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ITB\25-26\esercizi\condotte\"/>
    </mc:Choice>
  </mc:AlternateContent>
  <xr:revisionPtr revIDLastSave="0" documentId="8_{09004086-BCA2-4E37-A6FF-58760320B1B3}" xr6:coauthVersionLast="47" xr6:coauthVersionMax="47" xr10:uidLastSave="{00000000-0000-0000-0000-000000000000}"/>
  <bookViews>
    <workbookView xWindow="-108" yWindow="-108" windowWidth="23256" windowHeight="12456" tabRatio="388" firstSheet="1" activeTab="1" xr2:uid="{00000000-000D-0000-FFFF-FFFF00000000}"/>
  </bookViews>
  <sheets>
    <sheet name="Schema" sheetId="2" r:id="rId1"/>
    <sheet name="Svolgimento" sheetId="1" r:id="rId2"/>
    <sheet name="Foglio2" sheetId="5" r:id="rId3"/>
    <sheet name="Foglio1" sheetId="4" r:id="rId4"/>
    <sheet name="Diametri" sheetId="3" r:id="rId5"/>
  </sheets>
  <definedNames>
    <definedName name="DP_1112">Svolgimento!$B$69</definedName>
    <definedName name="Dp_12">Svolgimento!$B$21</definedName>
    <definedName name="DP_34">Svolgimento!$B$33</definedName>
    <definedName name="DP_56">Svolgimento!$B$45</definedName>
    <definedName name="DP_78">Svolgimento!$B$57</definedName>
    <definedName name="DP_910">Svolgimento!$B$81</definedName>
    <definedName name="DPC_2_3">Svolgimento!$F$31</definedName>
    <definedName name="DPC_211">Svolgimento!$F$24</definedName>
    <definedName name="DPC_4_5">Svolgimento!$F$56</definedName>
    <definedName name="DPC_4_9">Svolgimento!$F$49</definedName>
    <definedName name="DPC_6_7">Svolgimento!$F$63</definedName>
    <definedName name="eps">Svolgimento!$B$9</definedName>
    <definedName name="esponente">Foglio1!$B$1</definedName>
    <definedName name="mu">Svolgimento!$B$7</definedName>
    <definedName name="rho">Svolgimento!$B$6</definedName>
    <definedName name="v_1">Foglio1!$F$1</definedName>
    <definedName name="v_2">Foglio1!$F$2</definedName>
    <definedName name="v_3">Foglio1!$F$3</definedName>
    <definedName name="v_4">Foglio1!$F$4</definedName>
    <definedName name="v_5">Foglio1!$F$5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76" i="1" l="1"/>
  <c r="F74" i="1"/>
  <c r="F75" i="1"/>
  <c r="F70" i="1"/>
  <c r="F72" i="1"/>
  <c r="F68" i="1"/>
  <c r="F66" i="1"/>
  <c r="F63" i="1"/>
  <c r="F62" i="1"/>
  <c r="F60" i="1"/>
  <c r="F31" i="1"/>
  <c r="F56" i="1"/>
  <c r="F49" i="1"/>
  <c r="D3" i="5"/>
  <c r="B3" i="5"/>
  <c r="C4" i="5"/>
  <c r="C2" i="5"/>
  <c r="F48" i="1"/>
  <c r="F46" i="1"/>
  <c r="F45" i="1"/>
  <c r="F55" i="1"/>
  <c r="F53" i="1"/>
  <c r="F52" i="1"/>
  <c r="F42" i="1"/>
  <c r="F41" i="1"/>
  <c r="F40" i="1"/>
  <c r="F39" i="1"/>
  <c r="F38" i="1"/>
  <c r="F37" i="1"/>
  <c r="F36" i="1"/>
  <c r="F35" i="1"/>
  <c r="F30" i="1"/>
  <c r="F28" i="1"/>
  <c r="F27" i="1"/>
  <c r="F20" i="1"/>
  <c r="F17" i="1"/>
  <c r="F15" i="1"/>
  <c r="F21" i="1" s="1"/>
  <c r="F14" i="1"/>
  <c r="F13" i="1"/>
  <c r="B75" i="1"/>
  <c r="B76" i="1" s="1"/>
  <c r="B77" i="1" s="1"/>
  <c r="B78" i="1" s="1"/>
  <c r="B79" i="1" s="1"/>
  <c r="B80" i="1" s="1"/>
  <c r="B81" i="1" s="1"/>
  <c r="B63" i="1"/>
  <c r="B51" i="1"/>
  <c r="B39" i="1"/>
  <c r="B27" i="1"/>
  <c r="B4" i="4"/>
  <c r="B5" i="4"/>
  <c r="B6" i="4"/>
  <c r="B7" i="4"/>
  <c r="B8" i="4"/>
  <c r="B9" i="4"/>
  <c r="B10" i="4"/>
  <c r="B11" i="4"/>
  <c r="B12" i="4"/>
  <c r="B13" i="4"/>
  <c r="B3" i="4"/>
  <c r="B15" i="1"/>
  <c r="C3" i="5" l="1"/>
  <c r="B37" i="1" l="1"/>
  <c r="B40" i="1" s="1"/>
  <c r="B41" i="1" s="1"/>
  <c r="B42" i="1" s="1"/>
  <c r="B43" i="1" s="1"/>
  <c r="B44" i="1" s="1"/>
  <c r="B45" i="1" s="1"/>
  <c r="B73" i="1"/>
  <c r="B61" i="1"/>
  <c r="B64" i="1" s="1"/>
  <c r="B49" i="1"/>
  <c r="B52" i="1" s="1"/>
  <c r="B53" i="1" s="1"/>
  <c r="B54" i="1" s="1"/>
  <c r="B55" i="1" s="1"/>
  <c r="B56" i="1" s="1"/>
  <c r="B57" i="1" s="1"/>
  <c r="B25" i="1"/>
  <c r="B28" i="1" s="1"/>
  <c r="B29" i="1" s="1"/>
  <c r="B30" i="1" s="1"/>
  <c r="B31" i="1" s="1"/>
  <c r="B32" i="1" s="1"/>
  <c r="B33" i="1" s="1"/>
  <c r="B13" i="1"/>
  <c r="B16" i="1" s="1"/>
  <c r="B17" i="1" s="1"/>
  <c r="B18" i="1" s="1"/>
  <c r="B19" i="1" s="1"/>
  <c r="B20" i="1" s="1"/>
  <c r="B21" i="1" s="1"/>
  <c r="B65" i="1" l="1"/>
  <c r="B66" i="1" s="1"/>
  <c r="B67" i="1" s="1"/>
  <c r="B68" i="1" s="1"/>
  <c r="B69" i="1" s="1"/>
  <c r="F16" i="1"/>
  <c r="F23" i="1" s="1"/>
  <c r="F24" i="1" s="1"/>
  <c r="F12" i="1"/>
  <c r="F11" i="1"/>
  <c r="F67" i="1" l="1"/>
  <c r="F10" i="1"/>
</calcChain>
</file>

<file path=xl/sharedStrings.xml><?xml version="1.0" encoding="utf-8"?>
<sst xmlns="http://schemas.openxmlformats.org/spreadsheetml/2006/main" count="220" uniqueCount="72">
  <si>
    <t>l/s</t>
  </si>
  <si>
    <t>rho</t>
  </si>
  <si>
    <t>mu</t>
  </si>
  <si>
    <t>eps</t>
  </si>
  <si>
    <t>1-2</t>
  </si>
  <si>
    <t>L</t>
  </si>
  <si>
    <t>G</t>
  </si>
  <si>
    <t>Dp</t>
  </si>
  <si>
    <t>D</t>
  </si>
  <si>
    <t>u</t>
  </si>
  <si>
    <t>Dc</t>
  </si>
  <si>
    <t>Re</t>
  </si>
  <si>
    <t>Ds</t>
  </si>
  <si>
    <t>f'</t>
  </si>
  <si>
    <t>Db</t>
  </si>
  <si>
    <t>Dp/L</t>
  </si>
  <si>
    <t>2-11</t>
  </si>
  <si>
    <t>Pa</t>
  </si>
  <si>
    <t>Ab/Ac</t>
  </si>
  <si>
    <t>3-4</t>
  </si>
  <si>
    <t>Cb</t>
  </si>
  <si>
    <t>2-3</t>
  </si>
  <si>
    <t>As/Ac</t>
  </si>
  <si>
    <t>Cs</t>
  </si>
  <si>
    <t>Dps</t>
  </si>
  <si>
    <t>5-6</t>
  </si>
  <si>
    <t>4-9</t>
  </si>
  <si>
    <t>7-8</t>
  </si>
  <si>
    <t>4-5</t>
  </si>
  <si>
    <t>11-12</t>
  </si>
  <si>
    <t>6-7</t>
  </si>
  <si>
    <t>C0</t>
  </si>
  <si>
    <t>9-10</t>
  </si>
  <si>
    <t>m</t>
  </si>
  <si>
    <t>m/s</t>
  </si>
  <si>
    <t>f_a</t>
  </si>
  <si>
    <t>Pa /m</t>
  </si>
  <si>
    <t>f_A</t>
  </si>
  <si>
    <t>u_b</t>
  </si>
  <si>
    <t>u_s</t>
  </si>
  <si>
    <t>Dp_tot</t>
  </si>
  <si>
    <t>1-8</t>
  </si>
  <si>
    <t>1-12</t>
  </si>
  <si>
    <t>1-10</t>
  </si>
  <si>
    <t>serranda 8</t>
  </si>
  <si>
    <t>Qb/Qc</t>
  </si>
  <si>
    <t>Qs/Qc</t>
  </si>
  <si>
    <t>Qc</t>
  </si>
  <si>
    <t>Qs</t>
  </si>
  <si>
    <t>Qb</t>
  </si>
  <si>
    <t>Dpb</t>
  </si>
  <si>
    <t>4-5-9</t>
  </si>
  <si>
    <t>C1</t>
  </si>
  <si>
    <t>C2</t>
  </si>
  <si>
    <t>A</t>
  </si>
  <si>
    <t>m^2</t>
  </si>
  <si>
    <t>Pa/m</t>
  </si>
  <si>
    <t>stimato</t>
  </si>
  <si>
    <t>serranda 10</t>
  </si>
  <si>
    <t>kg/m^3</t>
  </si>
  <si>
    <t>-</t>
  </si>
  <si>
    <t>serranda 12</t>
  </si>
  <si>
    <t>kg/(m s)</t>
  </si>
  <si>
    <t>dato fisso</t>
  </si>
  <si>
    <t>v_1</t>
  </si>
  <si>
    <t>v_2</t>
  </si>
  <si>
    <t>v_3</t>
  </si>
  <si>
    <t>v_4</t>
  </si>
  <si>
    <t>v_5</t>
  </si>
  <si>
    <t>2-3-11</t>
  </si>
  <si>
    <t>posizione</t>
  </si>
  <si>
    <t>Dp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</si>
</sst>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E+000"/>
    <numFmt numFmtId="165" formatCode="dd/mm/yy"/>
    <numFmt numFmtId="166" formatCode="0.000"/>
    <numFmt numFmtId="167" formatCode="0.0000"/>
  </numFmts>
  <fonts count="2">
    <font>
      <sz val="10"/>
      <name val="Arial"/>
      <family val="2"/>
    </font>
    <font>
      <sz val="10"/>
      <name val="Lohit Hind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0" fontId="0" fillId="2" borderId="0" xfId="0" applyFill="1"/>
    <xf numFmtId="2" fontId="0" fillId="2" borderId="0" xfId="0" applyNumberFormat="1" applyFill="1"/>
    <xf numFmtId="16" fontId="0" fillId="0" borderId="0" xfId="0" quotePrefix="1" applyNumberFormat="1"/>
    <xf numFmtId="0" fontId="0" fillId="0" borderId="0" xfId="0" quotePrefix="1"/>
    <xf numFmtId="14" fontId="0" fillId="0" borderId="0" xfId="0" quotePrefix="1" applyNumberFormat="1"/>
    <xf numFmtId="11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2">
    <cellStyle name="Normale" xfId="0" builtinId="0"/>
    <cellStyle name="Testo descrit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130629</xdr:colOff>
      <xdr:row>6</xdr:row>
      <xdr:rowOff>32657</xdr:rowOff>
    </xdr:from>
    <xdr:to>
      <xdr:col>22</xdr:col>
      <xdr:colOff>474562</xdr:colOff>
      <xdr:row>35</xdr:row>
      <xdr:rowOff>97971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9" y="1012371"/>
          <a:ext cx="17826390" cy="480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586398</xdr:colOff>
      <xdr:row>54</xdr:row>
      <xdr:rowOff>142741</xdr:rowOff>
    </xdr:from>
    <xdr:to>
      <xdr:col>15</xdr:col>
      <xdr:colOff>728066</xdr:colOff>
      <xdr:row>66</xdr:row>
      <xdr:rowOff>4196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717"/>
        <a:stretch/>
      </xdr:blipFill>
      <xdr:spPr>
        <a:xfrm>
          <a:off x="6362358" y="9195301"/>
          <a:ext cx="6481508" cy="1873135"/>
        </a:xfrm>
        <a:prstGeom prst="rect">
          <a:avLst/>
        </a:prstGeom>
      </xdr:spPr>
    </xdr:pic>
    <xdr:clientData/>
  </xdr:twoCellAnchor>
  <xdr:twoCellAnchor editAs="oneCell">
    <xdr:from>
      <xdr:col>7</xdr:col>
      <xdr:colOff>355671</xdr:colOff>
      <xdr:row>28</xdr:row>
      <xdr:rowOff>126643</xdr:rowOff>
    </xdr:from>
    <xdr:to>
      <xdr:col>17</xdr:col>
      <xdr:colOff>194306</xdr:colOff>
      <xdr:row>56</xdr:row>
      <xdr:rowOff>148056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631" y="4820563"/>
          <a:ext cx="7763435" cy="4715333"/>
        </a:xfrm>
        <a:prstGeom prst="rect">
          <a:avLst/>
        </a:prstGeom>
      </xdr:spPr>
    </xdr:pic>
    <xdr:clientData/>
  </xdr:twoCellAnchor>
  <xdr:twoCellAnchor editAs="oneCell">
    <xdr:from>
      <xdr:col>17</xdr:col>
      <xdr:colOff>18010</xdr:colOff>
      <xdr:row>28</xdr:row>
      <xdr:rowOff>83821</xdr:rowOff>
    </xdr:from>
    <xdr:to>
      <xdr:col>26</xdr:col>
      <xdr:colOff>213994</xdr:colOff>
      <xdr:row>55</xdr:row>
      <xdr:rowOff>107074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8592" y="4738948"/>
          <a:ext cx="7303366" cy="4512126"/>
        </a:xfrm>
        <a:prstGeom prst="rect">
          <a:avLst/>
        </a:prstGeom>
      </xdr:spPr>
    </xdr:pic>
    <xdr:clientData/>
  </xdr:twoCellAnchor>
  <xdr:twoCellAnchor editAs="oneCell">
    <xdr:from>
      <xdr:col>7</xdr:col>
      <xdr:colOff>228449</xdr:colOff>
      <xdr:row>17</xdr:row>
      <xdr:rowOff>110839</xdr:rowOff>
    </xdr:from>
    <xdr:to>
      <xdr:col>15</xdr:col>
      <xdr:colOff>716770</xdr:colOff>
      <xdr:row>28</xdr:row>
      <xdr:rowOff>152401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940" y="2937166"/>
          <a:ext cx="6805994" cy="1870362"/>
        </a:xfrm>
        <a:prstGeom prst="rect">
          <a:avLst/>
        </a:prstGeom>
      </xdr:spPr>
    </xdr:pic>
    <xdr:clientData/>
  </xdr:twoCellAnchor>
  <xdr:twoCellAnchor editAs="oneCell">
    <xdr:from>
      <xdr:col>15</xdr:col>
      <xdr:colOff>474518</xdr:colOff>
      <xdr:row>55</xdr:row>
      <xdr:rowOff>58189</xdr:rowOff>
    </xdr:from>
    <xdr:to>
      <xdr:col>20</xdr:col>
      <xdr:colOff>746068</xdr:colOff>
      <xdr:row>77</xdr:row>
      <xdr:rowOff>77942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55682" y="9202189"/>
          <a:ext cx="4220095" cy="3677353"/>
        </a:xfrm>
        <a:prstGeom prst="rect">
          <a:avLst/>
        </a:prstGeom>
      </xdr:spPr>
    </xdr:pic>
    <xdr:clientData/>
  </xdr:twoCellAnchor>
  <xdr:twoCellAnchor editAs="oneCell">
    <xdr:from>
      <xdr:col>20</xdr:col>
      <xdr:colOff>514806</xdr:colOff>
      <xdr:row>55</xdr:row>
      <xdr:rowOff>125702</xdr:rowOff>
    </xdr:from>
    <xdr:to>
      <xdr:col>26</xdr:col>
      <xdr:colOff>198199</xdr:colOff>
      <xdr:row>77</xdr:row>
      <xdr:rowOff>112221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544515" y="9269702"/>
          <a:ext cx="4421648" cy="3644119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2</xdr:row>
      <xdr:rowOff>124494</xdr:rowOff>
    </xdr:from>
    <xdr:to>
      <xdr:col>12</xdr:col>
      <xdr:colOff>160823</xdr:colOff>
      <xdr:row>11</xdr:row>
      <xdr:rowOff>108905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7B64D00-1426-D37F-714F-4E6C87FCD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56960" y="459774"/>
          <a:ext cx="3742223" cy="1493171"/>
        </a:xfrm>
        <a:prstGeom prst="rect">
          <a:avLst/>
        </a:prstGeom>
      </xdr:spPr>
    </xdr:pic>
    <xdr:clientData/>
  </xdr:twoCellAnchor>
  <xdr:twoCellAnchor>
    <xdr:from>
      <xdr:col>9</xdr:col>
      <xdr:colOff>495300</xdr:colOff>
      <xdr:row>33</xdr:row>
      <xdr:rowOff>15240</xdr:rowOff>
    </xdr:from>
    <xdr:to>
      <xdr:col>10</xdr:col>
      <xdr:colOff>45720</xdr:colOff>
      <xdr:row>34</xdr:row>
      <xdr:rowOff>114300</xdr:rowOff>
    </xdr:to>
    <xdr:sp macro="" textlink="">
      <xdr:nvSpPr>
        <xdr:cNvPr id="6" name="Ovale 5">
          <a:extLst>
            <a:ext uri="{FF2B5EF4-FFF2-40B4-BE49-F238E27FC236}">
              <a16:creationId xmlns:a16="http://schemas.microsoft.com/office/drawing/2014/main" id="{4A89AE68-AF06-AE41-A4DD-A2BBCFFE8A60}"/>
            </a:ext>
          </a:extLst>
        </xdr:cNvPr>
        <xdr:cNvSpPr/>
      </xdr:nvSpPr>
      <xdr:spPr>
        <a:xfrm>
          <a:off x="7856220" y="5547360"/>
          <a:ext cx="342900" cy="26670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480060</xdr:colOff>
      <xdr:row>37</xdr:row>
      <xdr:rowOff>0</xdr:rowOff>
    </xdr:from>
    <xdr:to>
      <xdr:col>8</xdr:col>
      <xdr:colOff>30480</xdr:colOff>
      <xdr:row>38</xdr:row>
      <xdr:rowOff>99060</xdr:rowOff>
    </xdr:to>
    <xdr:sp macro="" textlink="">
      <xdr:nvSpPr>
        <xdr:cNvPr id="7" name="Ovale 6">
          <a:extLst>
            <a:ext uri="{FF2B5EF4-FFF2-40B4-BE49-F238E27FC236}">
              <a16:creationId xmlns:a16="http://schemas.microsoft.com/office/drawing/2014/main" id="{8A042B2E-2211-4886-AC1C-4676C9EB9F19}"/>
            </a:ext>
          </a:extLst>
        </xdr:cNvPr>
        <xdr:cNvSpPr/>
      </xdr:nvSpPr>
      <xdr:spPr>
        <a:xfrm>
          <a:off x="6256020" y="6202680"/>
          <a:ext cx="342900" cy="26670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510540</xdr:colOff>
      <xdr:row>51</xdr:row>
      <xdr:rowOff>144780</xdr:rowOff>
    </xdr:from>
    <xdr:to>
      <xdr:col>8</xdr:col>
      <xdr:colOff>60960</xdr:colOff>
      <xdr:row>53</xdr:row>
      <xdr:rowOff>76200</xdr:rowOff>
    </xdr:to>
    <xdr:sp macro="" textlink="">
      <xdr:nvSpPr>
        <xdr:cNvPr id="8" name="Ovale 7">
          <a:extLst>
            <a:ext uri="{FF2B5EF4-FFF2-40B4-BE49-F238E27FC236}">
              <a16:creationId xmlns:a16="http://schemas.microsoft.com/office/drawing/2014/main" id="{BA225387-3B30-4667-8943-E5B76A031805}"/>
            </a:ext>
          </a:extLst>
        </xdr:cNvPr>
        <xdr:cNvSpPr/>
      </xdr:nvSpPr>
      <xdr:spPr>
        <a:xfrm>
          <a:off x="6286500" y="8694420"/>
          <a:ext cx="342900" cy="26670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30480</xdr:colOff>
      <xdr:row>45</xdr:row>
      <xdr:rowOff>91440</xdr:rowOff>
    </xdr:from>
    <xdr:to>
      <xdr:col>11</xdr:col>
      <xdr:colOff>373380</xdr:colOff>
      <xdr:row>47</xdr:row>
      <xdr:rowOff>22860</xdr:rowOff>
    </xdr:to>
    <xdr:sp macro="" textlink="">
      <xdr:nvSpPr>
        <xdr:cNvPr id="9" name="Ovale 8">
          <a:extLst>
            <a:ext uri="{FF2B5EF4-FFF2-40B4-BE49-F238E27FC236}">
              <a16:creationId xmlns:a16="http://schemas.microsoft.com/office/drawing/2014/main" id="{3727C4B7-E309-42A1-9196-6C2C0E1A21FC}"/>
            </a:ext>
          </a:extLst>
        </xdr:cNvPr>
        <xdr:cNvSpPr/>
      </xdr:nvSpPr>
      <xdr:spPr>
        <a:xfrm>
          <a:off x="8976360" y="7635240"/>
          <a:ext cx="342900" cy="26670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152400</xdr:colOff>
      <xdr:row>59</xdr:row>
      <xdr:rowOff>7620</xdr:rowOff>
    </xdr:from>
    <xdr:to>
      <xdr:col>18</xdr:col>
      <xdr:colOff>175260</xdr:colOff>
      <xdr:row>74</xdr:row>
      <xdr:rowOff>129540</xdr:rowOff>
    </xdr:to>
    <xdr:cxnSp macro="">
      <xdr:nvCxnSpPr>
        <xdr:cNvPr id="11" name="Connettore diritto 10">
          <a:extLst>
            <a:ext uri="{FF2B5EF4-FFF2-40B4-BE49-F238E27FC236}">
              <a16:creationId xmlns:a16="http://schemas.microsoft.com/office/drawing/2014/main" id="{5C905060-4DA1-F1E2-45CF-6C1F8AAC96F1}"/>
            </a:ext>
          </a:extLst>
        </xdr:cNvPr>
        <xdr:cNvCxnSpPr/>
      </xdr:nvCxnSpPr>
      <xdr:spPr>
        <a:xfrm flipH="1" flipV="1">
          <a:off x="14645640" y="9898380"/>
          <a:ext cx="22860" cy="263652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464820</xdr:colOff>
      <xdr:row>59</xdr:row>
      <xdr:rowOff>76200</xdr:rowOff>
    </xdr:from>
    <xdr:to>
      <xdr:col>23</xdr:col>
      <xdr:colOff>487680</xdr:colOff>
      <xdr:row>75</xdr:row>
      <xdr:rowOff>30480</xdr:rowOff>
    </xdr:to>
    <xdr:cxnSp macro="">
      <xdr:nvCxnSpPr>
        <xdr:cNvPr id="12" name="Connettore diritto 11">
          <a:extLst>
            <a:ext uri="{FF2B5EF4-FFF2-40B4-BE49-F238E27FC236}">
              <a16:creationId xmlns:a16="http://schemas.microsoft.com/office/drawing/2014/main" id="{8E0C1D5C-6E4C-43F2-9AB2-A2018B9E3331}"/>
            </a:ext>
          </a:extLst>
        </xdr:cNvPr>
        <xdr:cNvCxnSpPr/>
      </xdr:nvCxnSpPr>
      <xdr:spPr>
        <a:xfrm flipH="1" flipV="1">
          <a:off x="18920460" y="9966960"/>
          <a:ext cx="22860" cy="263652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16</xdr:col>
      <xdr:colOff>304800</xdr:colOff>
      <xdr:row>42</xdr:row>
      <xdr:rowOff>112132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0058400" cy="7137772"/>
        </a:xfrm>
        <a:prstGeom prst="rect">
          <a:avLst/>
        </a:prstGeom>
      </xdr:spPr>
    </xdr:pic>
    <xdr:clientData/>
  </xdr:twoCellAnchor>
  <xdr:twoCellAnchor>
    <xdr:from>
      <xdr:col>5</xdr:col>
      <xdr:colOff>497430</xdr:colOff>
      <xdr:row>39</xdr:row>
      <xdr:rowOff>31237</xdr:rowOff>
    </xdr:from>
    <xdr:to>
      <xdr:col>6</xdr:col>
      <xdr:colOff>205882</xdr:colOff>
      <xdr:row>40</xdr:row>
      <xdr:rowOff>130629</xdr:rowOff>
    </xdr:to>
    <xdr:sp macro="" textlink="">
      <xdr:nvSpPr>
        <xdr:cNvPr id="3" name="Ova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45430" y="6399380"/>
          <a:ext cx="318052" cy="262678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25841</xdr:colOff>
      <xdr:row>16</xdr:row>
      <xdr:rowOff>90115</xdr:rowOff>
    </xdr:from>
    <xdr:to>
      <xdr:col>6</xdr:col>
      <xdr:colOff>343893</xdr:colOff>
      <xdr:row>18</xdr:row>
      <xdr:rowOff>21867</xdr:rowOff>
    </xdr:to>
    <xdr:sp macro="" textlink="">
      <xdr:nvSpPr>
        <xdr:cNvPr id="4" name="Ova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683441" y="2772355"/>
          <a:ext cx="318052" cy="26703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46430</xdr:colOff>
      <xdr:row>10</xdr:row>
      <xdr:rowOff>76200</xdr:rowOff>
    </xdr:from>
    <xdr:to>
      <xdr:col>6</xdr:col>
      <xdr:colOff>65314</xdr:colOff>
      <xdr:row>39</xdr:row>
      <xdr:rowOff>155903</xdr:rowOff>
    </xdr:to>
    <xdr:cxnSp macro="">
      <xdr:nvCxnSpPr>
        <xdr:cNvPr id="6" name="Connettore dirit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3704030" y="1709057"/>
          <a:ext cx="18884" cy="4814989"/>
        </a:xfrm>
        <a:prstGeom prst="line">
          <a:avLst/>
        </a:prstGeom>
        <a:ln w="317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24</xdr:row>
      <xdr:rowOff>87086</xdr:rowOff>
    </xdr:from>
    <xdr:to>
      <xdr:col>6</xdr:col>
      <xdr:colOff>65314</xdr:colOff>
      <xdr:row>24</xdr:row>
      <xdr:rowOff>87086</xdr:rowOff>
    </xdr:to>
    <xdr:cxnSp macro="">
      <xdr:nvCxnSpPr>
        <xdr:cNvPr id="14" name="Connettore diritto 13">
          <a:extLst>
            <a:ext uri="{FF2B5EF4-FFF2-40B4-BE49-F238E27FC236}">
              <a16:creationId xmlns:a16="http://schemas.microsoft.com/office/drawing/2014/main" id="{BF6FEADB-0F8D-E41D-F1FF-0877F1A60D98}"/>
            </a:ext>
          </a:extLst>
        </xdr:cNvPr>
        <xdr:cNvCxnSpPr/>
      </xdr:nvCxnSpPr>
      <xdr:spPr>
        <a:xfrm flipH="1">
          <a:off x="381000" y="4005943"/>
          <a:ext cx="3341914" cy="0"/>
        </a:xfrm>
        <a:prstGeom prst="line">
          <a:avLst/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478970</xdr:colOff>
      <xdr:row>18</xdr:row>
      <xdr:rowOff>65317</xdr:rowOff>
    </xdr:from>
    <xdr:to>
      <xdr:col>6</xdr:col>
      <xdr:colOff>163284</xdr:colOff>
      <xdr:row>18</xdr:row>
      <xdr:rowOff>65317</xdr:rowOff>
    </xdr:to>
    <xdr:cxnSp macro="">
      <xdr:nvCxnSpPr>
        <xdr:cNvPr id="15" name="Connettore diritto 14">
          <a:extLst>
            <a:ext uri="{FF2B5EF4-FFF2-40B4-BE49-F238E27FC236}">
              <a16:creationId xmlns:a16="http://schemas.microsoft.com/office/drawing/2014/main" id="{DBD0B9B8-B2A8-4EEE-8ED3-BC0C04F9F567}"/>
            </a:ext>
          </a:extLst>
        </xdr:cNvPr>
        <xdr:cNvCxnSpPr/>
      </xdr:nvCxnSpPr>
      <xdr:spPr>
        <a:xfrm flipH="1">
          <a:off x="478970" y="3004460"/>
          <a:ext cx="3341914" cy="0"/>
        </a:xfrm>
        <a:prstGeom prst="line">
          <a:avLst/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540973</xdr:colOff>
      <xdr:row>20</xdr:row>
      <xdr:rowOff>42123</xdr:rowOff>
    </xdr:from>
    <xdr:to>
      <xdr:col>4</xdr:col>
      <xdr:colOff>249425</xdr:colOff>
      <xdr:row>21</xdr:row>
      <xdr:rowOff>141515</xdr:rowOff>
    </xdr:to>
    <xdr:sp macro="" textlink="">
      <xdr:nvSpPr>
        <xdr:cNvPr id="16" name="Ovale 15">
          <a:extLst>
            <a:ext uri="{FF2B5EF4-FFF2-40B4-BE49-F238E27FC236}">
              <a16:creationId xmlns:a16="http://schemas.microsoft.com/office/drawing/2014/main" id="{D65CCAD0-2B4E-4E7E-AAB7-022C87771CA9}"/>
            </a:ext>
          </a:extLst>
        </xdr:cNvPr>
        <xdr:cNvSpPr/>
      </xdr:nvSpPr>
      <xdr:spPr>
        <a:xfrm>
          <a:off x="2369773" y="3307837"/>
          <a:ext cx="318052" cy="262678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453887</xdr:colOff>
      <xdr:row>15</xdr:row>
      <xdr:rowOff>9465</xdr:rowOff>
    </xdr:from>
    <xdr:to>
      <xdr:col>5</xdr:col>
      <xdr:colOff>162339</xdr:colOff>
      <xdr:row>16</xdr:row>
      <xdr:rowOff>108858</xdr:rowOff>
    </xdr:to>
    <xdr:sp macro="" textlink="">
      <xdr:nvSpPr>
        <xdr:cNvPr id="17" name="Ovale 16">
          <a:extLst>
            <a:ext uri="{FF2B5EF4-FFF2-40B4-BE49-F238E27FC236}">
              <a16:creationId xmlns:a16="http://schemas.microsoft.com/office/drawing/2014/main" id="{44741435-5115-4CC7-B6A8-82760D7E0F30}"/>
            </a:ext>
          </a:extLst>
        </xdr:cNvPr>
        <xdr:cNvSpPr/>
      </xdr:nvSpPr>
      <xdr:spPr>
        <a:xfrm>
          <a:off x="2892287" y="2458751"/>
          <a:ext cx="318052" cy="262678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450290</xdr:colOff>
      <xdr:row>10</xdr:row>
      <xdr:rowOff>55517</xdr:rowOff>
    </xdr:from>
    <xdr:to>
      <xdr:col>5</xdr:col>
      <xdr:colOff>469174</xdr:colOff>
      <xdr:row>39</xdr:row>
      <xdr:rowOff>135220</xdr:rowOff>
    </xdr:to>
    <xdr:cxnSp macro="">
      <xdr:nvCxnSpPr>
        <xdr:cNvPr id="18" name="Connettore diritto 17">
          <a:extLst>
            <a:ext uri="{FF2B5EF4-FFF2-40B4-BE49-F238E27FC236}">
              <a16:creationId xmlns:a16="http://schemas.microsoft.com/office/drawing/2014/main" id="{1DB44F68-73EF-49B9-A302-071EFAE1B1F7}"/>
            </a:ext>
          </a:extLst>
        </xdr:cNvPr>
        <xdr:cNvCxnSpPr/>
      </xdr:nvCxnSpPr>
      <xdr:spPr>
        <a:xfrm flipV="1">
          <a:off x="3498290" y="1731917"/>
          <a:ext cx="18884" cy="4941263"/>
        </a:xfrm>
        <a:prstGeom prst="line">
          <a:avLst/>
        </a:prstGeom>
        <a:ln w="317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137160</xdr:colOff>
      <xdr:row>27</xdr:row>
      <xdr:rowOff>51163</xdr:rowOff>
    </xdr:from>
    <xdr:to>
      <xdr:col>5</xdr:col>
      <xdr:colOff>431074</xdr:colOff>
      <xdr:row>27</xdr:row>
      <xdr:rowOff>51163</xdr:rowOff>
    </xdr:to>
    <xdr:cxnSp macro="">
      <xdr:nvCxnSpPr>
        <xdr:cNvPr id="19" name="Connettore diritto 18">
          <a:extLst>
            <a:ext uri="{FF2B5EF4-FFF2-40B4-BE49-F238E27FC236}">
              <a16:creationId xmlns:a16="http://schemas.microsoft.com/office/drawing/2014/main" id="{E516EBEA-DA1C-472B-9260-2BE50C6D8036}"/>
            </a:ext>
          </a:extLst>
        </xdr:cNvPr>
        <xdr:cNvCxnSpPr/>
      </xdr:nvCxnSpPr>
      <xdr:spPr>
        <a:xfrm flipH="1">
          <a:off x="137160" y="4577443"/>
          <a:ext cx="3341914" cy="0"/>
        </a:xfrm>
        <a:prstGeom prst="line">
          <a:avLst/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15950</xdr:colOff>
      <xdr:row>10</xdr:row>
      <xdr:rowOff>55517</xdr:rowOff>
    </xdr:from>
    <xdr:to>
      <xdr:col>5</xdr:col>
      <xdr:colOff>34834</xdr:colOff>
      <xdr:row>39</xdr:row>
      <xdr:rowOff>135220</xdr:rowOff>
    </xdr:to>
    <xdr:cxnSp macro="">
      <xdr:nvCxnSpPr>
        <xdr:cNvPr id="20" name="Connettore diritto 19">
          <a:extLst>
            <a:ext uri="{FF2B5EF4-FFF2-40B4-BE49-F238E27FC236}">
              <a16:creationId xmlns:a16="http://schemas.microsoft.com/office/drawing/2014/main" id="{E8E8AB4E-5BF2-4BBE-869E-491F4DD34AA3}"/>
            </a:ext>
          </a:extLst>
        </xdr:cNvPr>
        <xdr:cNvCxnSpPr/>
      </xdr:nvCxnSpPr>
      <xdr:spPr>
        <a:xfrm flipV="1">
          <a:off x="3063950" y="1731917"/>
          <a:ext cx="18884" cy="4941263"/>
        </a:xfrm>
        <a:prstGeom prst="line">
          <a:avLst/>
        </a:prstGeom>
        <a:ln w="317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289560</xdr:colOff>
      <xdr:row>25</xdr:row>
      <xdr:rowOff>96883</xdr:rowOff>
    </xdr:from>
    <xdr:to>
      <xdr:col>5</xdr:col>
      <xdr:colOff>583474</xdr:colOff>
      <xdr:row>25</xdr:row>
      <xdr:rowOff>96883</xdr:rowOff>
    </xdr:to>
    <xdr:cxnSp macro="">
      <xdr:nvCxnSpPr>
        <xdr:cNvPr id="21" name="Connettore diritto 20">
          <a:extLst>
            <a:ext uri="{FF2B5EF4-FFF2-40B4-BE49-F238E27FC236}">
              <a16:creationId xmlns:a16="http://schemas.microsoft.com/office/drawing/2014/main" id="{4E760CC8-717F-447A-91F4-5DB3D77895EA}"/>
            </a:ext>
          </a:extLst>
        </xdr:cNvPr>
        <xdr:cNvCxnSpPr/>
      </xdr:nvCxnSpPr>
      <xdr:spPr>
        <a:xfrm flipH="1">
          <a:off x="289560" y="4287883"/>
          <a:ext cx="3341914" cy="0"/>
        </a:xfrm>
        <a:prstGeom prst="line">
          <a:avLst/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320750</xdr:colOff>
      <xdr:row>10</xdr:row>
      <xdr:rowOff>70757</xdr:rowOff>
    </xdr:from>
    <xdr:to>
      <xdr:col>3</xdr:col>
      <xdr:colOff>339634</xdr:colOff>
      <xdr:row>39</xdr:row>
      <xdr:rowOff>150460</xdr:rowOff>
    </xdr:to>
    <xdr:cxnSp macro="">
      <xdr:nvCxnSpPr>
        <xdr:cNvPr id="22" name="Connettore diritto 21">
          <a:extLst>
            <a:ext uri="{FF2B5EF4-FFF2-40B4-BE49-F238E27FC236}">
              <a16:creationId xmlns:a16="http://schemas.microsoft.com/office/drawing/2014/main" id="{8AB0A66D-7B8E-43E7-930A-92DCB6415652}"/>
            </a:ext>
          </a:extLst>
        </xdr:cNvPr>
        <xdr:cNvCxnSpPr/>
      </xdr:nvCxnSpPr>
      <xdr:spPr>
        <a:xfrm flipV="1">
          <a:off x="2149550" y="1747157"/>
          <a:ext cx="18884" cy="4941263"/>
        </a:xfrm>
        <a:prstGeom prst="line">
          <a:avLst/>
        </a:prstGeom>
        <a:ln w="317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112123</xdr:rowOff>
    </xdr:from>
    <xdr:to>
      <xdr:col>5</xdr:col>
      <xdr:colOff>293914</xdr:colOff>
      <xdr:row>28</xdr:row>
      <xdr:rowOff>112123</xdr:rowOff>
    </xdr:to>
    <xdr:cxnSp macro="">
      <xdr:nvCxnSpPr>
        <xdr:cNvPr id="23" name="Connettore diritto 22">
          <a:extLst>
            <a:ext uri="{FF2B5EF4-FFF2-40B4-BE49-F238E27FC236}">
              <a16:creationId xmlns:a16="http://schemas.microsoft.com/office/drawing/2014/main" id="{4277C2D6-B596-437B-986B-3F82210863BB}"/>
            </a:ext>
          </a:extLst>
        </xdr:cNvPr>
        <xdr:cNvCxnSpPr/>
      </xdr:nvCxnSpPr>
      <xdr:spPr>
        <a:xfrm flipH="1">
          <a:off x="0" y="4806043"/>
          <a:ext cx="3341914" cy="0"/>
        </a:xfrm>
        <a:prstGeom prst="line">
          <a:avLst/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153110</xdr:colOff>
      <xdr:row>10</xdr:row>
      <xdr:rowOff>40277</xdr:rowOff>
    </xdr:from>
    <xdr:to>
      <xdr:col>4</xdr:col>
      <xdr:colOff>171994</xdr:colOff>
      <xdr:row>39</xdr:row>
      <xdr:rowOff>119980</xdr:rowOff>
    </xdr:to>
    <xdr:cxnSp macro="">
      <xdr:nvCxnSpPr>
        <xdr:cNvPr id="24" name="Connettore diritto 23">
          <a:extLst>
            <a:ext uri="{FF2B5EF4-FFF2-40B4-BE49-F238E27FC236}">
              <a16:creationId xmlns:a16="http://schemas.microsoft.com/office/drawing/2014/main" id="{C0E9251E-8BEC-4D09-90EA-5F23D6AA3D3F}"/>
            </a:ext>
          </a:extLst>
        </xdr:cNvPr>
        <xdr:cNvCxnSpPr/>
      </xdr:nvCxnSpPr>
      <xdr:spPr>
        <a:xfrm flipV="1">
          <a:off x="2591510" y="1716677"/>
          <a:ext cx="18884" cy="4941263"/>
        </a:xfrm>
        <a:prstGeom prst="line">
          <a:avLst/>
        </a:prstGeom>
        <a:ln w="317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55" zoomScaleNormal="55" workbookViewId="0">
      <selection activeCell="N53" sqref="N53"/>
    </sheetView>
  </sheetViews>
  <sheetFormatPr defaultRowHeight="13.2"/>
  <cols>
    <col min="1" max="1025" width="11.5546875"/>
  </cols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2"/>
  <sheetViews>
    <sheetView tabSelected="1" topLeftCell="A50" zoomScaleNormal="100" workbookViewId="0">
      <selection activeCell="L68" sqref="L68"/>
    </sheetView>
  </sheetViews>
  <sheetFormatPr defaultRowHeight="13.2"/>
  <cols>
    <col min="1" max="1" width="11.5546875"/>
    <col min="2" max="2" width="14.88671875" customWidth="1"/>
    <col min="3" max="1025" width="11.5546875"/>
  </cols>
  <sheetData>
    <row r="1" spans="1:12">
      <c r="A1">
        <v>12</v>
      </c>
      <c r="B1">
        <v>100</v>
      </c>
      <c r="C1" t="s">
        <v>0</v>
      </c>
      <c r="D1">
        <v>12</v>
      </c>
      <c r="I1" t="s">
        <v>52</v>
      </c>
      <c r="J1" t="s">
        <v>53</v>
      </c>
    </row>
    <row r="2" spans="1:12">
      <c r="A2">
        <v>10</v>
      </c>
      <c r="B2">
        <v>150</v>
      </c>
      <c r="C2" t="s">
        <v>0</v>
      </c>
      <c r="D2">
        <v>10</v>
      </c>
    </row>
    <row r="3" spans="1:12">
      <c r="A3">
        <v>8</v>
      </c>
      <c r="B3">
        <v>250</v>
      </c>
      <c r="C3" t="s">
        <v>0</v>
      </c>
      <c r="D3">
        <v>8</v>
      </c>
    </row>
    <row r="6" spans="1:12">
      <c r="A6" t="s">
        <v>1</v>
      </c>
      <c r="B6">
        <v>1.1930000000000001</v>
      </c>
      <c r="C6" t="s">
        <v>59</v>
      </c>
    </row>
    <row r="7" spans="1:12">
      <c r="A7" t="s">
        <v>2</v>
      </c>
      <c r="B7" s="1">
        <v>1.8099999999999999E-5</v>
      </c>
      <c r="C7" t="s">
        <v>62</v>
      </c>
    </row>
    <row r="9" spans="1:12">
      <c r="A9" t="s">
        <v>3</v>
      </c>
      <c r="B9" s="12">
        <v>9.0000000000000006E-5</v>
      </c>
      <c r="C9" t="s">
        <v>33</v>
      </c>
      <c r="E9" s="11" t="s">
        <v>69</v>
      </c>
    </row>
    <row r="10" spans="1:12">
      <c r="E10" s="7" t="s">
        <v>47</v>
      </c>
      <c r="F10" s="7">
        <f>B13</f>
        <v>500</v>
      </c>
      <c r="G10" s="7" t="s">
        <v>0</v>
      </c>
    </row>
    <row r="11" spans="1:12">
      <c r="A11" s="2" t="s">
        <v>4</v>
      </c>
      <c r="E11" s="7" t="s">
        <v>48</v>
      </c>
      <c r="F11" s="7">
        <f>B25</f>
        <v>400</v>
      </c>
      <c r="G11" s="7" t="s">
        <v>0</v>
      </c>
    </row>
    <row r="12" spans="1:12">
      <c r="A12" t="s">
        <v>5</v>
      </c>
      <c r="B12">
        <v>5</v>
      </c>
      <c r="C12" t="s">
        <v>33</v>
      </c>
      <c r="E12" s="7" t="s">
        <v>49</v>
      </c>
      <c r="F12" s="7">
        <f>B61</f>
        <v>100</v>
      </c>
      <c r="G12" s="7" t="s">
        <v>0</v>
      </c>
      <c r="H12" s="2"/>
    </row>
    <row r="13" spans="1:12">
      <c r="A13" t="s">
        <v>6</v>
      </c>
      <c r="B13">
        <f>B1+B2+B3</f>
        <v>500</v>
      </c>
      <c r="C13" t="s">
        <v>0</v>
      </c>
      <c r="E13" s="7" t="s">
        <v>10</v>
      </c>
      <c r="F13" s="7">
        <f>B14</f>
        <v>0.315</v>
      </c>
      <c r="G13" s="7" t="s">
        <v>33</v>
      </c>
      <c r="I13" s="3"/>
      <c r="L13" s="3"/>
    </row>
    <row r="14" spans="1:12">
      <c r="A14" t="s">
        <v>8</v>
      </c>
      <c r="B14">
        <v>0.315</v>
      </c>
      <c r="C14" t="s">
        <v>33</v>
      </c>
      <c r="E14" s="7" t="s">
        <v>12</v>
      </c>
      <c r="F14" s="7">
        <f>B26</f>
        <v>0.315</v>
      </c>
      <c r="G14" s="7" t="s">
        <v>33</v>
      </c>
      <c r="I14" s="3"/>
      <c r="L14" s="4"/>
    </row>
    <row r="15" spans="1:12">
      <c r="A15" t="s">
        <v>54</v>
      </c>
      <c r="B15" s="4">
        <f>PI()*B14^2/4</f>
        <v>7.793113276311181E-2</v>
      </c>
      <c r="C15" t="s">
        <v>55</v>
      </c>
      <c r="E15" s="7" t="s">
        <v>14</v>
      </c>
      <c r="F15" s="7">
        <f>B62</f>
        <v>0.16</v>
      </c>
      <c r="G15" s="7" t="s">
        <v>33</v>
      </c>
      <c r="I15" s="3"/>
    </row>
    <row r="16" spans="1:12">
      <c r="A16" t="s">
        <v>9</v>
      </c>
      <c r="B16" s="3">
        <f>B13/1000/B15</f>
        <v>6.4159211122961084</v>
      </c>
      <c r="C16" t="s">
        <v>34</v>
      </c>
      <c r="E16" s="7" t="s">
        <v>38</v>
      </c>
      <c r="F16" s="8">
        <f>B64</f>
        <v>4.9735919716217296</v>
      </c>
      <c r="G16" s="7" t="s">
        <v>34</v>
      </c>
      <c r="I16" s="3"/>
    </row>
    <row r="17" spans="1:9">
      <c r="A17" t="s">
        <v>11</v>
      </c>
      <c r="B17" s="5">
        <f>rho*B16*B14/mu</f>
        <v>133208.34665167495</v>
      </c>
      <c r="C17" t="s">
        <v>60</v>
      </c>
      <c r="E17" s="7" t="s">
        <v>39</v>
      </c>
      <c r="F17" s="8">
        <f>B28</f>
        <v>5.1327368898368864</v>
      </c>
      <c r="G17" s="7" t="s">
        <v>34</v>
      </c>
      <c r="I17" s="3"/>
    </row>
    <row r="18" spans="1:9">
      <c r="A18" t="s">
        <v>13</v>
      </c>
      <c r="B18" s="6">
        <f>0.11*(eps/B14+68/B17)^0.25</f>
        <v>1.8477671751666279E-2</v>
      </c>
      <c r="I18" s="3"/>
    </row>
    <row r="19" spans="1:9">
      <c r="A19" t="s">
        <v>35</v>
      </c>
      <c r="B19" s="6">
        <f>IF(B18&gt;=0.018,B18,0.85*B18+0.0028)</f>
        <v>1.8477671751666279E-2</v>
      </c>
      <c r="E19" t="s">
        <v>16</v>
      </c>
      <c r="I19" s="3"/>
    </row>
    <row r="20" spans="1:9">
      <c r="A20" t="s">
        <v>15</v>
      </c>
      <c r="B20" s="4">
        <f>B19*0.5*rho*B16^2/B14</f>
        <v>1.4403405008936374</v>
      </c>
      <c r="C20" t="s">
        <v>56</v>
      </c>
      <c r="E20" t="s">
        <v>45</v>
      </c>
      <c r="F20" s="3">
        <f>F12/F10</f>
        <v>0.2</v>
      </c>
    </row>
    <row r="21" spans="1:9">
      <c r="A21" t="s">
        <v>7</v>
      </c>
      <c r="B21" s="4">
        <f>B20*B12</f>
        <v>7.2017025044681873</v>
      </c>
      <c r="C21" t="s">
        <v>17</v>
      </c>
      <c r="E21" t="s">
        <v>18</v>
      </c>
      <c r="F21" s="4">
        <f>(F15/F13)^2</f>
        <v>0.25799949609473416</v>
      </c>
    </row>
    <row r="22" spans="1:9">
      <c r="E22" t="s">
        <v>20</v>
      </c>
      <c r="F22">
        <v>4.0999999999999996</v>
      </c>
    </row>
    <row r="23" spans="1:9">
      <c r="A23" t="s">
        <v>19</v>
      </c>
      <c r="E23" t="s">
        <v>9</v>
      </c>
      <c r="F23" s="3">
        <f>F16</f>
        <v>4.9735919716217296</v>
      </c>
      <c r="G23" t="s">
        <v>34</v>
      </c>
    </row>
    <row r="24" spans="1:9">
      <c r="A24" t="s">
        <v>5</v>
      </c>
      <c r="B24">
        <v>3.5</v>
      </c>
      <c r="E24" t="s">
        <v>50</v>
      </c>
      <c r="F24" s="3">
        <f>F22*0.5*rho*F23^2</f>
        <v>60.497107611055519</v>
      </c>
      <c r="G24" t="s">
        <v>17</v>
      </c>
    </row>
    <row r="25" spans="1:9">
      <c r="A25" t="s">
        <v>6</v>
      </c>
      <c r="B25">
        <f>B2+B3</f>
        <v>400</v>
      </c>
      <c r="C25" t="s">
        <v>0</v>
      </c>
    </row>
    <row r="26" spans="1:9">
      <c r="A26" t="s">
        <v>8</v>
      </c>
      <c r="B26">
        <v>0.315</v>
      </c>
      <c r="C26" t="s">
        <v>33</v>
      </c>
      <c r="E26" t="s">
        <v>21</v>
      </c>
    </row>
    <row r="27" spans="1:9">
      <c r="A27" t="s">
        <v>54</v>
      </c>
      <c r="B27" s="4">
        <f>PI()*B26^2/4</f>
        <v>7.793113276311181E-2</v>
      </c>
      <c r="C27" t="s">
        <v>55</v>
      </c>
      <c r="E27" t="s">
        <v>46</v>
      </c>
      <c r="F27" s="3">
        <f>F11/F10</f>
        <v>0.8</v>
      </c>
    </row>
    <row r="28" spans="1:9">
      <c r="A28" t="s">
        <v>9</v>
      </c>
      <c r="B28" s="3">
        <f>B25/1000/B27</f>
        <v>5.1327368898368864</v>
      </c>
      <c r="C28" t="s">
        <v>34</v>
      </c>
      <c r="E28" t="s">
        <v>22</v>
      </c>
      <c r="F28">
        <f>(F14/F13)^2</f>
        <v>1</v>
      </c>
    </row>
    <row r="29" spans="1:9">
      <c r="A29" t="s">
        <v>11</v>
      </c>
      <c r="B29" s="5">
        <f>rho*B28*B26/mu</f>
        <v>106566.67732133993</v>
      </c>
      <c r="E29" t="s">
        <v>23</v>
      </c>
      <c r="F29">
        <v>0.13</v>
      </c>
    </row>
    <row r="30" spans="1:9">
      <c r="A30" t="s">
        <v>13</v>
      </c>
      <c r="B30" s="6">
        <f>0.11*(eps/B26+68/B29)^0.25</f>
        <v>1.9177351857914336E-2</v>
      </c>
      <c r="E30" t="s">
        <v>9</v>
      </c>
      <c r="F30" s="3">
        <f>F17</f>
        <v>5.1327368898368864</v>
      </c>
      <c r="G30" t="s">
        <v>34</v>
      </c>
    </row>
    <row r="31" spans="1:9">
      <c r="A31" t="s">
        <v>37</v>
      </c>
      <c r="B31" s="6">
        <f>IF(B30&gt;=0.018,B30,0.85*B30+0.0028)</f>
        <v>1.9177351857914336E-2</v>
      </c>
      <c r="E31" t="s">
        <v>24</v>
      </c>
      <c r="F31" s="3">
        <f>0.5*F29*rho*F30^2</f>
        <v>2.0429220929317768</v>
      </c>
      <c r="G31" t="s">
        <v>17</v>
      </c>
    </row>
    <row r="32" spans="1:9">
      <c r="A32" t="s">
        <v>15</v>
      </c>
      <c r="B32" s="4">
        <f>B31*0.5*rho*B28^2/B26</f>
        <v>0.95672370682440666</v>
      </c>
      <c r="C32" t="s">
        <v>36</v>
      </c>
    </row>
    <row r="33" spans="1:7">
      <c r="A33" t="s">
        <v>7</v>
      </c>
      <c r="B33" s="4">
        <f>B32*B24</f>
        <v>3.3485329738854235</v>
      </c>
      <c r="C33" t="s">
        <v>17</v>
      </c>
    </row>
    <row r="34" spans="1:7">
      <c r="E34" s="11" t="s">
        <v>51</v>
      </c>
    </row>
    <row r="35" spans="1:7">
      <c r="A35" t="s">
        <v>25</v>
      </c>
      <c r="E35" s="7" t="s">
        <v>47</v>
      </c>
      <c r="F35" s="7">
        <f>B25</f>
        <v>400</v>
      </c>
      <c r="G35" s="7" t="s">
        <v>0</v>
      </c>
    </row>
    <row r="36" spans="1:7">
      <c r="A36" t="s">
        <v>5</v>
      </c>
      <c r="B36">
        <v>6</v>
      </c>
      <c r="C36" t="s">
        <v>33</v>
      </c>
      <c r="E36" s="7" t="s">
        <v>48</v>
      </c>
      <c r="F36" s="7">
        <f>B37</f>
        <v>250</v>
      </c>
      <c r="G36" s="7" t="s">
        <v>0</v>
      </c>
    </row>
    <row r="37" spans="1:7">
      <c r="A37" t="s">
        <v>6</v>
      </c>
      <c r="B37">
        <f>B3</f>
        <v>250</v>
      </c>
      <c r="C37" t="s">
        <v>0</v>
      </c>
      <c r="E37" s="7" t="s">
        <v>49</v>
      </c>
      <c r="F37" s="7">
        <f>B73</f>
        <v>150</v>
      </c>
      <c r="G37" s="7" t="s">
        <v>0</v>
      </c>
    </row>
    <row r="38" spans="1:7">
      <c r="A38" t="s">
        <v>8</v>
      </c>
      <c r="B38">
        <v>0.25</v>
      </c>
      <c r="C38" t="s">
        <v>33</v>
      </c>
      <c r="E38" s="7" t="s">
        <v>10</v>
      </c>
      <c r="F38" s="7">
        <f>B26</f>
        <v>0.315</v>
      </c>
      <c r="G38" s="7" t="s">
        <v>33</v>
      </c>
    </row>
    <row r="39" spans="1:7">
      <c r="A39" t="s">
        <v>54</v>
      </c>
      <c r="B39" s="4">
        <f>PI()*B38^2/4</f>
        <v>4.9087385212340517E-2</v>
      </c>
      <c r="C39" t="s">
        <v>55</v>
      </c>
      <c r="E39" s="7" t="s">
        <v>12</v>
      </c>
      <c r="F39" s="7">
        <f>B38</f>
        <v>0.25</v>
      </c>
      <c r="G39" s="7" t="s">
        <v>33</v>
      </c>
    </row>
    <row r="40" spans="1:7">
      <c r="A40" t="s">
        <v>9</v>
      </c>
      <c r="B40" s="3">
        <f>B37/1000/B39</f>
        <v>5.0929581789406511</v>
      </c>
      <c r="C40" t="s">
        <v>34</v>
      </c>
      <c r="E40" s="7" t="s">
        <v>14</v>
      </c>
      <c r="F40" s="7">
        <f>B74</f>
        <v>0.2</v>
      </c>
      <c r="G40" s="7" t="s">
        <v>33</v>
      </c>
    </row>
    <row r="41" spans="1:7">
      <c r="A41" t="s">
        <v>11</v>
      </c>
      <c r="B41" s="5">
        <f>rho*B40*B38/mu</f>
        <v>83921.258390555216</v>
      </c>
      <c r="E41" s="7" t="s">
        <v>38</v>
      </c>
      <c r="F41" s="8">
        <f>B76</f>
        <v>4.7746482927568596</v>
      </c>
      <c r="G41" s="7" t="s">
        <v>34</v>
      </c>
    </row>
    <row r="42" spans="1:7">
      <c r="A42" t="s">
        <v>13</v>
      </c>
      <c r="B42" s="6">
        <f>0.11*(eps/B38+68/B41)^0.25</f>
        <v>2.0345363028198494E-2</v>
      </c>
      <c r="E42" s="7" t="s">
        <v>39</v>
      </c>
      <c r="F42" s="8">
        <f>B40</f>
        <v>5.0929581789406511</v>
      </c>
      <c r="G42" s="7" t="s">
        <v>34</v>
      </c>
    </row>
    <row r="43" spans="1:7">
      <c r="A43" t="s">
        <v>35</v>
      </c>
      <c r="B43" s="6">
        <f>IF(B42&gt;=0.018,B42,0.85*B42+0.0028)</f>
        <v>2.0345363028198494E-2</v>
      </c>
    </row>
    <row r="44" spans="1:7">
      <c r="A44" t="s">
        <v>15</v>
      </c>
      <c r="B44" s="4">
        <f>B43*0.5*rho*B40^2/B38</f>
        <v>1.2591460364977174</v>
      </c>
      <c r="C44" t="s">
        <v>36</v>
      </c>
      <c r="E44" t="s">
        <v>26</v>
      </c>
    </row>
    <row r="45" spans="1:7">
      <c r="A45" t="s">
        <v>7</v>
      </c>
      <c r="B45" s="4">
        <f>B44*B36</f>
        <v>7.5548762189863048</v>
      </c>
      <c r="C45" t="s">
        <v>17</v>
      </c>
      <c r="E45" t="s">
        <v>45</v>
      </c>
      <c r="F45" s="3">
        <f>F37/F35</f>
        <v>0.375</v>
      </c>
    </row>
    <row r="46" spans="1:7">
      <c r="B46" s="4"/>
      <c r="E46" t="s">
        <v>18</v>
      </c>
      <c r="F46" s="4">
        <f>(F40/F38)^2</f>
        <v>0.40312421264802228</v>
      </c>
    </row>
    <row r="47" spans="1:7">
      <c r="A47" t="s">
        <v>27</v>
      </c>
      <c r="E47" t="s">
        <v>20</v>
      </c>
      <c r="F47">
        <v>1.3667799999999999</v>
      </c>
      <c r="G47" t="s">
        <v>57</v>
      </c>
    </row>
    <row r="48" spans="1:7">
      <c r="A48" t="s">
        <v>5</v>
      </c>
      <c r="B48">
        <v>6</v>
      </c>
      <c r="C48" t="s">
        <v>33</v>
      </c>
      <c r="E48" t="s">
        <v>9</v>
      </c>
      <c r="F48" s="3">
        <f>F41</f>
        <v>4.7746482927568596</v>
      </c>
      <c r="G48" t="s">
        <v>34</v>
      </c>
    </row>
    <row r="49" spans="1:7">
      <c r="A49" t="s">
        <v>6</v>
      </c>
      <c r="B49">
        <f>B3</f>
        <v>250</v>
      </c>
      <c r="C49" t="s">
        <v>0</v>
      </c>
      <c r="E49" t="s">
        <v>50</v>
      </c>
      <c r="F49" s="3">
        <f>F47*0.5*rho*F48^2</f>
        <v>18.586252629310337</v>
      </c>
      <c r="G49" t="s">
        <v>17</v>
      </c>
    </row>
    <row r="50" spans="1:7">
      <c r="A50" t="s">
        <v>8</v>
      </c>
      <c r="B50">
        <v>0.25</v>
      </c>
      <c r="C50" t="s">
        <v>33</v>
      </c>
    </row>
    <row r="51" spans="1:7">
      <c r="A51" t="s">
        <v>54</v>
      </c>
      <c r="B51" s="4">
        <f>PI()*B50^2/4</f>
        <v>4.9087385212340517E-2</v>
      </c>
      <c r="C51" t="s">
        <v>55</v>
      </c>
      <c r="E51" t="s">
        <v>28</v>
      </c>
    </row>
    <row r="52" spans="1:7">
      <c r="A52" t="s">
        <v>9</v>
      </c>
      <c r="B52" s="3">
        <f>B49/1000/B51</f>
        <v>5.0929581789406511</v>
      </c>
      <c r="C52" t="s">
        <v>34</v>
      </c>
      <c r="E52" t="s">
        <v>46</v>
      </c>
      <c r="F52" s="3">
        <f>F36/F35</f>
        <v>0.625</v>
      </c>
    </row>
    <row r="53" spans="1:7">
      <c r="A53" t="s">
        <v>11</v>
      </c>
      <c r="B53" s="5">
        <f>rho*B52*B50/mu</f>
        <v>83921.258390555216</v>
      </c>
      <c r="E53" t="s">
        <v>22</v>
      </c>
      <c r="F53">
        <f>(F39/F38)^2</f>
        <v>0.62988158226253455</v>
      </c>
    </row>
    <row r="54" spans="1:7">
      <c r="A54" t="s">
        <v>13</v>
      </c>
      <c r="B54" s="6">
        <f>0.11*(eps/B50+68/B53)^0.25</f>
        <v>2.0345363028198494E-2</v>
      </c>
      <c r="E54" t="s">
        <v>23</v>
      </c>
      <c r="F54">
        <v>0.1421</v>
      </c>
    </row>
    <row r="55" spans="1:7">
      <c r="A55" t="s">
        <v>13</v>
      </c>
      <c r="B55" s="6">
        <f>IF(B54&gt;=0.018,B54,0.85*B54+0.0028)</f>
        <v>2.0345363028198494E-2</v>
      </c>
      <c r="E55" t="s">
        <v>9</v>
      </c>
      <c r="F55" s="3">
        <f>F42</f>
        <v>5.0929581789406511</v>
      </c>
      <c r="G55" t="s">
        <v>34</v>
      </c>
    </row>
    <row r="56" spans="1:7">
      <c r="A56" t="s">
        <v>15</v>
      </c>
      <c r="B56" s="4">
        <f>B55*0.5*rho*B52^2/B50</f>
        <v>1.2591460364977174</v>
      </c>
      <c r="C56" t="s">
        <v>36</v>
      </c>
      <c r="E56" t="s">
        <v>24</v>
      </c>
      <c r="F56" s="3">
        <f>0.5*F54*rho*F55^2</f>
        <v>2.1985925188252682</v>
      </c>
      <c r="G56" t="s">
        <v>17</v>
      </c>
    </row>
    <row r="57" spans="1:7">
      <c r="A57" t="s">
        <v>7</v>
      </c>
      <c r="B57" s="4">
        <f>B56*B48</f>
        <v>7.5548762189863048</v>
      </c>
      <c r="C57" t="s">
        <v>17</v>
      </c>
    </row>
    <row r="59" spans="1:7">
      <c r="A59" t="s">
        <v>29</v>
      </c>
      <c r="E59" t="s">
        <v>30</v>
      </c>
    </row>
    <row r="60" spans="1:7">
      <c r="A60" t="s">
        <v>5</v>
      </c>
      <c r="B60">
        <v>6</v>
      </c>
      <c r="C60" t="s">
        <v>33</v>
      </c>
      <c r="E60" t="s">
        <v>10</v>
      </c>
      <c r="F60">
        <f>B38</f>
        <v>0.25</v>
      </c>
      <c r="G60" t="s">
        <v>33</v>
      </c>
    </row>
    <row r="61" spans="1:7">
      <c r="A61" t="s">
        <v>6</v>
      </c>
      <c r="B61">
        <f>B1</f>
        <v>100</v>
      </c>
      <c r="C61" t="s">
        <v>0</v>
      </c>
      <c r="E61" t="s">
        <v>31</v>
      </c>
      <c r="F61">
        <v>0.28000000000000003</v>
      </c>
    </row>
    <row r="62" spans="1:7">
      <c r="A62" t="s">
        <v>8</v>
      </c>
      <c r="B62">
        <v>0.16</v>
      </c>
      <c r="C62" t="s">
        <v>33</v>
      </c>
      <c r="E62" t="s">
        <v>9</v>
      </c>
      <c r="F62" s="3">
        <f>B40</f>
        <v>5.0929581789406511</v>
      </c>
    </row>
    <row r="63" spans="1:7">
      <c r="A63" t="s">
        <v>54</v>
      </c>
      <c r="B63" s="4">
        <f>PI()*B62^2/4</f>
        <v>2.0106192982974676E-2</v>
      </c>
      <c r="C63" t="s">
        <v>55</v>
      </c>
      <c r="E63" t="s">
        <v>7</v>
      </c>
      <c r="F63" s="3">
        <f>0.5*F61*rho*F62^2</f>
        <v>4.3322020075374743</v>
      </c>
      <c r="G63" t="s">
        <v>17</v>
      </c>
    </row>
    <row r="64" spans="1:7">
      <c r="A64" t="s">
        <v>9</v>
      </c>
      <c r="B64" s="3">
        <f>B61/1000/B63</f>
        <v>4.9735919716217296</v>
      </c>
      <c r="C64" t="s">
        <v>34</v>
      </c>
    </row>
    <row r="65" spans="1:9">
      <c r="A65" t="s">
        <v>11</v>
      </c>
      <c r="B65" s="5">
        <f>rho*B64*B62/mu</f>
        <v>52450.78649409701</v>
      </c>
      <c r="E65" t="s">
        <v>40</v>
      </c>
    </row>
    <row r="66" spans="1:9">
      <c r="A66" t="s">
        <v>13</v>
      </c>
      <c r="B66" s="6">
        <f>0.11*(eps/B62+68/B65)^0.25</f>
        <v>2.284072107742165E-2</v>
      </c>
      <c r="E66" s="9" t="s">
        <v>41</v>
      </c>
      <c r="F66" s="4">
        <f>Dp_12+DPC_2_3+DP_34+DPC_4_5+DP_56+DPC_6_7+DP_78</f>
        <v>34.233704535620745</v>
      </c>
      <c r="G66" t="s">
        <v>17</v>
      </c>
    </row>
    <row r="67" spans="1:9">
      <c r="A67" t="s">
        <v>35</v>
      </c>
      <c r="B67" s="6">
        <f>IF(B66&gt;=0.018,B66,0.85*B66+0.0028)</f>
        <v>2.284072107742165E-2</v>
      </c>
      <c r="E67" s="9" t="s">
        <v>42</v>
      </c>
      <c r="F67" s="4">
        <f>Dp_12+DPC_211+DP_1112</f>
        <v>80.337202441147639</v>
      </c>
      <c r="G67" t="s">
        <v>17</v>
      </c>
    </row>
    <row r="68" spans="1:9">
      <c r="A68" t="s">
        <v>15</v>
      </c>
      <c r="B68" s="4">
        <f>B67*0.5*rho*B64^2/B62</f>
        <v>2.1063987209373196</v>
      </c>
      <c r="C68" t="s">
        <v>36</v>
      </c>
      <c r="E68" s="10" t="s">
        <v>43</v>
      </c>
      <c r="F68" s="4">
        <f>Dp_12+DPC_2_3+DP_34+DPC_4_9+DP_910</f>
        <v>40.05519628417656</v>
      </c>
      <c r="G68" t="s">
        <v>17</v>
      </c>
    </row>
    <row r="69" spans="1:9">
      <c r="A69" t="s">
        <v>7</v>
      </c>
      <c r="B69" s="4">
        <f>B68*B60</f>
        <v>12.638392325623919</v>
      </c>
      <c r="C69" t="s">
        <v>17</v>
      </c>
      <c r="H69" t="s">
        <v>70</v>
      </c>
      <c r="I69" t="s">
        <v>71</v>
      </c>
    </row>
    <row r="70" spans="1:9">
      <c r="E70" t="s">
        <v>44</v>
      </c>
      <c r="F70" s="4">
        <f>F67-F66</f>
        <v>46.103497905526893</v>
      </c>
      <c r="G70" t="s">
        <v>17</v>
      </c>
      <c r="H70">
        <v>5</v>
      </c>
      <c r="I70">
        <v>50</v>
      </c>
    </row>
    <row r="71" spans="1:9">
      <c r="A71" t="s">
        <v>32</v>
      </c>
      <c r="E71" t="s">
        <v>61</v>
      </c>
      <c r="F71" s="4"/>
      <c r="G71" t="s">
        <v>17</v>
      </c>
    </row>
    <row r="72" spans="1:9">
      <c r="A72" t="s">
        <v>5</v>
      </c>
      <c r="B72">
        <v>6</v>
      </c>
      <c r="C72" t="s">
        <v>33</v>
      </c>
      <c r="E72" t="s">
        <v>58</v>
      </c>
      <c r="F72" s="4">
        <f>F67-F68</f>
        <v>40.282006156971079</v>
      </c>
      <c r="G72" t="s">
        <v>17</v>
      </c>
      <c r="H72">
        <v>5</v>
      </c>
      <c r="I72">
        <v>50</v>
      </c>
    </row>
    <row r="73" spans="1:9">
      <c r="A73" t="s">
        <v>6</v>
      </c>
      <c r="B73">
        <f>B2</f>
        <v>150</v>
      </c>
      <c r="C73" t="s">
        <v>0</v>
      </c>
    </row>
    <row r="74" spans="1:9">
      <c r="A74" t="s">
        <v>8</v>
      </c>
      <c r="B74">
        <v>0.2</v>
      </c>
      <c r="C74" t="s">
        <v>33</v>
      </c>
      <c r="E74" s="9" t="s">
        <v>41</v>
      </c>
      <c r="F74" s="4">
        <f>F66+I70</f>
        <v>84.233704535620745</v>
      </c>
      <c r="G74" t="s">
        <v>17</v>
      </c>
    </row>
    <row r="75" spans="1:9">
      <c r="A75" t="s">
        <v>54</v>
      </c>
      <c r="B75" s="4">
        <f>PI()*B74^2/4</f>
        <v>3.1415926535897934E-2</v>
      </c>
      <c r="C75" t="s">
        <v>55</v>
      </c>
      <c r="E75" s="9" t="s">
        <v>42</v>
      </c>
      <c r="F75" s="4">
        <f>Dp_12+DPC_211+DP_1112</f>
        <v>80.337202441147639</v>
      </c>
      <c r="G75" t="s">
        <v>17</v>
      </c>
    </row>
    <row r="76" spans="1:9">
      <c r="A76" t="s">
        <v>9</v>
      </c>
      <c r="B76" s="3">
        <f>B73/1000/B75</f>
        <v>4.7746482927568596</v>
      </c>
      <c r="C76" t="s">
        <v>34</v>
      </c>
      <c r="E76" s="10" t="s">
        <v>43</v>
      </c>
      <c r="F76" s="4">
        <f>F68+I72</f>
        <v>90.05519628417656</v>
      </c>
      <c r="G76" t="s">
        <v>17</v>
      </c>
    </row>
    <row r="77" spans="1:9">
      <c r="A77" t="s">
        <v>11</v>
      </c>
      <c r="B77" s="5">
        <f>rho*B76*B74/mu</f>
        <v>62940.943792916405</v>
      </c>
    </row>
    <row r="78" spans="1:9">
      <c r="A78" t="s">
        <v>13</v>
      </c>
      <c r="B78" s="6">
        <f>0.11*(eps/B74+68/B77)^0.25</f>
        <v>2.1756666329797166E-2</v>
      </c>
    </row>
    <row r="79" spans="1:9">
      <c r="A79" t="s">
        <v>13</v>
      </c>
      <c r="B79" s="6">
        <f>IF(B78&gt;=0.018,B78,0.85*B78+0.0028)</f>
        <v>2.1756666329797166E-2</v>
      </c>
    </row>
    <row r="80" spans="1:9">
      <c r="A80" t="s">
        <v>15</v>
      </c>
      <c r="B80" s="4">
        <f>B79*0.5*rho*B76^2/B74</f>
        <v>1.4792976805968052</v>
      </c>
      <c r="C80" t="s">
        <v>36</v>
      </c>
    </row>
    <row r="81" spans="1:3">
      <c r="A81" t="s">
        <v>7</v>
      </c>
      <c r="B81" s="4">
        <f>B80*B72</f>
        <v>8.8757860835808309</v>
      </c>
      <c r="C81" t="s">
        <v>17</v>
      </c>
    </row>
    <row r="82" spans="1:3">
      <c r="B82" s="4"/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9F0B-D790-4176-84E2-391F4ECDA4C3}">
  <dimension ref="A1:D4"/>
  <sheetViews>
    <sheetView zoomScale="160" zoomScaleNormal="160" workbookViewId="0">
      <selection activeCell="C3" sqref="C3"/>
    </sheetView>
  </sheetViews>
  <sheetFormatPr defaultRowHeight="13.2"/>
  <sheetData>
    <row r="1" spans="1:4">
      <c r="B1" s="14">
        <v>0.6</v>
      </c>
      <c r="C1" s="14">
        <v>0.63</v>
      </c>
      <c r="D1" s="14">
        <v>0.7</v>
      </c>
    </row>
    <row r="2" spans="1:4">
      <c r="A2" s="14">
        <v>0.6</v>
      </c>
      <c r="B2" s="15">
        <v>0.14000000000000001</v>
      </c>
      <c r="C2" s="7">
        <f>B2+(D2-B2)/(D$1-B$1)*(C$1-B$1)</f>
        <v>0.13700000000000001</v>
      </c>
      <c r="D2" s="15">
        <v>0.13</v>
      </c>
    </row>
    <row r="3" spans="1:4">
      <c r="A3" s="14">
        <v>0.63</v>
      </c>
      <c r="B3">
        <f>B2+(B4-B2)/($A4-$A2)*($A3-$A2)</f>
        <v>0.14600000000000002</v>
      </c>
      <c r="C3" s="13">
        <f>B3+(D3-B3)/(D$1-B$1)*(C$1-B$1)</f>
        <v>0.1421</v>
      </c>
      <c r="D3">
        <f>D2+(D4-D2)/($A4-$A2)*($A3-$A2)</f>
        <v>0.13300000000000001</v>
      </c>
    </row>
    <row r="4" spans="1:4">
      <c r="A4" s="14">
        <v>0.7</v>
      </c>
      <c r="B4" s="15">
        <v>0.16</v>
      </c>
      <c r="C4" s="7">
        <f>B4+(D4-B4)/(D$1-B$1)*(C$1-B$1)</f>
        <v>0.154</v>
      </c>
      <c r="D4" s="15">
        <v>0.14000000000000001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87D6-A14B-45A6-9BC0-86655384DE2B}">
  <dimension ref="A1:F13"/>
  <sheetViews>
    <sheetView workbookViewId="0">
      <selection activeCell="F5" sqref="F5"/>
    </sheetView>
  </sheetViews>
  <sheetFormatPr defaultRowHeight="13.2"/>
  <sheetData>
    <row r="1" spans="1:6">
      <c r="A1" t="s">
        <v>63</v>
      </c>
      <c r="B1">
        <v>2</v>
      </c>
      <c r="E1" t="s">
        <v>64</v>
      </c>
      <c r="F1">
        <v>1</v>
      </c>
    </row>
    <row r="2" spans="1:6">
      <c r="E2" t="s">
        <v>65</v>
      </c>
      <c r="F2">
        <v>2</v>
      </c>
    </row>
    <row r="3" spans="1:6">
      <c r="A3">
        <v>1</v>
      </c>
      <c r="B3">
        <f>A3^esponente</f>
        <v>1</v>
      </c>
      <c r="E3" t="s">
        <v>66</v>
      </c>
      <c r="F3">
        <v>3</v>
      </c>
    </row>
    <row r="4" spans="1:6">
      <c r="A4">
        <v>2</v>
      </c>
      <c r="B4">
        <f>A4^esponente</f>
        <v>4</v>
      </c>
      <c r="E4" t="s">
        <v>67</v>
      </c>
      <c r="F4">
        <v>4</v>
      </c>
    </row>
    <row r="5" spans="1:6">
      <c r="A5">
        <v>3</v>
      </c>
      <c r="B5">
        <f>A5^esponente</f>
        <v>9</v>
      </c>
      <c r="E5" t="s">
        <v>68</v>
      </c>
      <c r="F5">
        <v>5</v>
      </c>
    </row>
    <row r="6" spans="1:6">
      <c r="A6">
        <v>4</v>
      </c>
      <c r="B6">
        <f>A6^esponente</f>
        <v>16</v>
      </c>
    </row>
    <row r="7" spans="1:6">
      <c r="A7">
        <v>5</v>
      </c>
      <c r="B7">
        <f>A7^esponente</f>
        <v>25</v>
      </c>
    </row>
    <row r="8" spans="1:6">
      <c r="A8">
        <v>6</v>
      </c>
      <c r="B8">
        <f>A8^esponente</f>
        <v>36</v>
      </c>
    </row>
    <row r="9" spans="1:6">
      <c r="A9">
        <v>7</v>
      </c>
      <c r="B9">
        <f>A9^esponente</f>
        <v>49</v>
      </c>
    </row>
    <row r="10" spans="1:6">
      <c r="A10">
        <v>8</v>
      </c>
      <c r="B10">
        <f>A10^esponente</f>
        <v>64</v>
      </c>
    </row>
    <row r="11" spans="1:6">
      <c r="A11">
        <v>9</v>
      </c>
      <c r="B11">
        <f>A11^esponente</f>
        <v>81</v>
      </c>
    </row>
    <row r="12" spans="1:6">
      <c r="A12">
        <v>10</v>
      </c>
      <c r="B12">
        <f>A12^esponente</f>
        <v>100</v>
      </c>
    </row>
    <row r="13" spans="1:6">
      <c r="A13">
        <v>11</v>
      </c>
      <c r="B13">
        <f>A13^esponente</f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4" zoomScaleNormal="100" workbookViewId="0">
      <selection activeCell="U33" sqref="U33"/>
    </sheetView>
  </sheetViews>
  <sheetFormatPr defaultRowHeight="13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20</vt:i4>
      </vt:variant>
    </vt:vector>
  </HeadingPairs>
  <TitlesOfParts>
    <vt:vector size="25" baseType="lpstr">
      <vt:lpstr>Schema</vt:lpstr>
      <vt:lpstr>Svolgimento</vt:lpstr>
      <vt:lpstr>Foglio2</vt:lpstr>
      <vt:lpstr>Foglio1</vt:lpstr>
      <vt:lpstr>Diametri</vt:lpstr>
      <vt:lpstr>DP_1112</vt:lpstr>
      <vt:lpstr>Dp_12</vt:lpstr>
      <vt:lpstr>DP_34</vt:lpstr>
      <vt:lpstr>DP_56</vt:lpstr>
      <vt:lpstr>DP_78</vt:lpstr>
      <vt:lpstr>DP_910</vt:lpstr>
      <vt:lpstr>DPC_2_3</vt:lpstr>
      <vt:lpstr>DPC_211</vt:lpstr>
      <vt:lpstr>DPC_4_5</vt:lpstr>
      <vt:lpstr>DPC_4_9</vt:lpstr>
      <vt:lpstr>DPC_6_7</vt:lpstr>
      <vt:lpstr>eps</vt:lpstr>
      <vt:lpstr>esponente</vt:lpstr>
      <vt:lpstr>mu</vt:lpstr>
      <vt:lpstr>rho</vt:lpstr>
      <vt:lpstr>v_1</vt:lpstr>
      <vt:lpstr>v_2</vt:lpstr>
      <vt:lpstr>v_3</vt:lpstr>
      <vt:lpstr>v_4</vt:lpstr>
      <vt:lpstr>v_5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Manzan</dc:creator>
  <dc:description/>
  <cp:lastModifiedBy>MANZAN MARCO</cp:lastModifiedBy>
  <cp:revision>9</cp:revision>
  <dcterms:created xsi:type="dcterms:W3CDTF">2012-12-05T10:28:32Z</dcterms:created>
  <dcterms:modified xsi:type="dcterms:W3CDTF">2025-10-30T11:10:04Z</dcterms:modified>
  <dc:language>en-GB</dc:language>
</cp:coreProperties>
</file>