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D_Scandisk\UNITS\DIDATTICA_TS\Materiali_AA_vari\Slide_Ts_24-25\Economia_Applicata_Ingegneria\Parte A - Principi di economia\"/>
    </mc:Choice>
  </mc:AlternateContent>
  <xr:revisionPtr revIDLastSave="0" documentId="13_ncr:1_{DB122607-CBEF-4A6D-81A7-A93887399492}" xr6:coauthVersionLast="36" xr6:coauthVersionMax="36" xr10:uidLastSave="{00000000-0000-0000-0000-000000000000}"/>
  <bookViews>
    <workbookView xWindow="0" yWindow="0" windowWidth="19200" windowHeight="9330" firstSheet="1" activeTab="4" xr2:uid="{00000000-000D-0000-FFFF-FFFF00000000}"/>
  </bookViews>
  <sheets>
    <sheet name="Funzioni utilità Cobb-Douglas_2" sheetId="18" r:id="rId1"/>
    <sheet name="Funzioni utilità Cobb-Douglas_1" sheetId="3" r:id="rId2"/>
    <sheet name="Allocazione usi diversi" sheetId="23" r:id="rId3"/>
    <sheet name="Utilità-Disutilità totale" sheetId="4" r:id="rId4"/>
    <sheet name="Utilità-Disutilità marginale" sheetId="22" r:id="rId5"/>
    <sheet name="La fuzione isoutilità_1" sheetId="8" r:id="rId6"/>
    <sheet name="Saggio Marginale Sostituzione" sheetId="9" r:id="rId7"/>
    <sheet name="La fuzione isoutilità_2" sheetId="10" r:id="rId8"/>
    <sheet name="La fuzione isoutilità_3" sheetId="11" r:id="rId9"/>
    <sheet name="Equilibrio_Consumatore" sheetId="2" r:id="rId10"/>
    <sheet name="Effetto Prezzo" sheetId="6" r:id="rId11"/>
    <sheet name="Funzioni domanda Cobb-Douglas" sheetId="15" r:id="rId12"/>
    <sheet name="Funzione domanda Hicks" sheetId="17" r:id="rId13"/>
    <sheet name="Reddito_Sostituzione" sheetId="7" r:id="rId14"/>
    <sheet name="La rendita del consumatore" sheetId="12" r:id="rId15"/>
    <sheet name="Domanda aggregata mercato" sheetId="13" r:id="rId16"/>
    <sheet name="L'elasticità domanda prezzo" sheetId="14" r:id="rId17"/>
    <sheet name="Effetto Reddito" sheetId="20" r:id="rId18"/>
    <sheet name="L'elasticità domanda reddito" sheetId="19" r:id="rId19"/>
    <sheet name="L'elasticità incrociata" sheetId="21" r:id="rId20"/>
    <sheet name="Risparmio_Consumo" sheetId="1" r:id="rId21"/>
  </sheets>
  <definedNames>
    <definedName name="_xlcn.WorksheetConnection_FunzioniutilitàCobbDouglas_2A12C471" hidden="1">'Funzioni utilità Cobb-Douglas_2'!$A$12:$B$47</definedName>
    <definedName name="Pal_Workbook_GUID" hidden="1">"ET12ADFYXYK7PVCWSK6IJTJ7"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lo" name="Intervallo" connection="WorksheetConnection_Funzioni utilità Cobb-Douglas_2!$A$12:$C$47"/>
        </x15:modelTables>
      </x15:dataModel>
    </ext>
  </extLst>
</workbook>
</file>

<file path=xl/calcChain.xml><?xml version="1.0" encoding="utf-8"?>
<calcChain xmlns="http://schemas.openxmlformats.org/spreadsheetml/2006/main">
  <c r="C16" i="4" l="1"/>
  <c r="G21" i="22" l="1"/>
  <c r="C6" i="23"/>
  <c r="C68" i="23" s="1"/>
  <c r="D68" i="23" s="1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C35" i="23"/>
  <c r="D35" i="23" s="1"/>
  <c r="B34" i="23"/>
  <c r="B33" i="23"/>
  <c r="B32" i="23"/>
  <c r="B31" i="23"/>
  <c r="B30" i="23"/>
  <c r="B29" i="23"/>
  <c r="B28" i="23"/>
  <c r="B27" i="23"/>
  <c r="B26" i="23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22" i="4"/>
  <c r="C418" i="22"/>
  <c r="C417" i="22"/>
  <c r="C416" i="22"/>
  <c r="C415" i="22"/>
  <c r="C414" i="22"/>
  <c r="C413" i="22"/>
  <c r="C412" i="22"/>
  <c r="C411" i="22"/>
  <c r="C410" i="22"/>
  <c r="C409" i="22"/>
  <c r="C408" i="22"/>
  <c r="C407" i="22"/>
  <c r="C406" i="22"/>
  <c r="C405" i="22"/>
  <c r="C404" i="22"/>
  <c r="C403" i="22"/>
  <c r="C402" i="22"/>
  <c r="C401" i="22"/>
  <c r="C400" i="22"/>
  <c r="C399" i="22"/>
  <c r="C398" i="22"/>
  <c r="C397" i="22"/>
  <c r="C396" i="22"/>
  <c r="C395" i="22"/>
  <c r="C394" i="22"/>
  <c r="C393" i="22"/>
  <c r="C392" i="22"/>
  <c r="C391" i="22"/>
  <c r="C390" i="22"/>
  <c r="C389" i="22"/>
  <c r="C388" i="22"/>
  <c r="C387" i="22"/>
  <c r="C386" i="22"/>
  <c r="C385" i="22"/>
  <c r="C384" i="22"/>
  <c r="C383" i="22"/>
  <c r="C382" i="22"/>
  <c r="C381" i="22"/>
  <c r="C380" i="22"/>
  <c r="C379" i="22"/>
  <c r="C378" i="22"/>
  <c r="C377" i="22"/>
  <c r="C376" i="22"/>
  <c r="C375" i="22"/>
  <c r="C374" i="22"/>
  <c r="C373" i="22"/>
  <c r="C372" i="22"/>
  <c r="C371" i="22"/>
  <c r="C370" i="22"/>
  <c r="C369" i="22"/>
  <c r="C368" i="22"/>
  <c r="C367" i="22"/>
  <c r="C366" i="22"/>
  <c r="C365" i="22"/>
  <c r="C364" i="22"/>
  <c r="C363" i="22"/>
  <c r="C362" i="22"/>
  <c r="C361" i="22"/>
  <c r="C360" i="22"/>
  <c r="C359" i="22"/>
  <c r="C358" i="22"/>
  <c r="C357" i="22"/>
  <c r="C356" i="22"/>
  <c r="C355" i="22"/>
  <c r="C354" i="22"/>
  <c r="C353" i="22"/>
  <c r="C352" i="22"/>
  <c r="C351" i="22"/>
  <c r="C350" i="22"/>
  <c r="C349" i="22"/>
  <c r="C348" i="22"/>
  <c r="C347" i="22"/>
  <c r="C346" i="22"/>
  <c r="C345" i="22"/>
  <c r="C344" i="22"/>
  <c r="C343" i="22"/>
  <c r="C342" i="22"/>
  <c r="C341" i="22"/>
  <c r="C340" i="22"/>
  <c r="C339" i="22"/>
  <c r="C338" i="22"/>
  <c r="C337" i="22"/>
  <c r="C336" i="22"/>
  <c r="C335" i="22"/>
  <c r="C334" i="22"/>
  <c r="C333" i="22"/>
  <c r="C332" i="22"/>
  <c r="C331" i="22"/>
  <c r="C330" i="22"/>
  <c r="C329" i="22"/>
  <c r="C328" i="22"/>
  <c r="C327" i="22"/>
  <c r="C326" i="22"/>
  <c r="C325" i="22"/>
  <c r="C324" i="22"/>
  <c r="C323" i="22"/>
  <c r="C322" i="22"/>
  <c r="C321" i="22"/>
  <c r="C320" i="22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3" i="22"/>
  <c r="C262" i="22"/>
  <c r="C261" i="22"/>
  <c r="C260" i="22"/>
  <c r="C259" i="22"/>
  <c r="C258" i="22"/>
  <c r="C257" i="22"/>
  <c r="C256" i="22"/>
  <c r="C255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204" i="22"/>
  <c r="C203" i="22"/>
  <c r="C202" i="22"/>
  <c r="C201" i="22"/>
  <c r="C200" i="22"/>
  <c r="C199" i="22"/>
  <c r="C198" i="22"/>
  <c r="C197" i="22"/>
  <c r="C196" i="22"/>
  <c r="C195" i="22"/>
  <c r="C194" i="22"/>
  <c r="C193" i="22"/>
  <c r="C192" i="22"/>
  <c r="C191" i="22"/>
  <c r="C190" i="22"/>
  <c r="C189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B6" i="22"/>
  <c r="B316" i="22" s="1"/>
  <c r="D316" i="22" s="1"/>
  <c r="B408" i="22"/>
  <c r="D408" i="22" s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4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O26" i="21"/>
  <c r="O27" i="21"/>
  <c r="O28" i="21"/>
  <c r="O29" i="21"/>
  <c r="O30" i="21"/>
  <c r="O31" i="21"/>
  <c r="O32" i="21"/>
  <c r="O33" i="21"/>
  <c r="O34" i="21"/>
  <c r="O25" i="21"/>
  <c r="Q25" i="21"/>
  <c r="M26" i="21"/>
  <c r="Q26" i="21" s="1"/>
  <c r="M27" i="21"/>
  <c r="M28" i="21"/>
  <c r="Q28" i="21"/>
  <c r="M29" i="21"/>
  <c r="M30" i="21"/>
  <c r="Q30" i="21" s="1"/>
  <c r="M31" i="21"/>
  <c r="Q31" i="21"/>
  <c r="M32" i="21"/>
  <c r="Q32" i="21" s="1"/>
  <c r="M33" i="21"/>
  <c r="M34" i="21"/>
  <c r="M25" i="21"/>
  <c r="C29" i="1"/>
  <c r="C28" i="1"/>
  <c r="B28" i="1"/>
  <c r="B27" i="1"/>
  <c r="C18" i="1"/>
  <c r="A17" i="1"/>
  <c r="B16" i="1"/>
  <c r="C15" i="1"/>
  <c r="C17" i="1"/>
  <c r="C38" i="1" s="1"/>
  <c r="B15" i="1"/>
  <c r="B17" i="1"/>
  <c r="B9" i="1"/>
  <c r="B10" i="1"/>
  <c r="G34" i="21"/>
  <c r="E34" i="21"/>
  <c r="C34" i="21"/>
  <c r="B34" i="21"/>
  <c r="G33" i="21"/>
  <c r="E33" i="21"/>
  <c r="I33" i="21" s="1"/>
  <c r="C33" i="21"/>
  <c r="B33" i="21"/>
  <c r="F33" i="21"/>
  <c r="G32" i="21"/>
  <c r="E32" i="21"/>
  <c r="C32" i="21"/>
  <c r="B32" i="21"/>
  <c r="G31" i="21"/>
  <c r="E31" i="21"/>
  <c r="I31" i="21" s="1"/>
  <c r="C31" i="21"/>
  <c r="B31" i="21"/>
  <c r="G30" i="21"/>
  <c r="I30" i="21" s="1"/>
  <c r="E30" i="21"/>
  <c r="C30" i="21"/>
  <c r="B30" i="21"/>
  <c r="G29" i="21"/>
  <c r="E29" i="21"/>
  <c r="C29" i="21"/>
  <c r="B29" i="21"/>
  <c r="G28" i="21"/>
  <c r="E28" i="21"/>
  <c r="I28" i="21" s="1"/>
  <c r="C28" i="21"/>
  <c r="B28" i="21"/>
  <c r="D28" i="21"/>
  <c r="G27" i="21"/>
  <c r="E27" i="21"/>
  <c r="I27" i="21" s="1"/>
  <c r="C27" i="21"/>
  <c r="B27" i="21"/>
  <c r="F27" i="21" s="1"/>
  <c r="G26" i="21"/>
  <c r="E26" i="21"/>
  <c r="I26" i="21" s="1"/>
  <c r="C26" i="21"/>
  <c r="B26" i="21"/>
  <c r="G25" i="21"/>
  <c r="E25" i="21"/>
  <c r="C25" i="21"/>
  <c r="N26" i="21" s="1"/>
  <c r="B25" i="21"/>
  <c r="C24" i="21"/>
  <c r="B24" i="21"/>
  <c r="F20" i="19"/>
  <c r="E20" i="19"/>
  <c r="D20" i="19"/>
  <c r="C20" i="19"/>
  <c r="G20" i="19" s="1"/>
  <c r="F19" i="19"/>
  <c r="E19" i="19"/>
  <c r="D19" i="19"/>
  <c r="H19" i="19" s="1"/>
  <c r="C19" i="19"/>
  <c r="F18" i="19"/>
  <c r="H18" i="19"/>
  <c r="E18" i="19"/>
  <c r="D18" i="19"/>
  <c r="C18" i="19"/>
  <c r="F17" i="19"/>
  <c r="E17" i="19"/>
  <c r="D17" i="19"/>
  <c r="C17" i="19"/>
  <c r="F16" i="19"/>
  <c r="E16" i="19"/>
  <c r="D16" i="19"/>
  <c r="C16" i="19"/>
  <c r="G16" i="19"/>
  <c r="F15" i="19"/>
  <c r="E15" i="19"/>
  <c r="G15" i="19" s="1"/>
  <c r="D15" i="19"/>
  <c r="H15" i="19"/>
  <c r="I15" i="19" s="1"/>
  <c r="C15" i="19"/>
  <c r="F14" i="19"/>
  <c r="E14" i="19"/>
  <c r="D14" i="19"/>
  <c r="C14" i="19"/>
  <c r="F13" i="19"/>
  <c r="H13" i="19" s="1"/>
  <c r="E13" i="19"/>
  <c r="G13" i="19" s="1"/>
  <c r="D13" i="19"/>
  <c r="C13" i="19"/>
  <c r="F12" i="19"/>
  <c r="E12" i="19"/>
  <c r="D12" i="19"/>
  <c r="H12" i="19" s="1"/>
  <c r="C12" i="19"/>
  <c r="G12" i="19"/>
  <c r="F11" i="19"/>
  <c r="E11" i="19"/>
  <c r="D11" i="19"/>
  <c r="C11" i="19"/>
  <c r="T126" i="20"/>
  <c r="D126" i="20"/>
  <c r="C126" i="20"/>
  <c r="B126" i="20"/>
  <c r="T125" i="20"/>
  <c r="D125" i="20"/>
  <c r="C125" i="20"/>
  <c r="B125" i="20"/>
  <c r="T124" i="20"/>
  <c r="D124" i="20"/>
  <c r="C124" i="20"/>
  <c r="B124" i="20"/>
  <c r="T123" i="20"/>
  <c r="D123" i="20"/>
  <c r="C123" i="20"/>
  <c r="J123" i="20" s="1"/>
  <c r="K123" i="20" s="1"/>
  <c r="B123" i="20"/>
  <c r="T122" i="20"/>
  <c r="D122" i="20"/>
  <c r="C122" i="20"/>
  <c r="B122" i="20"/>
  <c r="T121" i="20"/>
  <c r="D121" i="20"/>
  <c r="C121" i="20"/>
  <c r="B121" i="20"/>
  <c r="T120" i="20"/>
  <c r="D120" i="20"/>
  <c r="C120" i="20"/>
  <c r="B120" i="20"/>
  <c r="T119" i="20"/>
  <c r="D119" i="20"/>
  <c r="C119" i="20"/>
  <c r="B119" i="20"/>
  <c r="T118" i="20"/>
  <c r="D118" i="20"/>
  <c r="C118" i="20"/>
  <c r="B118" i="20"/>
  <c r="T117" i="20"/>
  <c r="D117" i="20"/>
  <c r="C117" i="20"/>
  <c r="B117" i="20"/>
  <c r="T116" i="20"/>
  <c r="D116" i="20"/>
  <c r="C116" i="20"/>
  <c r="B116" i="20"/>
  <c r="T115" i="20"/>
  <c r="D115" i="20"/>
  <c r="C115" i="20"/>
  <c r="B115" i="20"/>
  <c r="T114" i="20"/>
  <c r="D114" i="20"/>
  <c r="C114" i="20"/>
  <c r="B114" i="20"/>
  <c r="T113" i="20"/>
  <c r="D113" i="20"/>
  <c r="C113" i="20"/>
  <c r="B113" i="20"/>
  <c r="T112" i="20"/>
  <c r="D112" i="20"/>
  <c r="C112" i="20"/>
  <c r="B112" i="20"/>
  <c r="T111" i="20"/>
  <c r="D111" i="20"/>
  <c r="C111" i="20"/>
  <c r="B111" i="20"/>
  <c r="T110" i="20"/>
  <c r="D110" i="20"/>
  <c r="C110" i="20"/>
  <c r="J110" i="20"/>
  <c r="K110" i="20"/>
  <c r="B110" i="20"/>
  <c r="T109" i="20"/>
  <c r="D109" i="20"/>
  <c r="C109" i="20"/>
  <c r="B109" i="20"/>
  <c r="T108" i="20"/>
  <c r="D108" i="20"/>
  <c r="C108" i="20"/>
  <c r="B108" i="20"/>
  <c r="T107" i="20"/>
  <c r="D107" i="20"/>
  <c r="C107" i="20"/>
  <c r="B107" i="20"/>
  <c r="T106" i="20"/>
  <c r="D106" i="20"/>
  <c r="C106" i="20"/>
  <c r="B106" i="20"/>
  <c r="T105" i="20"/>
  <c r="D105" i="20"/>
  <c r="C105" i="20"/>
  <c r="B105" i="20"/>
  <c r="T104" i="20"/>
  <c r="D104" i="20"/>
  <c r="O104" i="20"/>
  <c r="P104" i="20" s="1"/>
  <c r="C104" i="20"/>
  <c r="B104" i="20"/>
  <c r="T103" i="20"/>
  <c r="D103" i="20"/>
  <c r="C103" i="20"/>
  <c r="B103" i="20"/>
  <c r="T102" i="20"/>
  <c r="D102" i="20"/>
  <c r="C102" i="20"/>
  <c r="B102" i="20"/>
  <c r="T101" i="20"/>
  <c r="D101" i="20"/>
  <c r="C101" i="20"/>
  <c r="B101" i="20"/>
  <c r="T100" i="20"/>
  <c r="D100" i="20"/>
  <c r="C100" i="20"/>
  <c r="B100" i="20"/>
  <c r="T99" i="20"/>
  <c r="D99" i="20"/>
  <c r="C99" i="20"/>
  <c r="B99" i="20"/>
  <c r="T98" i="20"/>
  <c r="D98" i="20"/>
  <c r="O98" i="20"/>
  <c r="P98" i="20" s="1"/>
  <c r="C98" i="20"/>
  <c r="B98" i="20"/>
  <c r="T97" i="20"/>
  <c r="D97" i="20"/>
  <c r="C97" i="20"/>
  <c r="B97" i="20"/>
  <c r="T96" i="20"/>
  <c r="D96" i="20"/>
  <c r="C96" i="20"/>
  <c r="B96" i="20"/>
  <c r="T95" i="20"/>
  <c r="D95" i="20"/>
  <c r="C95" i="20"/>
  <c r="B95" i="20"/>
  <c r="T94" i="20"/>
  <c r="D94" i="20"/>
  <c r="C94" i="20"/>
  <c r="B94" i="20"/>
  <c r="T93" i="20"/>
  <c r="D93" i="20"/>
  <c r="C93" i="20"/>
  <c r="B93" i="20"/>
  <c r="T92" i="20"/>
  <c r="D92" i="20"/>
  <c r="O92" i="20"/>
  <c r="P92" i="20"/>
  <c r="C92" i="20"/>
  <c r="B92" i="20"/>
  <c r="T91" i="20"/>
  <c r="D91" i="20"/>
  <c r="C91" i="20"/>
  <c r="B91" i="20"/>
  <c r="T90" i="20"/>
  <c r="D90" i="20"/>
  <c r="C90" i="20"/>
  <c r="B90" i="20"/>
  <c r="T89" i="20"/>
  <c r="D89" i="20"/>
  <c r="C89" i="20"/>
  <c r="B89" i="20"/>
  <c r="T88" i="20"/>
  <c r="D88" i="20"/>
  <c r="C88" i="20"/>
  <c r="B88" i="20"/>
  <c r="T87" i="20"/>
  <c r="D87" i="20"/>
  <c r="C87" i="20"/>
  <c r="B87" i="20"/>
  <c r="T86" i="20"/>
  <c r="D86" i="20"/>
  <c r="C86" i="20"/>
  <c r="B86" i="20"/>
  <c r="T85" i="20"/>
  <c r="D85" i="20"/>
  <c r="C85" i="20"/>
  <c r="B85" i="20"/>
  <c r="T84" i="20"/>
  <c r="D84" i="20"/>
  <c r="C84" i="20"/>
  <c r="B84" i="20"/>
  <c r="T83" i="20"/>
  <c r="D83" i="20"/>
  <c r="C83" i="20"/>
  <c r="B83" i="20"/>
  <c r="T82" i="20"/>
  <c r="D82" i="20"/>
  <c r="C82" i="20"/>
  <c r="B82" i="20"/>
  <c r="T81" i="20"/>
  <c r="D81" i="20"/>
  <c r="C81" i="20"/>
  <c r="B81" i="20"/>
  <c r="T80" i="20"/>
  <c r="D80" i="20"/>
  <c r="C80" i="20"/>
  <c r="B80" i="20"/>
  <c r="T79" i="20"/>
  <c r="D79" i="20"/>
  <c r="C79" i="20"/>
  <c r="B79" i="20"/>
  <c r="T78" i="20"/>
  <c r="D78" i="20"/>
  <c r="C78" i="20"/>
  <c r="B78" i="20"/>
  <c r="T77" i="20"/>
  <c r="D77" i="20"/>
  <c r="C77" i="20"/>
  <c r="B77" i="20"/>
  <c r="E77" i="20"/>
  <c r="F77" i="20"/>
  <c r="T76" i="20"/>
  <c r="D76" i="20"/>
  <c r="C76" i="20"/>
  <c r="B76" i="20"/>
  <c r="T75" i="20"/>
  <c r="D75" i="20"/>
  <c r="O75" i="20"/>
  <c r="P75" i="20"/>
  <c r="C75" i="20"/>
  <c r="B75" i="20"/>
  <c r="T74" i="20"/>
  <c r="D74" i="20"/>
  <c r="C74" i="20"/>
  <c r="B74" i="20"/>
  <c r="T73" i="20"/>
  <c r="D73" i="20"/>
  <c r="C73" i="20"/>
  <c r="J73" i="20" s="1"/>
  <c r="K73" i="20"/>
  <c r="B73" i="20"/>
  <c r="T72" i="20"/>
  <c r="D72" i="20"/>
  <c r="C72" i="20"/>
  <c r="B72" i="20"/>
  <c r="T71" i="20"/>
  <c r="D71" i="20"/>
  <c r="C71" i="20"/>
  <c r="B71" i="20"/>
  <c r="T70" i="20"/>
  <c r="D70" i="20"/>
  <c r="C70" i="20"/>
  <c r="B70" i="20"/>
  <c r="T69" i="20"/>
  <c r="D69" i="20"/>
  <c r="C69" i="20"/>
  <c r="B69" i="20"/>
  <c r="T68" i="20"/>
  <c r="D68" i="20"/>
  <c r="C68" i="20"/>
  <c r="B68" i="20"/>
  <c r="E68" i="20"/>
  <c r="F68" i="20" s="1"/>
  <c r="T67" i="20"/>
  <c r="D67" i="20"/>
  <c r="O67" i="20" s="1"/>
  <c r="P67" i="20" s="1"/>
  <c r="C67" i="20"/>
  <c r="B67" i="20"/>
  <c r="T66" i="20"/>
  <c r="D66" i="20"/>
  <c r="C66" i="20"/>
  <c r="B66" i="20"/>
  <c r="E66" i="20"/>
  <c r="F66" i="20" s="1"/>
  <c r="T65" i="20"/>
  <c r="D65" i="20"/>
  <c r="C65" i="20"/>
  <c r="B65" i="20"/>
  <c r="T64" i="20"/>
  <c r="D64" i="20"/>
  <c r="C64" i="20"/>
  <c r="J64" i="20" s="1"/>
  <c r="K64" i="20"/>
  <c r="B64" i="20"/>
  <c r="T63" i="20"/>
  <c r="D63" i="20"/>
  <c r="C63" i="20"/>
  <c r="J63" i="20"/>
  <c r="K63" i="20"/>
  <c r="B63" i="20"/>
  <c r="T62" i="20"/>
  <c r="D62" i="20"/>
  <c r="C62" i="20"/>
  <c r="J62" i="20" s="1"/>
  <c r="K62" i="20" s="1"/>
  <c r="B62" i="20"/>
  <c r="T61" i="20"/>
  <c r="D61" i="20"/>
  <c r="O61" i="20"/>
  <c r="P61" i="20"/>
  <c r="C61" i="20"/>
  <c r="B61" i="20"/>
  <c r="T60" i="20"/>
  <c r="D60" i="20"/>
  <c r="C60" i="20"/>
  <c r="B60" i="20"/>
  <c r="E60" i="20"/>
  <c r="F60" i="20"/>
  <c r="T59" i="20"/>
  <c r="D59" i="20"/>
  <c r="C59" i="20"/>
  <c r="B59" i="20"/>
  <c r="T58" i="20"/>
  <c r="D58" i="20"/>
  <c r="C58" i="20"/>
  <c r="B58" i="20"/>
  <c r="E58" i="20" s="1"/>
  <c r="F58" i="20" s="1"/>
  <c r="T57" i="20"/>
  <c r="D57" i="20"/>
  <c r="C57" i="20"/>
  <c r="B57" i="20"/>
  <c r="T56" i="20"/>
  <c r="D56" i="20"/>
  <c r="O56" i="20"/>
  <c r="P56" i="20" s="1"/>
  <c r="C56" i="20"/>
  <c r="J56" i="20"/>
  <c r="K56" i="20"/>
  <c r="B56" i="20"/>
  <c r="T55" i="20"/>
  <c r="D55" i="20"/>
  <c r="C55" i="20"/>
  <c r="J55" i="20" s="1"/>
  <c r="K55" i="20"/>
  <c r="B55" i="20"/>
  <c r="T54" i="20"/>
  <c r="D54" i="20"/>
  <c r="C54" i="20"/>
  <c r="B54" i="20"/>
  <c r="C48" i="20"/>
  <c r="B47" i="20"/>
  <c r="C42" i="20"/>
  <c r="B41" i="20"/>
  <c r="C36" i="20"/>
  <c r="B38" i="20" s="1"/>
  <c r="B35" i="20"/>
  <c r="C29" i="20"/>
  <c r="B29" i="20"/>
  <c r="D12" i="20"/>
  <c r="A18" i="20"/>
  <c r="C12" i="20"/>
  <c r="A17" i="20"/>
  <c r="B12" i="20"/>
  <c r="A16" i="20" s="1"/>
  <c r="B10" i="20"/>
  <c r="E54" i="20"/>
  <c r="F54" i="20" s="1"/>
  <c r="C112" i="14"/>
  <c r="B112" i="14"/>
  <c r="C111" i="14"/>
  <c r="B111" i="14"/>
  <c r="D111" i="14" s="1"/>
  <c r="E111" i="14" s="1"/>
  <c r="C110" i="14"/>
  <c r="B110" i="14"/>
  <c r="C109" i="14"/>
  <c r="B109" i="14"/>
  <c r="C108" i="14"/>
  <c r="B108" i="14"/>
  <c r="C107" i="14"/>
  <c r="B107" i="14"/>
  <c r="D107" i="14" s="1"/>
  <c r="E107" i="14" s="1"/>
  <c r="C106" i="14"/>
  <c r="B106" i="14"/>
  <c r="C105" i="14"/>
  <c r="B105" i="14"/>
  <c r="C104" i="14"/>
  <c r="B104" i="14"/>
  <c r="C103" i="14"/>
  <c r="B103" i="14"/>
  <c r="D103" i="14" s="1"/>
  <c r="E103" i="14" s="1"/>
  <c r="C102" i="14"/>
  <c r="B102" i="14"/>
  <c r="C101" i="14"/>
  <c r="B101" i="14"/>
  <c r="C100" i="14"/>
  <c r="B100" i="14"/>
  <c r="C99" i="14"/>
  <c r="B99" i="14"/>
  <c r="D99" i="14"/>
  <c r="E99" i="14"/>
  <c r="C98" i="14"/>
  <c r="I98" i="14" s="1"/>
  <c r="J98" i="14"/>
  <c r="B98" i="14"/>
  <c r="C97" i="14"/>
  <c r="B97" i="14"/>
  <c r="C96" i="14"/>
  <c r="B96" i="14"/>
  <c r="C95" i="14"/>
  <c r="I95" i="14" s="1"/>
  <c r="J95" i="14" s="1"/>
  <c r="B95" i="14"/>
  <c r="C94" i="14"/>
  <c r="I94" i="14" s="1"/>
  <c r="J94" i="14" s="1"/>
  <c r="B94" i="14"/>
  <c r="C93" i="14"/>
  <c r="B93" i="14"/>
  <c r="C92" i="14"/>
  <c r="I92" i="14" s="1"/>
  <c r="J92" i="14" s="1"/>
  <c r="B92" i="14"/>
  <c r="D92" i="14"/>
  <c r="E92" i="14"/>
  <c r="C91" i="14"/>
  <c r="B91" i="14"/>
  <c r="C90" i="14"/>
  <c r="B90" i="14"/>
  <c r="C89" i="14"/>
  <c r="B89" i="14"/>
  <c r="C88" i="14"/>
  <c r="I88" i="14" s="1"/>
  <c r="J88" i="14" s="1"/>
  <c r="B88" i="14"/>
  <c r="D88" i="14"/>
  <c r="E88" i="14" s="1"/>
  <c r="C87" i="14"/>
  <c r="B87" i="14"/>
  <c r="C86" i="14"/>
  <c r="B86" i="14"/>
  <c r="C85" i="14"/>
  <c r="B85" i="14"/>
  <c r="C84" i="14"/>
  <c r="B84" i="14"/>
  <c r="C83" i="14"/>
  <c r="B83" i="14"/>
  <c r="C82" i="14"/>
  <c r="I82" i="14" s="1"/>
  <c r="J82" i="14"/>
  <c r="B82" i="14"/>
  <c r="C81" i="14"/>
  <c r="B81" i="14"/>
  <c r="D81" i="14"/>
  <c r="E81" i="14" s="1"/>
  <c r="C80" i="14"/>
  <c r="I80" i="14" s="1"/>
  <c r="J80" i="14" s="1"/>
  <c r="B80" i="14"/>
  <c r="C79" i="14"/>
  <c r="B79" i="14"/>
  <c r="C78" i="14"/>
  <c r="B78" i="14"/>
  <c r="C70" i="14"/>
  <c r="C69" i="14"/>
  <c r="B59" i="14"/>
  <c r="C74" i="14" s="1"/>
  <c r="C75" i="14" s="1"/>
  <c r="B58" i="14"/>
  <c r="C53" i="14"/>
  <c r="B52" i="14"/>
  <c r="C55" i="14"/>
  <c r="C47" i="14"/>
  <c r="B46" i="14"/>
  <c r="C14" i="14"/>
  <c r="B14" i="14"/>
  <c r="B10" i="14"/>
  <c r="B97" i="13"/>
  <c r="B96" i="13"/>
  <c r="B95" i="13"/>
  <c r="B94" i="13"/>
  <c r="B93" i="13"/>
  <c r="B92" i="13"/>
  <c r="F92" i="13" s="1"/>
  <c r="G92" i="13" s="1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D70" i="13"/>
  <c r="P70" i="13" s="1"/>
  <c r="Q70" i="13"/>
  <c r="B70" i="13"/>
  <c r="B69" i="13"/>
  <c r="B68" i="13"/>
  <c r="B67" i="13"/>
  <c r="B66" i="13"/>
  <c r="B65" i="13"/>
  <c r="B64" i="13"/>
  <c r="B63" i="13"/>
  <c r="B50" i="13"/>
  <c r="B49" i="13"/>
  <c r="C36" i="13"/>
  <c r="B35" i="13"/>
  <c r="U12" i="13"/>
  <c r="W10" i="13"/>
  <c r="V14" i="13"/>
  <c r="C10" i="13"/>
  <c r="B10" i="13"/>
  <c r="F65" i="13" s="1"/>
  <c r="G65" i="13"/>
  <c r="W9" i="13"/>
  <c r="X18" i="13" s="1"/>
  <c r="V17" i="13"/>
  <c r="W8" i="13"/>
  <c r="X24" i="13"/>
  <c r="W7" i="13"/>
  <c r="W22" i="13" s="1"/>
  <c r="W6" i="13"/>
  <c r="E6" i="13"/>
  <c r="D6" i="13"/>
  <c r="W5" i="13"/>
  <c r="V25" i="13" s="1"/>
  <c r="E5" i="13"/>
  <c r="D5" i="13"/>
  <c r="D63" i="13"/>
  <c r="W4" i="13"/>
  <c r="X35" i="13"/>
  <c r="E4" i="13"/>
  <c r="C4" i="13"/>
  <c r="C77" i="13"/>
  <c r="K77" i="13" s="1"/>
  <c r="L77" i="13" s="1"/>
  <c r="W3" i="13"/>
  <c r="X1" i="13"/>
  <c r="W1" i="13"/>
  <c r="N102" i="12"/>
  <c r="C102" i="12"/>
  <c r="B102" i="12"/>
  <c r="N101" i="12"/>
  <c r="C101" i="12"/>
  <c r="B101" i="12"/>
  <c r="D101" i="12" s="1"/>
  <c r="E101" i="12" s="1"/>
  <c r="N100" i="12"/>
  <c r="C100" i="12"/>
  <c r="B100" i="12"/>
  <c r="N99" i="12"/>
  <c r="C99" i="12"/>
  <c r="B99" i="12"/>
  <c r="N98" i="12"/>
  <c r="C98" i="12"/>
  <c r="B98" i="12"/>
  <c r="N97" i="12"/>
  <c r="C97" i="12"/>
  <c r="B97" i="12"/>
  <c r="N96" i="12"/>
  <c r="C96" i="12"/>
  <c r="B96" i="12"/>
  <c r="N95" i="12"/>
  <c r="C95" i="12"/>
  <c r="B95" i="12"/>
  <c r="N94" i="12"/>
  <c r="C94" i="12"/>
  <c r="B94" i="12"/>
  <c r="N93" i="12"/>
  <c r="C93" i="12"/>
  <c r="B93" i="12"/>
  <c r="N92" i="12"/>
  <c r="C92" i="12"/>
  <c r="B92" i="12"/>
  <c r="N91" i="12"/>
  <c r="C91" i="12"/>
  <c r="B91" i="12"/>
  <c r="N90" i="12"/>
  <c r="C90" i="12"/>
  <c r="B90" i="12"/>
  <c r="N89" i="12"/>
  <c r="C89" i="12"/>
  <c r="B89" i="12"/>
  <c r="N88" i="12"/>
  <c r="C88" i="12"/>
  <c r="B88" i="12"/>
  <c r="N87" i="12"/>
  <c r="C87" i="12"/>
  <c r="B87" i="12"/>
  <c r="N86" i="12"/>
  <c r="C86" i="12"/>
  <c r="B86" i="12"/>
  <c r="N85" i="12"/>
  <c r="C85" i="12"/>
  <c r="B85" i="12"/>
  <c r="N84" i="12"/>
  <c r="C84" i="12"/>
  <c r="B84" i="12"/>
  <c r="N83" i="12"/>
  <c r="C83" i="12"/>
  <c r="B83" i="12"/>
  <c r="N82" i="12"/>
  <c r="C82" i="12"/>
  <c r="B82" i="12"/>
  <c r="N81" i="12"/>
  <c r="C81" i="12"/>
  <c r="B81" i="12"/>
  <c r="N80" i="12"/>
  <c r="C80" i="12"/>
  <c r="B80" i="12"/>
  <c r="N79" i="12"/>
  <c r="C79" i="12"/>
  <c r="B79" i="12"/>
  <c r="N78" i="12"/>
  <c r="C78" i="12"/>
  <c r="B78" i="12"/>
  <c r="N77" i="12"/>
  <c r="C77" i="12"/>
  <c r="B77" i="12"/>
  <c r="N76" i="12"/>
  <c r="C76" i="12"/>
  <c r="B76" i="12"/>
  <c r="N75" i="12"/>
  <c r="C75" i="12"/>
  <c r="B75" i="12"/>
  <c r="N74" i="12"/>
  <c r="C74" i="12"/>
  <c r="B74" i="12"/>
  <c r="N73" i="12"/>
  <c r="C73" i="12"/>
  <c r="B73" i="12"/>
  <c r="N72" i="12"/>
  <c r="C72" i="12"/>
  <c r="B72" i="12"/>
  <c r="N71" i="12"/>
  <c r="C71" i="12"/>
  <c r="B71" i="12"/>
  <c r="N70" i="12"/>
  <c r="C70" i="12"/>
  <c r="B70" i="12"/>
  <c r="N69" i="12"/>
  <c r="C69" i="12"/>
  <c r="B69" i="12"/>
  <c r="N68" i="12"/>
  <c r="C68" i="12"/>
  <c r="B68" i="12"/>
  <c r="B49" i="12"/>
  <c r="C64" i="12" s="1"/>
  <c r="C65" i="12"/>
  <c r="B48" i="12"/>
  <c r="C59" i="12"/>
  <c r="C60" i="12" s="1"/>
  <c r="C45" i="12"/>
  <c r="C43" i="12"/>
  <c r="B42" i="12"/>
  <c r="B45" i="12" s="1"/>
  <c r="C37" i="12"/>
  <c r="B36" i="12"/>
  <c r="C39" i="12"/>
  <c r="C14" i="12"/>
  <c r="B14" i="12"/>
  <c r="B10" i="12"/>
  <c r="C100" i="7"/>
  <c r="B100" i="7"/>
  <c r="C99" i="7"/>
  <c r="B99" i="7"/>
  <c r="C98" i="7"/>
  <c r="B98" i="7"/>
  <c r="C97" i="7"/>
  <c r="B97" i="7"/>
  <c r="C96" i="7"/>
  <c r="B96" i="7"/>
  <c r="C95" i="7"/>
  <c r="J95" i="7" s="1"/>
  <c r="K95" i="7" s="1"/>
  <c r="B95" i="7"/>
  <c r="C94" i="7"/>
  <c r="B94" i="7"/>
  <c r="E94" i="7" s="1"/>
  <c r="F94" i="7" s="1"/>
  <c r="C93" i="7"/>
  <c r="B93" i="7"/>
  <c r="C92" i="7"/>
  <c r="B92" i="7"/>
  <c r="C91" i="7"/>
  <c r="B91" i="7"/>
  <c r="C90" i="7"/>
  <c r="B90" i="7"/>
  <c r="C89" i="7"/>
  <c r="J89" i="7" s="1"/>
  <c r="K89" i="7" s="1"/>
  <c r="B89" i="7"/>
  <c r="C88" i="7"/>
  <c r="B88" i="7"/>
  <c r="C87" i="7"/>
  <c r="B87" i="7"/>
  <c r="C86" i="7"/>
  <c r="B86" i="7"/>
  <c r="C85" i="7"/>
  <c r="B85" i="7"/>
  <c r="E85" i="7" s="1"/>
  <c r="F85" i="7" s="1"/>
  <c r="C84" i="7"/>
  <c r="B84" i="7"/>
  <c r="C83" i="7"/>
  <c r="J83" i="7" s="1"/>
  <c r="K83" i="7" s="1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J76" i="7" s="1"/>
  <c r="K76" i="7" s="1"/>
  <c r="B76" i="7"/>
  <c r="C75" i="7"/>
  <c r="B75" i="7"/>
  <c r="C74" i="7"/>
  <c r="B74" i="7"/>
  <c r="C73" i="7"/>
  <c r="J73" i="7"/>
  <c r="K73" i="7" s="1"/>
  <c r="B73" i="7"/>
  <c r="C72" i="7"/>
  <c r="B72" i="7"/>
  <c r="C71" i="7"/>
  <c r="B71" i="7"/>
  <c r="C70" i="7"/>
  <c r="B70" i="7"/>
  <c r="C69" i="7"/>
  <c r="B69" i="7"/>
  <c r="E69" i="7"/>
  <c r="F69" i="7" s="1"/>
  <c r="C68" i="7"/>
  <c r="B68" i="7"/>
  <c r="C67" i="7"/>
  <c r="B67" i="7"/>
  <c r="C66" i="7"/>
  <c r="B66" i="7"/>
  <c r="C47" i="7"/>
  <c r="B46" i="7"/>
  <c r="C41" i="7"/>
  <c r="B40" i="7"/>
  <c r="C43" i="7" s="1"/>
  <c r="B10" i="7"/>
  <c r="J66" i="7" s="1"/>
  <c r="K66" i="7" s="1"/>
  <c r="O80" i="7"/>
  <c r="C102" i="6"/>
  <c r="B102" i="6"/>
  <c r="C101" i="6"/>
  <c r="I101" i="6" s="1"/>
  <c r="J101" i="6" s="1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I93" i="6" s="1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I82" i="6"/>
  <c r="J82" i="6"/>
  <c r="B82" i="6"/>
  <c r="C81" i="6"/>
  <c r="B81" i="6"/>
  <c r="C80" i="6"/>
  <c r="B80" i="6"/>
  <c r="C79" i="6"/>
  <c r="B79" i="6"/>
  <c r="C78" i="6"/>
  <c r="I78" i="6" s="1"/>
  <c r="J78" i="6" s="1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B49" i="6"/>
  <c r="B48" i="6"/>
  <c r="C59" i="6"/>
  <c r="C60" i="6" s="1"/>
  <c r="C36" i="6"/>
  <c r="B35" i="6"/>
  <c r="C30" i="6"/>
  <c r="B29" i="6"/>
  <c r="B10" i="6"/>
  <c r="B63" i="2"/>
  <c r="B62" i="2"/>
  <c r="C62" i="2" s="1"/>
  <c r="D62" i="2" s="1"/>
  <c r="B61" i="2"/>
  <c r="C61" i="2" s="1"/>
  <c r="D61" i="2" s="1"/>
  <c r="B60" i="2"/>
  <c r="B59" i="2"/>
  <c r="B58" i="2"/>
  <c r="B57" i="2"/>
  <c r="B56" i="2"/>
  <c r="C56" i="2" s="1"/>
  <c r="D56" i="2" s="1"/>
  <c r="B55" i="2"/>
  <c r="C55" i="2" s="1"/>
  <c r="D55" i="2" s="1"/>
  <c r="B54" i="2"/>
  <c r="C54" i="2" s="1"/>
  <c r="D54" i="2" s="1"/>
  <c r="B53" i="2"/>
  <c r="B52" i="2"/>
  <c r="B51" i="2"/>
  <c r="B50" i="2"/>
  <c r="B49" i="2"/>
  <c r="C49" i="2" s="1"/>
  <c r="B48" i="2"/>
  <c r="B47" i="2"/>
  <c r="C47" i="2"/>
  <c r="D47" i="2" s="1"/>
  <c r="B46" i="2"/>
  <c r="B45" i="2"/>
  <c r="B44" i="2"/>
  <c r="B43" i="2"/>
  <c r="B42" i="2"/>
  <c r="B41" i="2"/>
  <c r="C41" i="2" s="1"/>
  <c r="D41" i="2" s="1"/>
  <c r="B40" i="2"/>
  <c r="B39" i="2"/>
  <c r="C39" i="2" s="1"/>
  <c r="D39" i="2" s="1"/>
  <c r="B38" i="2"/>
  <c r="B37" i="2"/>
  <c r="C37" i="2" s="1"/>
  <c r="D37" i="2" s="1"/>
  <c r="B36" i="2"/>
  <c r="B35" i="2"/>
  <c r="C35" i="2"/>
  <c r="D35" i="2" s="1"/>
  <c r="B34" i="2"/>
  <c r="B33" i="2"/>
  <c r="C33" i="2" s="1"/>
  <c r="B32" i="2"/>
  <c r="B31" i="2"/>
  <c r="B30" i="2"/>
  <c r="C30" i="2"/>
  <c r="D30" i="2" s="1"/>
  <c r="B29" i="2"/>
  <c r="C23" i="2"/>
  <c r="B22" i="2"/>
  <c r="B9" i="2"/>
  <c r="B3" i="11"/>
  <c r="E13" i="10"/>
  <c r="D13" i="10"/>
  <c r="C13" i="10"/>
  <c r="C5" i="10"/>
  <c r="D18" i="10"/>
  <c r="C26" i="9"/>
  <c r="B22" i="9"/>
  <c r="B18" i="9"/>
  <c r="B5" i="9"/>
  <c r="D13" i="8"/>
  <c r="C13" i="8"/>
  <c r="B13" i="8"/>
  <c r="B5" i="8"/>
  <c r="C39" i="8"/>
  <c r="B6" i="4"/>
  <c r="B112" i="4" s="1"/>
  <c r="B6" i="3"/>
  <c r="C6" i="18"/>
  <c r="D33" i="18" s="1"/>
  <c r="B50" i="15"/>
  <c r="C50" i="15" s="1"/>
  <c r="B49" i="15"/>
  <c r="C49" i="15" s="1"/>
  <c r="B48" i="15"/>
  <c r="C48" i="15" s="1"/>
  <c r="B47" i="15"/>
  <c r="C47" i="15" s="1"/>
  <c r="B46" i="15"/>
  <c r="C46" i="15" s="1"/>
  <c r="B45" i="15"/>
  <c r="C45" i="15"/>
  <c r="B44" i="15"/>
  <c r="C44" i="15" s="1"/>
  <c r="B43" i="15"/>
  <c r="C43" i="15"/>
  <c r="B42" i="15"/>
  <c r="C42" i="15" s="1"/>
  <c r="B41" i="15"/>
  <c r="C41" i="15"/>
  <c r="B40" i="15"/>
  <c r="C40" i="15" s="1"/>
  <c r="B39" i="15"/>
  <c r="C39" i="15"/>
  <c r="B38" i="15"/>
  <c r="C38" i="15" s="1"/>
  <c r="B37" i="15"/>
  <c r="C37" i="15" s="1"/>
  <c r="B36" i="15"/>
  <c r="C36" i="15" s="1"/>
  <c r="B35" i="15"/>
  <c r="C35" i="15" s="1"/>
  <c r="B34" i="15"/>
  <c r="C34" i="15" s="1"/>
  <c r="B33" i="15"/>
  <c r="C33" i="15" s="1"/>
  <c r="B32" i="15"/>
  <c r="C32" i="15" s="1"/>
  <c r="B31" i="15"/>
  <c r="C31" i="15"/>
  <c r="B30" i="15"/>
  <c r="C30" i="15" s="1"/>
  <c r="B29" i="15"/>
  <c r="C29" i="15"/>
  <c r="B28" i="15"/>
  <c r="C28" i="15" s="1"/>
  <c r="B27" i="15"/>
  <c r="C27" i="15"/>
  <c r="B26" i="15"/>
  <c r="C26" i="15" s="1"/>
  <c r="B25" i="15"/>
  <c r="C25" i="15" s="1"/>
  <c r="B24" i="15"/>
  <c r="C24" i="15" s="1"/>
  <c r="B23" i="15"/>
  <c r="C23" i="15"/>
  <c r="B22" i="15"/>
  <c r="C22" i="15" s="1"/>
  <c r="B21" i="15"/>
  <c r="C21" i="15" s="1"/>
  <c r="B20" i="15"/>
  <c r="C20" i="15" s="1"/>
  <c r="B19" i="15"/>
  <c r="C19" i="15" s="1"/>
  <c r="B18" i="15"/>
  <c r="C18" i="15" s="1"/>
  <c r="B17" i="15"/>
  <c r="C17" i="15" s="1"/>
  <c r="B16" i="15"/>
  <c r="C16" i="15" s="1"/>
  <c r="B15" i="15"/>
  <c r="C15" i="15"/>
  <c r="B14" i="15"/>
  <c r="C14" i="15" s="1"/>
  <c r="B13" i="15"/>
  <c r="C13" i="15"/>
  <c r="D162" i="17"/>
  <c r="C162" i="17"/>
  <c r="B162" i="17"/>
  <c r="D161" i="17"/>
  <c r="C161" i="17"/>
  <c r="B161" i="17"/>
  <c r="D160" i="17"/>
  <c r="O160" i="17" s="1"/>
  <c r="P160" i="17" s="1"/>
  <c r="C160" i="17"/>
  <c r="B160" i="17"/>
  <c r="D159" i="17"/>
  <c r="C159" i="17"/>
  <c r="B159" i="17"/>
  <c r="D158" i="17"/>
  <c r="C158" i="17"/>
  <c r="J158" i="17"/>
  <c r="K158" i="17" s="1"/>
  <c r="B158" i="17"/>
  <c r="D157" i="17"/>
  <c r="C157" i="17"/>
  <c r="B157" i="17"/>
  <c r="D156" i="17"/>
  <c r="C156" i="17"/>
  <c r="B156" i="17"/>
  <c r="D155" i="17"/>
  <c r="C155" i="17"/>
  <c r="B155" i="17"/>
  <c r="D154" i="17"/>
  <c r="C154" i="17"/>
  <c r="B154" i="17"/>
  <c r="D153" i="17"/>
  <c r="C153" i="17"/>
  <c r="B153" i="17"/>
  <c r="E153" i="17"/>
  <c r="F153" i="17" s="1"/>
  <c r="D152" i="17"/>
  <c r="C152" i="17"/>
  <c r="B152" i="17"/>
  <c r="D151" i="17"/>
  <c r="C151" i="17"/>
  <c r="B151" i="17"/>
  <c r="D150" i="17"/>
  <c r="C150" i="17"/>
  <c r="J150" i="17"/>
  <c r="K150" i="17" s="1"/>
  <c r="B150" i="17"/>
  <c r="D149" i="17"/>
  <c r="C149" i="17"/>
  <c r="B149" i="17"/>
  <c r="D148" i="17"/>
  <c r="C148" i="17"/>
  <c r="B148" i="17"/>
  <c r="D147" i="17"/>
  <c r="O147" i="17" s="1"/>
  <c r="P147" i="17" s="1"/>
  <c r="C147" i="17"/>
  <c r="B147" i="17"/>
  <c r="E147" i="17" s="1"/>
  <c r="F147" i="17" s="1"/>
  <c r="D146" i="17"/>
  <c r="C146" i="17"/>
  <c r="B146" i="17"/>
  <c r="D145" i="17"/>
  <c r="C145" i="17"/>
  <c r="B145" i="17"/>
  <c r="D144" i="17"/>
  <c r="C144" i="17"/>
  <c r="B144" i="17"/>
  <c r="D143" i="17"/>
  <c r="C143" i="17"/>
  <c r="B143" i="17"/>
  <c r="D142" i="17"/>
  <c r="C142" i="17"/>
  <c r="J142" i="17"/>
  <c r="K142" i="17" s="1"/>
  <c r="B142" i="17"/>
  <c r="D141" i="17"/>
  <c r="C141" i="17"/>
  <c r="B141" i="17"/>
  <c r="D140" i="17"/>
  <c r="C140" i="17"/>
  <c r="B140" i="17"/>
  <c r="D139" i="17"/>
  <c r="O139" i="17" s="1"/>
  <c r="P139" i="17" s="1"/>
  <c r="C139" i="17"/>
  <c r="B139" i="17"/>
  <c r="D138" i="17"/>
  <c r="C138" i="17"/>
  <c r="B138" i="17"/>
  <c r="D137" i="17"/>
  <c r="C137" i="17"/>
  <c r="B137" i="17"/>
  <c r="D136" i="17"/>
  <c r="C136" i="17"/>
  <c r="B136" i="17"/>
  <c r="D135" i="17"/>
  <c r="C135" i="17"/>
  <c r="B135" i="17"/>
  <c r="D134" i="17"/>
  <c r="C134" i="17"/>
  <c r="J134" i="17"/>
  <c r="K134" i="17"/>
  <c r="B134" i="17"/>
  <c r="D133" i="17"/>
  <c r="C133" i="17"/>
  <c r="B133" i="17"/>
  <c r="D132" i="17"/>
  <c r="C132" i="17"/>
  <c r="B132" i="17"/>
  <c r="D131" i="17"/>
  <c r="O131" i="17" s="1"/>
  <c r="P131" i="17" s="1"/>
  <c r="C131" i="17"/>
  <c r="B131" i="17"/>
  <c r="D130" i="17"/>
  <c r="C130" i="17"/>
  <c r="B130" i="17"/>
  <c r="D129" i="17"/>
  <c r="C129" i="17"/>
  <c r="B129" i="17"/>
  <c r="E129" i="17"/>
  <c r="F129" i="17" s="1"/>
  <c r="D128" i="17"/>
  <c r="C128" i="17"/>
  <c r="B128" i="17"/>
  <c r="D127" i="17"/>
  <c r="C127" i="17"/>
  <c r="B127" i="17"/>
  <c r="D126" i="17"/>
  <c r="C126" i="17"/>
  <c r="J126" i="17"/>
  <c r="K126" i="17" s="1"/>
  <c r="B126" i="17"/>
  <c r="D125" i="17"/>
  <c r="C125" i="17"/>
  <c r="B125" i="17"/>
  <c r="D124" i="17"/>
  <c r="C124" i="17"/>
  <c r="B124" i="17"/>
  <c r="D123" i="17"/>
  <c r="C123" i="17"/>
  <c r="B123" i="17"/>
  <c r="D122" i="17"/>
  <c r="C122" i="17"/>
  <c r="B122" i="17"/>
  <c r="D121" i="17"/>
  <c r="C121" i="17"/>
  <c r="J121" i="17" s="1"/>
  <c r="K121" i="17" s="1"/>
  <c r="B121" i="17"/>
  <c r="D120" i="17"/>
  <c r="C120" i="17"/>
  <c r="B120" i="17"/>
  <c r="D119" i="17"/>
  <c r="C119" i="17"/>
  <c r="B119" i="17"/>
  <c r="E119" i="17" s="1"/>
  <c r="F119" i="17" s="1"/>
  <c r="D118" i="17"/>
  <c r="C118" i="17"/>
  <c r="B118" i="17"/>
  <c r="D117" i="17"/>
  <c r="C117" i="17"/>
  <c r="B117" i="17"/>
  <c r="D116" i="17"/>
  <c r="C116" i="17"/>
  <c r="J116" i="17"/>
  <c r="K116" i="17"/>
  <c r="B116" i="17"/>
  <c r="D115" i="17"/>
  <c r="C115" i="17"/>
  <c r="B115" i="17"/>
  <c r="D114" i="17"/>
  <c r="C114" i="17"/>
  <c r="J114" i="17"/>
  <c r="K114" i="17"/>
  <c r="B114" i="17"/>
  <c r="D113" i="17"/>
  <c r="C113" i="17"/>
  <c r="B113" i="17"/>
  <c r="D112" i="17"/>
  <c r="C112" i="17"/>
  <c r="B112" i="17"/>
  <c r="D111" i="17"/>
  <c r="O111" i="17" s="1"/>
  <c r="P111" i="17" s="1"/>
  <c r="C111" i="17"/>
  <c r="B111" i="17"/>
  <c r="D110" i="17"/>
  <c r="C110" i="17"/>
  <c r="B110" i="17"/>
  <c r="D109" i="17"/>
  <c r="C109" i="17"/>
  <c r="B109" i="17"/>
  <c r="E109" i="17"/>
  <c r="F109" i="17" s="1"/>
  <c r="D108" i="17"/>
  <c r="C108" i="17"/>
  <c r="B108" i="17"/>
  <c r="D107" i="17"/>
  <c r="C107" i="17"/>
  <c r="B107" i="17"/>
  <c r="D106" i="17"/>
  <c r="O106" i="17" s="1"/>
  <c r="P106" i="17"/>
  <c r="C106" i="17"/>
  <c r="B106" i="17"/>
  <c r="D105" i="17"/>
  <c r="C105" i="17"/>
  <c r="B105" i="17"/>
  <c r="D104" i="17"/>
  <c r="C104" i="17"/>
  <c r="B104" i="17"/>
  <c r="D103" i="17"/>
  <c r="C103" i="17"/>
  <c r="B103" i="17"/>
  <c r="D102" i="17"/>
  <c r="C102" i="17"/>
  <c r="B102" i="17"/>
  <c r="D101" i="17"/>
  <c r="C101" i="17"/>
  <c r="B101" i="17"/>
  <c r="D100" i="17"/>
  <c r="C100" i="17"/>
  <c r="B100" i="17"/>
  <c r="D99" i="17"/>
  <c r="C99" i="17"/>
  <c r="B99" i="17"/>
  <c r="D98" i="17"/>
  <c r="O98" i="17" s="1"/>
  <c r="P98" i="17"/>
  <c r="C98" i="17"/>
  <c r="B98" i="17"/>
  <c r="D97" i="17"/>
  <c r="C97" i="17"/>
  <c r="B97" i="17"/>
  <c r="D96" i="17"/>
  <c r="C96" i="17"/>
  <c r="B96" i="17"/>
  <c r="D95" i="17"/>
  <c r="C95" i="17"/>
  <c r="B95" i="17"/>
  <c r="D94" i="17"/>
  <c r="C94" i="17"/>
  <c r="B94" i="17"/>
  <c r="D93" i="17"/>
  <c r="C93" i="17"/>
  <c r="B93" i="17"/>
  <c r="D92" i="17"/>
  <c r="C92" i="17"/>
  <c r="B92" i="17"/>
  <c r="D91" i="17"/>
  <c r="O91" i="17" s="1"/>
  <c r="P91" i="17" s="1"/>
  <c r="C91" i="17"/>
  <c r="B91" i="17"/>
  <c r="D90" i="17"/>
  <c r="C90" i="17"/>
  <c r="B90" i="17"/>
  <c r="C75" i="17"/>
  <c r="C76" i="17" s="1"/>
  <c r="C81" i="17" s="1"/>
  <c r="C63" i="17"/>
  <c r="C68" i="17"/>
  <c r="C73" i="17"/>
  <c r="C78" i="17" s="1"/>
  <c r="B55" i="17"/>
  <c r="C70" i="17"/>
  <c r="B54" i="17"/>
  <c r="C65" i="17" s="1"/>
  <c r="C42" i="17"/>
  <c r="B44" i="17" s="1"/>
  <c r="B41" i="17"/>
  <c r="C36" i="17"/>
  <c r="B35" i="17"/>
  <c r="C38" i="17" s="1"/>
  <c r="C29" i="17"/>
  <c r="B29" i="17"/>
  <c r="D12" i="17"/>
  <c r="A18" i="17"/>
  <c r="C12" i="17"/>
  <c r="A17" i="17" s="1"/>
  <c r="B12" i="17"/>
  <c r="A16" i="17"/>
  <c r="B10" i="17"/>
  <c r="E101" i="17" s="1"/>
  <c r="C85" i="17"/>
  <c r="C22" i="9"/>
  <c r="C23" i="9" s="1"/>
  <c r="C37" i="9"/>
  <c r="D28" i="8"/>
  <c r="B39" i="8"/>
  <c r="F101" i="17"/>
  <c r="E128" i="17"/>
  <c r="F128" i="17" s="1"/>
  <c r="E136" i="17"/>
  <c r="F136" i="17" s="1"/>
  <c r="E123" i="17"/>
  <c r="F123" i="17" s="1"/>
  <c r="E150" i="17"/>
  <c r="F150" i="17" s="1"/>
  <c r="O150" i="17"/>
  <c r="P150" i="17" s="1"/>
  <c r="O151" i="17"/>
  <c r="P151" i="17" s="1"/>
  <c r="B23" i="18"/>
  <c r="B27" i="18"/>
  <c r="D32" i="18"/>
  <c r="B38" i="18"/>
  <c r="D46" i="8"/>
  <c r="B44" i="8"/>
  <c r="C41" i="8"/>
  <c r="B36" i="8"/>
  <c r="C33" i="8"/>
  <c r="D30" i="8"/>
  <c r="C25" i="8"/>
  <c r="D22" i="8"/>
  <c r="B20" i="8"/>
  <c r="D14" i="8"/>
  <c r="C46" i="8"/>
  <c r="D43" i="8"/>
  <c r="C38" i="8"/>
  <c r="D35" i="8"/>
  <c r="B33" i="8"/>
  <c r="D27" i="8"/>
  <c r="B25" i="8"/>
  <c r="C22" i="8"/>
  <c r="B17" i="8"/>
  <c r="C14" i="8"/>
  <c r="B46" i="8"/>
  <c r="D40" i="8"/>
  <c r="B38" i="8"/>
  <c r="C35" i="8"/>
  <c r="B30" i="8"/>
  <c r="C27" i="8"/>
  <c r="D24" i="8"/>
  <c r="C19" i="8"/>
  <c r="D16" i="8"/>
  <c r="B14" i="8"/>
  <c r="B43" i="8"/>
  <c r="C40" i="8"/>
  <c r="D37" i="8"/>
  <c r="C32" i="8"/>
  <c r="D29" i="8"/>
  <c r="B27" i="8"/>
  <c r="D21" i="8"/>
  <c r="B19" i="8"/>
  <c r="C16" i="8"/>
  <c r="D42" i="8"/>
  <c r="B40" i="8"/>
  <c r="C37" i="8"/>
  <c r="B32" i="8"/>
  <c r="C29" i="8"/>
  <c r="D26" i="8"/>
  <c r="C21" i="8"/>
  <c r="D18" i="8"/>
  <c r="B16" i="8"/>
  <c r="B45" i="8"/>
  <c r="C42" i="8"/>
  <c r="D39" i="8"/>
  <c r="C34" i="8"/>
  <c r="D31" i="8"/>
  <c r="B29" i="8"/>
  <c r="D23" i="8"/>
  <c r="B21" i="8"/>
  <c r="C18" i="8"/>
  <c r="C20" i="8"/>
  <c r="B31" i="8"/>
  <c r="D41" i="8"/>
  <c r="C45" i="2"/>
  <c r="D45" i="2" s="1"/>
  <c r="D20" i="8"/>
  <c r="C31" i="8"/>
  <c r="C38" i="2"/>
  <c r="D38" i="2"/>
  <c r="D49" i="2"/>
  <c r="C60" i="2"/>
  <c r="D60" i="2" s="1"/>
  <c r="D33" i="8"/>
  <c r="C44" i="8"/>
  <c r="C32" i="2"/>
  <c r="D32" i="2" s="1"/>
  <c r="C42" i="2"/>
  <c r="D42" i="2" s="1"/>
  <c r="C53" i="2"/>
  <c r="D53" i="2" s="1"/>
  <c r="O68" i="7"/>
  <c r="B34" i="8"/>
  <c r="D44" i="8"/>
  <c r="D15" i="10"/>
  <c r="F5" i="10" s="1"/>
  <c r="C57" i="2"/>
  <c r="D57" i="2" s="1"/>
  <c r="B43" i="7"/>
  <c r="B15" i="8"/>
  <c r="D25" i="8"/>
  <c r="B47" i="8"/>
  <c r="C29" i="2"/>
  <c r="D29" i="2" s="1"/>
  <c r="C40" i="2"/>
  <c r="D40" i="2"/>
  <c r="C50" i="2"/>
  <c r="D50" i="2" s="1"/>
  <c r="C15" i="8"/>
  <c r="B26" i="8"/>
  <c r="D36" i="8"/>
  <c r="D33" i="2"/>
  <c r="E17" i="10"/>
  <c r="C15" i="10"/>
  <c r="C17" i="10"/>
  <c r="C14" i="10"/>
  <c r="D16" i="10"/>
  <c r="C16" i="10"/>
  <c r="C32" i="9"/>
  <c r="E89" i="7"/>
  <c r="F89" i="7" s="1"/>
  <c r="O100" i="7"/>
  <c r="C51" i="9"/>
  <c r="I88" i="6"/>
  <c r="J88" i="6" s="1"/>
  <c r="O94" i="7"/>
  <c r="C46" i="9"/>
  <c r="O81" i="7"/>
  <c r="J96" i="7"/>
  <c r="K96" i="7" s="1"/>
  <c r="W31" i="13"/>
  <c r="C49" i="9"/>
  <c r="C57" i="9"/>
  <c r="C38" i="6"/>
  <c r="W26" i="13"/>
  <c r="V23" i="13"/>
  <c r="X32" i="13"/>
  <c r="C36" i="9"/>
  <c r="C60" i="9"/>
  <c r="I96" i="6"/>
  <c r="J96" i="6" s="1"/>
  <c r="I99" i="6"/>
  <c r="J99" i="6" s="1"/>
  <c r="E77" i="7"/>
  <c r="F77" i="7" s="1"/>
  <c r="J78" i="7"/>
  <c r="K78" i="7" s="1"/>
  <c r="O87" i="7"/>
  <c r="E93" i="7"/>
  <c r="F93" i="7" s="1"/>
  <c r="J94" i="7"/>
  <c r="K94" i="7" s="1"/>
  <c r="P63" i="13"/>
  <c r="Q63" i="13" s="1"/>
  <c r="C39" i="9"/>
  <c r="C55" i="9"/>
  <c r="O66" i="7"/>
  <c r="D97" i="12"/>
  <c r="E97" i="12" s="1"/>
  <c r="X34" i="13"/>
  <c r="W29" i="13"/>
  <c r="E36" i="13"/>
  <c r="D49" i="13"/>
  <c r="F67" i="13"/>
  <c r="G67" i="13" s="1"/>
  <c r="F87" i="13"/>
  <c r="G87" i="13"/>
  <c r="W16" i="13"/>
  <c r="F66" i="13"/>
  <c r="G66" i="13"/>
  <c r="C67" i="13"/>
  <c r="K67" i="13" s="1"/>
  <c r="L67" i="13" s="1"/>
  <c r="D68" i="13"/>
  <c r="P68" i="13"/>
  <c r="Q68" i="13"/>
  <c r="C90" i="13"/>
  <c r="K90" i="13" s="1"/>
  <c r="L90" i="13" s="1"/>
  <c r="C87" i="13"/>
  <c r="K87" i="13"/>
  <c r="L87" i="13" s="1"/>
  <c r="C79" i="13"/>
  <c r="K79" i="13"/>
  <c r="L79" i="13" s="1"/>
  <c r="C88" i="13"/>
  <c r="K88" i="13" s="1"/>
  <c r="L88" i="13" s="1"/>
  <c r="C84" i="13"/>
  <c r="K84" i="13"/>
  <c r="L84" i="13"/>
  <c r="C97" i="13"/>
  <c r="K97" i="13"/>
  <c r="L97" i="13" s="1"/>
  <c r="C86" i="13"/>
  <c r="K86" i="13"/>
  <c r="L86" i="13" s="1"/>
  <c r="C89" i="13"/>
  <c r="K89" i="13"/>
  <c r="L89" i="13" s="1"/>
  <c r="C83" i="13"/>
  <c r="K83" i="13"/>
  <c r="L83" i="13"/>
  <c r="C80" i="13"/>
  <c r="K80" i="13"/>
  <c r="L80" i="13" s="1"/>
  <c r="D97" i="13"/>
  <c r="P97" i="13" s="1"/>
  <c r="Q97" i="13"/>
  <c r="D91" i="13"/>
  <c r="P91" i="13" s="1"/>
  <c r="Q91" i="13"/>
  <c r="D88" i="13"/>
  <c r="P88" i="13" s="1"/>
  <c r="Q88" i="13" s="1"/>
  <c r="B42" i="13"/>
  <c r="D81" i="13"/>
  <c r="P81" i="13" s="1"/>
  <c r="Q81" i="13" s="1"/>
  <c r="D83" i="13"/>
  <c r="P83" i="13" s="1"/>
  <c r="Q83" i="13"/>
  <c r="D85" i="13"/>
  <c r="P85" i="13" s="1"/>
  <c r="Q85" i="13" s="1"/>
  <c r="V21" i="13"/>
  <c r="X30" i="13"/>
  <c r="F64" i="13"/>
  <c r="G64" i="13" s="1"/>
  <c r="C73" i="13"/>
  <c r="K73" i="13" s="1"/>
  <c r="L73" i="13" s="1"/>
  <c r="C82" i="13"/>
  <c r="K82" i="13" s="1"/>
  <c r="L82" i="13"/>
  <c r="E89" i="13"/>
  <c r="U89" i="13" s="1"/>
  <c r="Y89" i="13" s="1"/>
  <c r="E85" i="13"/>
  <c r="U85" i="13" s="1"/>
  <c r="Y85" i="13" s="1"/>
  <c r="E82" i="13"/>
  <c r="U82" i="13" s="1"/>
  <c r="Y82" i="13" s="1"/>
  <c r="E80" i="13"/>
  <c r="U80" i="13" s="1"/>
  <c r="Y80" i="13" s="1"/>
  <c r="E74" i="13"/>
  <c r="U74" i="13" s="1"/>
  <c r="Y74" i="13" s="1"/>
  <c r="E43" i="13"/>
  <c r="D35" i="13"/>
  <c r="E38" i="13" s="1"/>
  <c r="D38" i="13"/>
  <c r="F63" i="13"/>
  <c r="G63" i="13" s="1"/>
  <c r="C64" i="13"/>
  <c r="K64" i="13" s="1"/>
  <c r="L64" i="13" s="1"/>
  <c r="D65" i="13"/>
  <c r="P65" i="13"/>
  <c r="Q65" i="13" s="1"/>
  <c r="C72" i="13"/>
  <c r="K72" i="13" s="1"/>
  <c r="L72" i="13"/>
  <c r="D73" i="13"/>
  <c r="P73" i="13" s="1"/>
  <c r="Q73" i="13" s="1"/>
  <c r="D82" i="13"/>
  <c r="P82" i="13"/>
  <c r="Q82" i="13"/>
  <c r="C85" i="13"/>
  <c r="K85" i="13"/>
  <c r="L85" i="13"/>
  <c r="C94" i="13"/>
  <c r="K94" i="13" s="1"/>
  <c r="L94" i="13" s="1"/>
  <c r="F97" i="13"/>
  <c r="G97" i="13" s="1"/>
  <c r="F96" i="13"/>
  <c r="G96" i="13"/>
  <c r="F95" i="13"/>
  <c r="G95" i="13" s="1"/>
  <c r="F94" i="13"/>
  <c r="G94" i="13" s="1"/>
  <c r="F93" i="13"/>
  <c r="G93" i="13" s="1"/>
  <c r="F91" i="13"/>
  <c r="G91" i="13"/>
  <c r="F90" i="13"/>
  <c r="G90" i="13" s="1"/>
  <c r="F88" i="13"/>
  <c r="G88" i="13"/>
  <c r="F81" i="13"/>
  <c r="G81" i="13"/>
  <c r="F86" i="13"/>
  <c r="G86" i="13"/>
  <c r="F78" i="13"/>
  <c r="G78" i="13" s="1"/>
  <c r="F89" i="13"/>
  <c r="G89" i="13"/>
  <c r="F80" i="13"/>
  <c r="G80" i="13"/>
  <c r="F85" i="13"/>
  <c r="G85" i="13" s="1"/>
  <c r="F77" i="13"/>
  <c r="G77" i="13" s="1"/>
  <c r="F76" i="13"/>
  <c r="G76" i="13"/>
  <c r="F75" i="13"/>
  <c r="G75" i="13"/>
  <c r="F74" i="13"/>
  <c r="G74" i="13"/>
  <c r="F73" i="13"/>
  <c r="G73" i="13" s="1"/>
  <c r="F72" i="13"/>
  <c r="G72" i="13"/>
  <c r="F71" i="13"/>
  <c r="G71" i="13"/>
  <c r="F70" i="13"/>
  <c r="G70" i="13" s="1"/>
  <c r="F82" i="13"/>
  <c r="G82" i="13" s="1"/>
  <c r="C63" i="13"/>
  <c r="K63" i="13"/>
  <c r="L63" i="13" s="1"/>
  <c r="D64" i="13"/>
  <c r="P64" i="13" s="1"/>
  <c r="Q64" i="13" s="1"/>
  <c r="C71" i="13"/>
  <c r="K71" i="13" s="1"/>
  <c r="L71" i="13" s="1"/>
  <c r="D72" i="13"/>
  <c r="P72" i="13" s="1"/>
  <c r="Q72" i="13"/>
  <c r="D85" i="14"/>
  <c r="E85" i="14" s="1"/>
  <c r="D89" i="14"/>
  <c r="E89" i="14"/>
  <c r="D93" i="14"/>
  <c r="E93" i="14" s="1"/>
  <c r="D104" i="14"/>
  <c r="E104" i="14"/>
  <c r="D90" i="14"/>
  <c r="E90" i="14" s="1"/>
  <c r="D94" i="14"/>
  <c r="E94" i="14"/>
  <c r="I97" i="14"/>
  <c r="J97" i="14" s="1"/>
  <c r="I102" i="14"/>
  <c r="J102" i="14"/>
  <c r="I108" i="14"/>
  <c r="J108" i="14" s="1"/>
  <c r="D95" i="14"/>
  <c r="E95" i="14"/>
  <c r="I99" i="14"/>
  <c r="J99" i="14" s="1"/>
  <c r="I100" i="14"/>
  <c r="J100" i="14" s="1"/>
  <c r="D105" i="14"/>
  <c r="E105" i="14"/>
  <c r="I106" i="14"/>
  <c r="J106" i="14"/>
  <c r="I110" i="14"/>
  <c r="J110" i="14" s="1"/>
  <c r="D97" i="14"/>
  <c r="E97" i="14" s="1"/>
  <c r="D98" i="14"/>
  <c r="E98" i="14"/>
  <c r="I105" i="14"/>
  <c r="J105" i="14" s="1"/>
  <c r="D112" i="14"/>
  <c r="E112" i="14" s="1"/>
  <c r="D108" i="14"/>
  <c r="E108" i="14" s="1"/>
  <c r="D110" i="14"/>
  <c r="E110" i="14" s="1"/>
  <c r="D106" i="14"/>
  <c r="E106" i="14"/>
  <c r="D102" i="14"/>
  <c r="E102" i="14" s="1"/>
  <c r="I111" i="14"/>
  <c r="J111" i="14" s="1"/>
  <c r="I107" i="14"/>
  <c r="J107" i="14" s="1"/>
  <c r="I103" i="14"/>
  <c r="J103" i="14"/>
  <c r="D101" i="14"/>
  <c r="E101" i="14" s="1"/>
  <c r="D109" i="14"/>
  <c r="E109" i="14" s="1"/>
  <c r="J54" i="20"/>
  <c r="K54" i="20" s="1"/>
  <c r="O66" i="20"/>
  <c r="P66" i="20" s="1"/>
  <c r="J72" i="20"/>
  <c r="K72" i="20" s="1"/>
  <c r="J74" i="20"/>
  <c r="K74" i="20" s="1"/>
  <c r="E75" i="20"/>
  <c r="F75" i="20" s="1"/>
  <c r="O76" i="20"/>
  <c r="P76" i="20" s="1"/>
  <c r="O81" i="20"/>
  <c r="P81" i="20"/>
  <c r="J82" i="20"/>
  <c r="K82" i="20" s="1"/>
  <c r="J83" i="20"/>
  <c r="K83" i="20" s="1"/>
  <c r="J108" i="20"/>
  <c r="K108" i="20"/>
  <c r="O110" i="20"/>
  <c r="P110" i="20" s="1"/>
  <c r="J116" i="20"/>
  <c r="K116" i="20"/>
  <c r="E56" i="20"/>
  <c r="F56" i="20" s="1"/>
  <c r="O58" i="20"/>
  <c r="P58" i="20" s="1"/>
  <c r="E64" i="20"/>
  <c r="F64" i="20" s="1"/>
  <c r="E67" i="20"/>
  <c r="F67" i="20"/>
  <c r="O70" i="20"/>
  <c r="P70" i="20" s="1"/>
  <c r="O74" i="20"/>
  <c r="P74" i="20" s="1"/>
  <c r="E81" i="20"/>
  <c r="F81" i="20"/>
  <c r="O83" i="20"/>
  <c r="P83" i="20" s="1"/>
  <c r="O84" i="20"/>
  <c r="P84" i="20" s="1"/>
  <c r="E85" i="20"/>
  <c r="F85" i="20" s="1"/>
  <c r="E86" i="20"/>
  <c r="F86" i="20" s="1"/>
  <c r="O91" i="20"/>
  <c r="P91" i="20"/>
  <c r="J95" i="20"/>
  <c r="K95" i="20" s="1"/>
  <c r="O99" i="20"/>
  <c r="P99" i="20" s="1"/>
  <c r="J102" i="20"/>
  <c r="K102" i="20" s="1"/>
  <c r="J103" i="20"/>
  <c r="K103" i="20"/>
  <c r="O120" i="20"/>
  <c r="P120" i="20" s="1"/>
  <c r="O125" i="20"/>
  <c r="P125" i="20"/>
  <c r="J60" i="20"/>
  <c r="K60" i="20" s="1"/>
  <c r="J70" i="20"/>
  <c r="K70" i="20" s="1"/>
  <c r="E72" i="20"/>
  <c r="F72" i="20" s="1"/>
  <c r="J76" i="20"/>
  <c r="K76" i="20" s="1"/>
  <c r="J78" i="20"/>
  <c r="K78" i="20"/>
  <c r="E79" i="20"/>
  <c r="F79" i="20" s="1"/>
  <c r="E84" i="20"/>
  <c r="F84" i="20" s="1"/>
  <c r="J87" i="20"/>
  <c r="K87" i="20" s="1"/>
  <c r="O95" i="20"/>
  <c r="P95" i="20"/>
  <c r="E99" i="20"/>
  <c r="F99" i="20" s="1"/>
  <c r="E105" i="20"/>
  <c r="F105" i="20" s="1"/>
  <c r="E115" i="20"/>
  <c r="F115" i="20"/>
  <c r="J119" i="20"/>
  <c r="K119" i="20" s="1"/>
  <c r="J69" i="20"/>
  <c r="K69" i="20" s="1"/>
  <c r="O73" i="20"/>
  <c r="P73" i="20" s="1"/>
  <c r="E74" i="20"/>
  <c r="F74" i="20" s="1"/>
  <c r="O78" i="20"/>
  <c r="P78" i="20"/>
  <c r="J79" i="20"/>
  <c r="K79" i="20"/>
  <c r="O80" i="20"/>
  <c r="P80" i="20" s="1"/>
  <c r="O85" i="20"/>
  <c r="P85" i="20" s="1"/>
  <c r="O86" i="20"/>
  <c r="P86" i="20"/>
  <c r="J89" i="20"/>
  <c r="K89" i="20" s="1"/>
  <c r="J105" i="20"/>
  <c r="K105" i="20" s="1"/>
  <c r="E57" i="20"/>
  <c r="F57" i="20" s="1"/>
  <c r="J58" i="20"/>
  <c r="K58" i="20" s="1"/>
  <c r="O59" i="20"/>
  <c r="P59" i="20" s="1"/>
  <c r="E65" i="20"/>
  <c r="F65" i="20" s="1"/>
  <c r="J66" i="20"/>
  <c r="K66" i="20"/>
  <c r="O68" i="20"/>
  <c r="P68" i="20" s="1"/>
  <c r="E71" i="20"/>
  <c r="F71" i="20"/>
  <c r="O79" i="20"/>
  <c r="P79" i="20" s="1"/>
  <c r="O82" i="20"/>
  <c r="P82" i="20"/>
  <c r="O89" i="20"/>
  <c r="P89" i="20" s="1"/>
  <c r="O94" i="20"/>
  <c r="P94" i="20" s="1"/>
  <c r="J98" i="20"/>
  <c r="K98" i="20" s="1"/>
  <c r="E100" i="20"/>
  <c r="F100" i="20" s="1"/>
  <c r="O111" i="20"/>
  <c r="P111" i="20" s="1"/>
  <c r="E118" i="20"/>
  <c r="F118" i="20" s="1"/>
  <c r="J61" i="20"/>
  <c r="K61" i="20" s="1"/>
  <c r="E69" i="20"/>
  <c r="F69" i="20"/>
  <c r="O69" i="20"/>
  <c r="P69" i="20"/>
  <c r="J71" i="20"/>
  <c r="K71" i="20" s="1"/>
  <c r="J97" i="20"/>
  <c r="K97" i="20" s="1"/>
  <c r="J100" i="20"/>
  <c r="K100" i="20"/>
  <c r="J104" i="20"/>
  <c r="K104" i="20" s="1"/>
  <c r="E125" i="20"/>
  <c r="F125" i="20"/>
  <c r="E120" i="20"/>
  <c r="F120" i="20" s="1"/>
  <c r="O114" i="20"/>
  <c r="P114" i="20" s="1"/>
  <c r="E112" i="20"/>
  <c r="F112" i="20" s="1"/>
  <c r="J122" i="20"/>
  <c r="K122" i="20"/>
  <c r="J115" i="20"/>
  <c r="K115" i="20" s="1"/>
  <c r="E126" i="20"/>
  <c r="F126" i="20" s="1"/>
  <c r="J120" i="20"/>
  <c r="K120" i="20"/>
  <c r="J117" i="20"/>
  <c r="K117" i="20" s="1"/>
  <c r="J109" i="20"/>
  <c r="K109" i="20" s="1"/>
  <c r="J101" i="20"/>
  <c r="K101" i="20" s="1"/>
  <c r="J114" i="20"/>
  <c r="K114" i="20" s="1"/>
  <c r="E122" i="20"/>
  <c r="F122" i="20"/>
  <c r="E121" i="20"/>
  <c r="F121" i="20" s="1"/>
  <c r="E96" i="20"/>
  <c r="F96" i="20" s="1"/>
  <c r="O124" i="20"/>
  <c r="P124" i="20" s="1"/>
  <c r="E107" i="20"/>
  <c r="F107" i="20"/>
  <c r="O106" i="20"/>
  <c r="P106" i="20" s="1"/>
  <c r="E94" i="20"/>
  <c r="F94" i="20"/>
  <c r="O93" i="20"/>
  <c r="P93" i="20" s="1"/>
  <c r="E91" i="20"/>
  <c r="F91" i="20" s="1"/>
  <c r="J85" i="20"/>
  <c r="K85" i="20" s="1"/>
  <c r="J81" i="20"/>
  <c r="K81" i="20" s="1"/>
  <c r="O112" i="20"/>
  <c r="P112" i="20"/>
  <c r="O109" i="20"/>
  <c r="P109" i="20" s="1"/>
  <c r="J106" i="20"/>
  <c r="K106" i="20" s="1"/>
  <c r="O101" i="20"/>
  <c r="P101" i="20" s="1"/>
  <c r="O96" i="20"/>
  <c r="P96" i="20"/>
  <c r="O90" i="20"/>
  <c r="P90" i="20" s="1"/>
  <c r="E88" i="20"/>
  <c r="F88" i="20" s="1"/>
  <c r="J84" i="20"/>
  <c r="K84" i="20"/>
  <c r="J77" i="20"/>
  <c r="K77" i="20" s="1"/>
  <c r="O107" i="20"/>
  <c r="P107" i="20" s="1"/>
  <c r="E102" i="20"/>
  <c r="F102" i="20" s="1"/>
  <c r="J93" i="20"/>
  <c r="K93" i="20" s="1"/>
  <c r="O88" i="20"/>
  <c r="P88" i="20"/>
  <c r="J86" i="20"/>
  <c r="K86" i="20"/>
  <c r="O117" i="20"/>
  <c r="P117" i="20" s="1"/>
  <c r="J111" i="20"/>
  <c r="K111" i="20" s="1"/>
  <c r="E110" i="20"/>
  <c r="F110" i="20"/>
  <c r="E104" i="20"/>
  <c r="F104" i="20" s="1"/>
  <c r="E97" i="20"/>
  <c r="F97" i="20" s="1"/>
  <c r="E92" i="20"/>
  <c r="F92" i="20" s="1"/>
  <c r="J90" i="20"/>
  <c r="K90" i="20" s="1"/>
  <c r="E89" i="20"/>
  <c r="F89" i="20" s="1"/>
  <c r="E83" i="20"/>
  <c r="F83" i="20" s="1"/>
  <c r="E78" i="20"/>
  <c r="F78" i="20"/>
  <c r="O72" i="20"/>
  <c r="P72" i="20" s="1"/>
  <c r="E70" i="20"/>
  <c r="F70" i="20"/>
  <c r="E55" i="20"/>
  <c r="F55" i="20" s="1"/>
  <c r="O57" i="20"/>
  <c r="P57" i="20"/>
  <c r="E63" i="20"/>
  <c r="F63" i="20" s="1"/>
  <c r="O65" i="20"/>
  <c r="P65" i="20" s="1"/>
  <c r="O71" i="20"/>
  <c r="P71" i="20" s="1"/>
  <c r="J75" i="20"/>
  <c r="K75" i="20" s="1"/>
  <c r="E76" i="20"/>
  <c r="F76" i="20" s="1"/>
  <c r="O77" i="20"/>
  <c r="P77" i="20" s="1"/>
  <c r="J92" i="20"/>
  <c r="K92" i="20" s="1"/>
  <c r="O97" i="20"/>
  <c r="P97" i="20"/>
  <c r="O113" i="20"/>
  <c r="P113" i="20"/>
  <c r="J88" i="20"/>
  <c r="K88" i="20" s="1"/>
  <c r="E98" i="20"/>
  <c r="F98" i="20" s="1"/>
  <c r="O102" i="20"/>
  <c r="P102" i="20"/>
  <c r="J124" i="20"/>
  <c r="K124" i="20" s="1"/>
  <c r="J91" i="20"/>
  <c r="K91" i="20"/>
  <c r="J94" i="20"/>
  <c r="K94" i="20" s="1"/>
  <c r="O100" i="20"/>
  <c r="P100" i="20" s="1"/>
  <c r="E103" i="20"/>
  <c r="F103" i="20" s="1"/>
  <c r="J107" i="20"/>
  <c r="K107" i="20"/>
  <c r="E123" i="20"/>
  <c r="F123" i="20" s="1"/>
  <c r="N32" i="21"/>
  <c r="L32" i="21"/>
  <c r="E87" i="20"/>
  <c r="F87" i="20"/>
  <c r="E90" i="20"/>
  <c r="F90" i="20" s="1"/>
  <c r="E93" i="20"/>
  <c r="F93" i="20" s="1"/>
  <c r="J96" i="20"/>
  <c r="K96" i="20" s="1"/>
  <c r="E101" i="20"/>
  <c r="F101" i="20" s="1"/>
  <c r="E119" i="20"/>
  <c r="F119" i="20" s="1"/>
  <c r="O103" i="20"/>
  <c r="P103" i="20" s="1"/>
  <c r="O105" i="20"/>
  <c r="P105" i="20" s="1"/>
  <c r="E108" i="20"/>
  <c r="F108" i="20" s="1"/>
  <c r="E114" i="20"/>
  <c r="F114" i="20"/>
  <c r="E116" i="20"/>
  <c r="F116" i="20" s="1"/>
  <c r="E117" i="20"/>
  <c r="F117" i="20"/>
  <c r="J121" i="20"/>
  <c r="K121" i="20" s="1"/>
  <c r="O123" i="20"/>
  <c r="P123" i="20" s="1"/>
  <c r="J80" i="20"/>
  <c r="K80" i="20" s="1"/>
  <c r="O87" i="20"/>
  <c r="P87" i="20" s="1"/>
  <c r="E106" i="20"/>
  <c r="F106" i="20"/>
  <c r="E111" i="20"/>
  <c r="F111" i="20" s="1"/>
  <c r="E113" i="20"/>
  <c r="F113" i="20" s="1"/>
  <c r="J118" i="20"/>
  <c r="K118" i="20" s="1"/>
  <c r="O119" i="20"/>
  <c r="P119" i="20"/>
  <c r="O122" i="20"/>
  <c r="P122" i="20" s="1"/>
  <c r="F32" i="21"/>
  <c r="F31" i="21"/>
  <c r="H31" i="21"/>
  <c r="J31" i="21"/>
  <c r="D31" i="21"/>
  <c r="E82" i="20"/>
  <c r="F82" i="20"/>
  <c r="E95" i="20"/>
  <c r="F95" i="20" s="1"/>
  <c r="J99" i="20"/>
  <c r="K99" i="20"/>
  <c r="O108" i="20"/>
  <c r="P108" i="20" s="1"/>
  <c r="E109" i="20"/>
  <c r="F109" i="20" s="1"/>
  <c r="J112" i="20"/>
  <c r="K112" i="20" s="1"/>
  <c r="J113" i="20"/>
  <c r="K113" i="20"/>
  <c r="O115" i="20"/>
  <c r="P115" i="20" s="1"/>
  <c r="O116" i="20"/>
  <c r="P116" i="20"/>
  <c r="O118" i="20"/>
  <c r="P118" i="20" s="1"/>
  <c r="L28" i="21"/>
  <c r="N28" i="21"/>
  <c r="J126" i="20"/>
  <c r="K126" i="20" s="1"/>
  <c r="O126" i="20"/>
  <c r="P126" i="20" s="1"/>
  <c r="F30" i="21"/>
  <c r="B38" i="1"/>
  <c r="F26" i="21"/>
  <c r="D26" i="21"/>
  <c r="H26" i="21" s="1"/>
  <c r="J26" i="21" s="1"/>
  <c r="D25" i="21"/>
  <c r="F34" i="21"/>
  <c r="D34" i="21"/>
  <c r="H34" i="21" s="1"/>
  <c r="D33" i="21"/>
  <c r="H33" i="21"/>
  <c r="J33" i="21" s="1"/>
  <c r="E124" i="20"/>
  <c r="F124" i="20" s="1"/>
  <c r="J125" i="20"/>
  <c r="K125" i="20"/>
  <c r="H14" i="19"/>
  <c r="F28" i="21"/>
  <c r="D30" i="21"/>
  <c r="H30" i="21" s="1"/>
  <c r="J30" i="21" s="1"/>
  <c r="N31" i="21"/>
  <c r="L31" i="21"/>
  <c r="N25" i="21"/>
  <c r="L25" i="21"/>
  <c r="P25" i="21" s="1"/>
  <c r="R25" i="21" s="1"/>
  <c r="N33" i="21"/>
  <c r="L33" i="21"/>
  <c r="P33" i="21"/>
  <c r="N34" i="21"/>
  <c r="P34" i="21" s="1"/>
  <c r="L34" i="21"/>
  <c r="I71" i="6"/>
  <c r="J71" i="6" s="1"/>
  <c r="I73" i="6"/>
  <c r="J73" i="6" s="1"/>
  <c r="D79" i="6"/>
  <c r="E79" i="6"/>
  <c r="I81" i="6"/>
  <c r="J81" i="6"/>
  <c r="D87" i="6"/>
  <c r="E87" i="6" s="1"/>
  <c r="I92" i="6"/>
  <c r="J92" i="6" s="1"/>
  <c r="D93" i="6"/>
  <c r="E93" i="6"/>
  <c r="I95" i="6"/>
  <c r="J95" i="6" s="1"/>
  <c r="I100" i="6"/>
  <c r="J100" i="6" s="1"/>
  <c r="D101" i="6"/>
  <c r="E101" i="6" s="1"/>
  <c r="I72" i="6"/>
  <c r="J72" i="6" s="1"/>
  <c r="D73" i="6"/>
  <c r="E73" i="6"/>
  <c r="I76" i="6"/>
  <c r="J76" i="6" s="1"/>
  <c r="D77" i="6"/>
  <c r="E77" i="6"/>
  <c r="I80" i="6"/>
  <c r="J80" i="6" s="1"/>
  <c r="D81" i="6"/>
  <c r="E81" i="6"/>
  <c r="I84" i="6"/>
  <c r="J84" i="6" s="1"/>
  <c r="D85" i="6"/>
  <c r="E85" i="6"/>
  <c r="I86" i="6"/>
  <c r="J86" i="6"/>
  <c r="I87" i="6"/>
  <c r="J87" i="6" s="1"/>
  <c r="I90" i="6"/>
  <c r="J90" i="6" s="1"/>
  <c r="D91" i="6"/>
  <c r="E91" i="6" s="1"/>
  <c r="I94" i="6"/>
  <c r="J94" i="6"/>
  <c r="D95" i="6"/>
  <c r="E95" i="6" s="1"/>
  <c r="I98" i="6"/>
  <c r="J98" i="6" s="1"/>
  <c r="D99" i="6"/>
  <c r="E99" i="6"/>
  <c r="I69" i="6"/>
  <c r="J69" i="6"/>
  <c r="D70" i="6"/>
  <c r="E70" i="6"/>
  <c r="D71" i="6"/>
  <c r="E71" i="6" s="1"/>
  <c r="D72" i="6"/>
  <c r="E72" i="6"/>
  <c r="I75" i="6"/>
  <c r="J75" i="6" s="1"/>
  <c r="D76" i="6"/>
  <c r="E76" i="6"/>
  <c r="I79" i="6"/>
  <c r="J79" i="6" s="1"/>
  <c r="D80" i="6"/>
  <c r="E80" i="6" s="1"/>
  <c r="I83" i="6"/>
  <c r="J83" i="6" s="1"/>
  <c r="D84" i="6"/>
  <c r="E84" i="6"/>
  <c r="I89" i="6"/>
  <c r="J89" i="6" s="1"/>
  <c r="D90" i="6"/>
  <c r="E90" i="6" s="1"/>
  <c r="J93" i="6"/>
  <c r="D94" i="6"/>
  <c r="E94" i="6" s="1"/>
  <c r="I97" i="6"/>
  <c r="J97" i="6" s="1"/>
  <c r="D98" i="6"/>
  <c r="E98" i="6"/>
  <c r="C64" i="6"/>
  <c r="C65" i="6" s="1"/>
  <c r="P28" i="21"/>
  <c r="R28" i="21" s="1"/>
  <c r="B100" i="4"/>
  <c r="B157" i="4"/>
  <c r="B154" i="4"/>
  <c r="B299" i="4"/>
  <c r="D299" i="4" s="1"/>
  <c r="B176" i="4"/>
  <c r="G176" i="4" s="1"/>
  <c r="G176" i="22" s="1"/>
  <c r="B256" i="4"/>
  <c r="G256" i="4" s="1"/>
  <c r="G256" i="22" s="1"/>
  <c r="B368" i="4"/>
  <c r="B126" i="4"/>
  <c r="B205" i="4"/>
  <c r="B277" i="4"/>
  <c r="D277" i="4" s="1"/>
  <c r="B337" i="4"/>
  <c r="G337" i="4" s="1"/>
  <c r="G337" i="22" s="1"/>
  <c r="B26" i="4"/>
  <c r="D26" i="4" s="1"/>
  <c r="B230" i="4"/>
  <c r="B302" i="4"/>
  <c r="G302" i="4" s="1"/>
  <c r="G302" i="22" s="1"/>
  <c r="B354" i="4"/>
  <c r="B347" i="4"/>
  <c r="G347" i="4" s="1"/>
  <c r="G347" i="22" s="1"/>
  <c r="B303" i="4"/>
  <c r="N27" i="21"/>
  <c r="J104" i="17"/>
  <c r="K104" i="17"/>
  <c r="E107" i="17"/>
  <c r="F107" i="17"/>
  <c r="E70" i="7"/>
  <c r="F70" i="7"/>
  <c r="O70" i="7"/>
  <c r="O138" i="17"/>
  <c r="P138" i="17" s="1"/>
  <c r="J99" i="17"/>
  <c r="K99" i="17"/>
  <c r="E102" i="17"/>
  <c r="F102" i="17"/>
  <c r="H11" i="19"/>
  <c r="I11" i="19" s="1"/>
  <c r="L27" i="21"/>
  <c r="P27" i="21"/>
  <c r="C70" i="13"/>
  <c r="K70" i="13"/>
  <c r="L70" i="13"/>
  <c r="C69" i="13"/>
  <c r="K69" i="13"/>
  <c r="L69" i="13"/>
  <c r="C74" i="13"/>
  <c r="K74" i="13"/>
  <c r="L74" i="13" s="1"/>
  <c r="C75" i="13"/>
  <c r="K75" i="13" s="1"/>
  <c r="L75" i="13" s="1"/>
  <c r="C96" i="13"/>
  <c r="K96" i="13"/>
  <c r="L96" i="13"/>
  <c r="C95" i="13"/>
  <c r="K95" i="13" s="1"/>
  <c r="L95" i="13"/>
  <c r="C78" i="13"/>
  <c r="K78" i="13" s="1"/>
  <c r="L78" i="13" s="1"/>
  <c r="C66" i="13"/>
  <c r="K66" i="13"/>
  <c r="L66" i="13"/>
  <c r="C93" i="13"/>
  <c r="K93" i="13"/>
  <c r="L93" i="13"/>
  <c r="C68" i="13"/>
  <c r="K68" i="13"/>
  <c r="L68" i="13"/>
  <c r="C81" i="13"/>
  <c r="K81" i="13"/>
  <c r="L81" i="13" s="1"/>
  <c r="P31" i="21"/>
  <c r="R31" i="21"/>
  <c r="P32" i="21"/>
  <c r="R32" i="21" s="1"/>
  <c r="O152" i="17"/>
  <c r="P152" i="17"/>
  <c r="O143" i="17"/>
  <c r="P143" i="17" s="1"/>
  <c r="J133" i="17"/>
  <c r="K133" i="17" s="1"/>
  <c r="J141" i="17"/>
  <c r="K141" i="17"/>
  <c r="E160" i="17"/>
  <c r="F160" i="17"/>
  <c r="L26" i="21"/>
  <c r="P26" i="21"/>
  <c r="R26" i="21"/>
  <c r="J92" i="17"/>
  <c r="K92" i="17"/>
  <c r="O125" i="17"/>
  <c r="P125" i="17"/>
  <c r="J128" i="17"/>
  <c r="K128" i="17"/>
  <c r="E131" i="17"/>
  <c r="F131" i="17"/>
  <c r="O133" i="17"/>
  <c r="P133" i="17"/>
  <c r="J136" i="17"/>
  <c r="K136" i="17"/>
  <c r="E139" i="17"/>
  <c r="F139" i="17"/>
  <c r="O141" i="17"/>
  <c r="P141" i="17"/>
  <c r="J144" i="17"/>
  <c r="K144" i="17"/>
  <c r="O149" i="17"/>
  <c r="P149" i="17"/>
  <c r="J152" i="17"/>
  <c r="K152" i="17"/>
  <c r="E155" i="17"/>
  <c r="F155" i="17"/>
  <c r="O157" i="17"/>
  <c r="P157" i="17"/>
  <c r="J160" i="17"/>
  <c r="K160" i="17"/>
  <c r="D100" i="6"/>
  <c r="E100" i="6"/>
  <c r="I91" i="6"/>
  <c r="J91" i="6"/>
  <c r="I77" i="6"/>
  <c r="J77" i="6"/>
  <c r="I85" i="6"/>
  <c r="J85" i="6"/>
  <c r="J125" i="17"/>
  <c r="K125" i="17" s="1"/>
  <c r="O134" i="17"/>
  <c r="P134" i="17" s="1"/>
  <c r="J153" i="17"/>
  <c r="K153" i="17" s="1"/>
  <c r="O135" i="17"/>
  <c r="P135" i="17" s="1"/>
  <c r="E132" i="17"/>
  <c r="F132" i="17"/>
  <c r="J110" i="17"/>
  <c r="K110" i="17"/>
  <c r="E162" i="17"/>
  <c r="F162" i="17" s="1"/>
  <c r="J108" i="17"/>
  <c r="K108" i="17" s="1"/>
  <c r="J105" i="17"/>
  <c r="K105" i="17"/>
  <c r="O92" i="17"/>
  <c r="P92" i="17" s="1"/>
  <c r="O105" i="17"/>
  <c r="P105" i="17" s="1"/>
  <c r="J137" i="17"/>
  <c r="K137" i="17" s="1"/>
  <c r="O132" i="17"/>
  <c r="P132" i="17"/>
  <c r="E141" i="17"/>
  <c r="F141" i="17"/>
  <c r="O145" i="17"/>
  <c r="P145" i="17"/>
  <c r="O156" i="17"/>
  <c r="P156" i="17" s="1"/>
  <c r="E151" i="17"/>
  <c r="F151" i="17" s="1"/>
  <c r="O148" i="17"/>
  <c r="P148" i="17"/>
  <c r="E133" i="17"/>
  <c r="F133" i="17" s="1"/>
  <c r="J146" i="17"/>
  <c r="K146" i="17" s="1"/>
  <c r="J135" i="17"/>
  <c r="K135" i="17" s="1"/>
  <c r="J162" i="17"/>
  <c r="K162" i="17"/>
  <c r="E130" i="17"/>
  <c r="F130" i="17"/>
  <c r="J154" i="17"/>
  <c r="K154" i="17" s="1"/>
  <c r="O112" i="17"/>
  <c r="P112" i="17" s="1"/>
  <c r="E148" i="17"/>
  <c r="F148" i="17" s="1"/>
  <c r="E149" i="17"/>
  <c r="F149" i="17"/>
  <c r="C86" i="17"/>
  <c r="E110" i="17"/>
  <c r="F110" i="17"/>
  <c r="J151" i="17"/>
  <c r="K151" i="17" s="1"/>
  <c r="E143" i="17"/>
  <c r="F143" i="17"/>
  <c r="J130" i="17"/>
  <c r="K130" i="17"/>
  <c r="J157" i="17"/>
  <c r="K157" i="17"/>
  <c r="O99" i="17"/>
  <c r="P99" i="17" s="1"/>
  <c r="J155" i="17"/>
  <c r="K155" i="17"/>
  <c r="O153" i="17"/>
  <c r="P153" i="17"/>
  <c r="O159" i="17"/>
  <c r="P159" i="17"/>
  <c r="E117" i="17"/>
  <c r="F117" i="17" s="1"/>
  <c r="E125" i="17"/>
  <c r="F125" i="17"/>
  <c r="J147" i="17"/>
  <c r="K147" i="17"/>
  <c r="O127" i="17"/>
  <c r="P127" i="17"/>
  <c r="J145" i="17"/>
  <c r="K145" i="17" s="1"/>
  <c r="E159" i="17"/>
  <c r="F159" i="17"/>
  <c r="E103" i="17"/>
  <c r="F103" i="17"/>
  <c r="J97" i="17"/>
  <c r="K97" i="17"/>
  <c r="J143" i="17"/>
  <c r="K143" i="17" s="1"/>
  <c r="E126" i="17"/>
  <c r="F126" i="17"/>
  <c r="J156" i="17"/>
  <c r="K156" i="17"/>
  <c r="E156" i="17"/>
  <c r="F156" i="17"/>
  <c r="E154" i="17"/>
  <c r="F154" i="17" s="1"/>
  <c r="J120" i="17"/>
  <c r="K120" i="17"/>
  <c r="O119" i="17"/>
  <c r="P119" i="17"/>
  <c r="E108" i="17"/>
  <c r="F108" i="17" s="1"/>
  <c r="O162" i="17"/>
  <c r="P162" i="17" s="1"/>
  <c r="O104" i="17"/>
  <c r="P104" i="17"/>
  <c r="O97" i="17"/>
  <c r="P97" i="17"/>
  <c r="O121" i="17"/>
  <c r="P121" i="17"/>
  <c r="J132" i="17"/>
  <c r="K132" i="17" s="1"/>
  <c r="O129" i="17"/>
  <c r="P129" i="17"/>
  <c r="J148" i="17"/>
  <c r="K148" i="17"/>
  <c r="E157" i="17"/>
  <c r="F157" i="17" s="1"/>
  <c r="J96" i="17"/>
  <c r="K96" i="17" s="1"/>
  <c r="E127" i="17"/>
  <c r="F127" i="17"/>
  <c r="J161" i="17"/>
  <c r="K161" i="17"/>
  <c r="E142" i="17"/>
  <c r="F142" i="17"/>
  <c r="E106" i="17"/>
  <c r="F106" i="17" s="1"/>
  <c r="O137" i="17"/>
  <c r="P137" i="17"/>
  <c r="O161" i="17"/>
  <c r="P161" i="17"/>
  <c r="O158" i="17"/>
  <c r="P158" i="17"/>
  <c r="J95" i="17"/>
  <c r="K95" i="17" s="1"/>
  <c r="O108" i="17"/>
  <c r="P108" i="17"/>
  <c r="E111" i="17"/>
  <c r="F111" i="17"/>
  <c r="O113" i="17"/>
  <c r="P113" i="17" s="1"/>
  <c r="E116" i="17"/>
  <c r="F116" i="17" s="1"/>
  <c r="J118" i="17"/>
  <c r="K118" i="17"/>
  <c r="E121" i="17"/>
  <c r="F121" i="17"/>
  <c r="J123" i="17"/>
  <c r="K123" i="17"/>
  <c r="B38" i="17"/>
  <c r="E92" i="17"/>
  <c r="F92" i="17" s="1"/>
  <c r="J106" i="17"/>
  <c r="K106" i="17"/>
  <c r="J111" i="17"/>
  <c r="K111" i="17" s="1"/>
  <c r="E114" i="17"/>
  <c r="F114" i="17"/>
  <c r="O118" i="17"/>
  <c r="P118" i="17" s="1"/>
  <c r="O128" i="17"/>
  <c r="P128" i="17"/>
  <c r="J131" i="17"/>
  <c r="K131" i="17"/>
  <c r="E134" i="17"/>
  <c r="F134" i="17"/>
  <c r="O136" i="17"/>
  <c r="P136" i="17" s="1"/>
  <c r="J139" i="17"/>
  <c r="K139" i="17"/>
  <c r="O144" i="17"/>
  <c r="P144" i="17" s="1"/>
  <c r="E80" i="20"/>
  <c r="F80" i="20" s="1"/>
  <c r="O121" i="20"/>
  <c r="P121" i="20" s="1"/>
  <c r="Q27" i="21"/>
  <c r="J102" i="17"/>
  <c r="K102" i="17"/>
  <c r="J109" i="17"/>
  <c r="K109" i="17" s="1"/>
  <c r="B32" i="6"/>
  <c r="C32" i="6"/>
  <c r="E93" i="17"/>
  <c r="F93" i="17"/>
  <c r="O95" i="17"/>
  <c r="P95" i="17"/>
  <c r="E100" i="17"/>
  <c r="F100" i="17" s="1"/>
  <c r="O102" i="17"/>
  <c r="P102" i="17" s="1"/>
  <c r="J107" i="17"/>
  <c r="K107" i="17"/>
  <c r="I91" i="12"/>
  <c r="J91" i="12"/>
  <c r="I99" i="12"/>
  <c r="J99" i="12" s="1"/>
  <c r="J93" i="17"/>
  <c r="K93" i="17" s="1"/>
  <c r="E105" i="17"/>
  <c r="F105" i="17"/>
  <c r="D79" i="14"/>
  <c r="E79" i="14"/>
  <c r="I85" i="14"/>
  <c r="J85" i="14"/>
  <c r="O55" i="20"/>
  <c r="P55" i="20" s="1"/>
  <c r="J68" i="20"/>
  <c r="K68" i="20"/>
  <c r="E91" i="17"/>
  <c r="F91" i="17"/>
  <c r="O93" i="17"/>
  <c r="P93" i="17" s="1"/>
  <c r="E96" i="17"/>
  <c r="F96" i="17" s="1"/>
  <c r="E98" i="17"/>
  <c r="F98" i="17"/>
  <c r="D74" i="6"/>
  <c r="E74" i="6"/>
  <c r="I79" i="14"/>
  <c r="J79" i="14"/>
  <c r="D86" i="14"/>
  <c r="E86" i="14" s="1"/>
  <c r="J67" i="20"/>
  <c r="K67" i="20"/>
  <c r="J65" i="20"/>
  <c r="K65" i="20"/>
  <c r="C38" i="20"/>
  <c r="J57" i="20"/>
  <c r="K57" i="20"/>
  <c r="H16" i="19"/>
  <c r="I16" i="19" s="1"/>
  <c r="J91" i="17"/>
  <c r="K91" i="17"/>
  <c r="E94" i="17"/>
  <c r="F94" i="17"/>
  <c r="O110" i="17"/>
  <c r="P110" i="17" s="1"/>
  <c r="J113" i="17"/>
  <c r="K113" i="17" s="1"/>
  <c r="O115" i="17"/>
  <c r="P115" i="17"/>
  <c r="E118" i="17"/>
  <c r="F118" i="17" s="1"/>
  <c r="O130" i="17"/>
  <c r="P130" i="17" s="1"/>
  <c r="E144" i="17"/>
  <c r="F144" i="17" s="1"/>
  <c r="O146" i="17"/>
  <c r="P146" i="17"/>
  <c r="J149" i="17"/>
  <c r="K149" i="17"/>
  <c r="E152" i="17"/>
  <c r="F152" i="17"/>
  <c r="O154" i="17"/>
  <c r="P154" i="17" s="1"/>
  <c r="I74" i="6"/>
  <c r="J74" i="6"/>
  <c r="D78" i="6"/>
  <c r="E78" i="6"/>
  <c r="D82" i="6"/>
  <c r="E82" i="6" s="1"/>
  <c r="D86" i="6"/>
  <c r="E86" i="6" s="1"/>
  <c r="D102" i="6"/>
  <c r="E102" i="6"/>
  <c r="I109" i="14"/>
  <c r="J109" i="14" s="1"/>
  <c r="D100" i="14"/>
  <c r="E100" i="14"/>
  <c r="D84" i="14"/>
  <c r="E84" i="14" s="1"/>
  <c r="D87" i="14"/>
  <c r="E87" i="14"/>
  <c r="D82" i="14"/>
  <c r="E82" i="14"/>
  <c r="D83" i="14"/>
  <c r="E83" i="14"/>
  <c r="D89" i="6"/>
  <c r="E89" i="6" s="1"/>
  <c r="D97" i="6"/>
  <c r="E97" i="6"/>
  <c r="F84" i="13"/>
  <c r="G84" i="13" s="1"/>
  <c r="D80" i="14"/>
  <c r="E80" i="14" s="1"/>
  <c r="O64" i="20"/>
  <c r="P64" i="20" s="1"/>
  <c r="H20" i="19"/>
  <c r="I25" i="21"/>
  <c r="I32" i="21"/>
  <c r="I34" i="21"/>
  <c r="J34" i="21" s="1"/>
  <c r="B18" i="8"/>
  <c r="J94" i="17"/>
  <c r="K94" i="17" s="1"/>
  <c r="J98" i="17"/>
  <c r="K98" i="17"/>
  <c r="O100" i="17"/>
  <c r="P100" i="17"/>
  <c r="O107" i="17"/>
  <c r="P107" i="17" s="1"/>
  <c r="O109" i="17"/>
  <c r="P109" i="17" s="1"/>
  <c r="E112" i="17"/>
  <c r="F112" i="17"/>
  <c r="O116" i="17"/>
  <c r="P116" i="17" s="1"/>
  <c r="J124" i="17"/>
  <c r="K124" i="17" s="1"/>
  <c r="J129" i="17"/>
  <c r="K129" i="17" s="1"/>
  <c r="E140" i="17"/>
  <c r="F140" i="17"/>
  <c r="C31" i="2"/>
  <c r="D31" i="2"/>
  <c r="D68" i="6"/>
  <c r="E68" i="6"/>
  <c r="D83" i="6"/>
  <c r="E83" i="6" s="1"/>
  <c r="E66" i="7"/>
  <c r="F66" i="7"/>
  <c r="E72" i="7"/>
  <c r="F72" i="7"/>
  <c r="E78" i="7"/>
  <c r="F78" i="7" s="1"/>
  <c r="J97" i="7"/>
  <c r="K97" i="7" s="1"/>
  <c r="F69" i="13"/>
  <c r="G69" i="13"/>
  <c r="F79" i="13"/>
  <c r="G79" i="13" s="1"/>
  <c r="D78" i="14"/>
  <c r="E78" i="14"/>
  <c r="I86" i="14"/>
  <c r="J86" i="14" s="1"/>
  <c r="I89" i="14"/>
  <c r="J89" i="14"/>
  <c r="I96" i="14"/>
  <c r="J96" i="14"/>
  <c r="O60" i="20"/>
  <c r="P60" i="20"/>
  <c r="E62" i="20"/>
  <c r="F62" i="20" s="1"/>
  <c r="O63" i="20"/>
  <c r="P63" i="20"/>
  <c r="I12" i="19"/>
  <c r="Q34" i="21"/>
  <c r="R34" i="21"/>
  <c r="E90" i="17"/>
  <c r="F90" i="17" s="1"/>
  <c r="O94" i="17"/>
  <c r="P94" i="17"/>
  <c r="O96" i="17"/>
  <c r="P96" i="17"/>
  <c r="J103" i="17"/>
  <c r="K103" i="17" s="1"/>
  <c r="J112" i="17"/>
  <c r="K112" i="17" s="1"/>
  <c r="O114" i="17"/>
  <c r="P114" i="17"/>
  <c r="O124" i="17"/>
  <c r="P124" i="17"/>
  <c r="I68" i="6"/>
  <c r="J68" i="6" s="1"/>
  <c r="E75" i="7"/>
  <c r="F75" i="7" s="1"/>
  <c r="J84" i="7"/>
  <c r="K84" i="7"/>
  <c r="E95" i="7"/>
  <c r="F95" i="7"/>
  <c r="D87" i="13"/>
  <c r="P87" i="13"/>
  <c r="Q87" i="13" s="1"/>
  <c r="I78" i="14"/>
  <c r="J78" i="14" s="1"/>
  <c r="I81" i="14"/>
  <c r="J81" i="14"/>
  <c r="I83" i="14"/>
  <c r="J83" i="14"/>
  <c r="I93" i="14"/>
  <c r="J93" i="14"/>
  <c r="I104" i="14"/>
  <c r="J104" i="14" s="1"/>
  <c r="O54" i="20"/>
  <c r="P54" i="20"/>
  <c r="G17" i="19"/>
  <c r="Q33" i="21"/>
  <c r="R33" i="21"/>
  <c r="J101" i="17"/>
  <c r="K101" i="17" s="1"/>
  <c r="O103" i="17"/>
  <c r="P103" i="17"/>
  <c r="E115" i="17"/>
  <c r="F115" i="17"/>
  <c r="J117" i="17"/>
  <c r="K117" i="17"/>
  <c r="E138" i="17"/>
  <c r="F138" i="17" s="1"/>
  <c r="E146" i="17"/>
  <c r="F146" i="17"/>
  <c r="J159" i="17"/>
  <c r="K159" i="17"/>
  <c r="D69" i="6"/>
  <c r="E69" i="6" s="1"/>
  <c r="E79" i="7"/>
  <c r="F79" i="7" s="1"/>
  <c r="J81" i="7"/>
  <c r="K81" i="7"/>
  <c r="J91" i="7"/>
  <c r="K91" i="7"/>
  <c r="I68" i="12"/>
  <c r="J68" i="12"/>
  <c r="I76" i="12"/>
  <c r="J76" i="12" s="1"/>
  <c r="D79" i="12"/>
  <c r="E79" i="12"/>
  <c r="D87" i="12"/>
  <c r="E87" i="12"/>
  <c r="I92" i="12"/>
  <c r="J92" i="12" s="1"/>
  <c r="D95" i="12"/>
  <c r="E95" i="12" s="1"/>
  <c r="I100" i="12"/>
  <c r="J100" i="12"/>
  <c r="W20" i="13"/>
  <c r="V27" i="13"/>
  <c r="I90" i="14"/>
  <c r="J90" i="14" s="1"/>
  <c r="E59" i="20"/>
  <c r="F59" i="20" s="1"/>
  <c r="E61" i="20"/>
  <c r="F61" i="20"/>
  <c r="G14" i="19"/>
  <c r="I14" i="19"/>
  <c r="H17" i="19"/>
  <c r="I17" i="19"/>
  <c r="G19" i="19"/>
  <c r="I19" i="19" s="1"/>
  <c r="F25" i="21"/>
  <c r="H25" i="21"/>
  <c r="J25" i="21"/>
  <c r="I29" i="21"/>
  <c r="O90" i="17"/>
  <c r="P90" i="17"/>
  <c r="E95" i="17"/>
  <c r="F95" i="17" s="1"/>
  <c r="E104" i="17"/>
  <c r="F104" i="17"/>
  <c r="E113" i="17"/>
  <c r="F113" i="17"/>
  <c r="J115" i="17"/>
  <c r="K115" i="17" s="1"/>
  <c r="O122" i="17"/>
  <c r="P122" i="17" s="1"/>
  <c r="C63" i="2"/>
  <c r="D63" i="2"/>
  <c r="B38" i="6"/>
  <c r="D88" i="6"/>
  <c r="E88" i="6"/>
  <c r="D92" i="6"/>
  <c r="E92" i="6" s="1"/>
  <c r="D96" i="6"/>
  <c r="E96" i="6"/>
  <c r="E96" i="7"/>
  <c r="F96" i="7"/>
  <c r="J69" i="7"/>
  <c r="K69" i="7" s="1"/>
  <c r="J85" i="7"/>
  <c r="K85" i="7" s="1"/>
  <c r="I87" i="12"/>
  <c r="J87" i="12"/>
  <c r="B38" i="13"/>
  <c r="I101" i="14"/>
  <c r="J101" i="14" s="1"/>
  <c r="J59" i="20"/>
  <c r="K59" i="20" s="1"/>
  <c r="O62" i="20"/>
  <c r="P62" i="20" s="1"/>
  <c r="E73" i="20"/>
  <c r="F73" i="20"/>
  <c r="G11" i="19"/>
  <c r="D32" i="21"/>
  <c r="H32" i="21" s="1"/>
  <c r="J32" i="21"/>
  <c r="Q29" i="21"/>
  <c r="I75" i="12"/>
  <c r="J75" i="12"/>
  <c r="I97" i="12"/>
  <c r="J97" i="12"/>
  <c r="I71" i="12"/>
  <c r="J71" i="12" s="1"/>
  <c r="I98" i="12"/>
  <c r="J98" i="12" s="1"/>
  <c r="D88" i="12"/>
  <c r="E88" i="12"/>
  <c r="D77" i="12"/>
  <c r="E77" i="12" s="1"/>
  <c r="D82" i="12"/>
  <c r="E82" i="12" s="1"/>
  <c r="I78" i="12"/>
  <c r="J78" i="12" s="1"/>
  <c r="D90" i="12"/>
  <c r="E90" i="12"/>
  <c r="I81" i="12"/>
  <c r="J81" i="12"/>
  <c r="D94" i="12"/>
  <c r="E94" i="12"/>
  <c r="D75" i="12"/>
  <c r="E75" i="12" s="1"/>
  <c r="D84" i="12"/>
  <c r="E84" i="12"/>
  <c r="I74" i="12"/>
  <c r="J74" i="12"/>
  <c r="I94" i="12"/>
  <c r="J94" i="12" s="1"/>
  <c r="D74" i="12"/>
  <c r="E74" i="12" s="1"/>
  <c r="I85" i="12"/>
  <c r="J85" i="12"/>
  <c r="D91" i="12"/>
  <c r="E91" i="12" s="1"/>
  <c r="I72" i="12"/>
  <c r="J72" i="12"/>
  <c r="I95" i="12"/>
  <c r="J95" i="12" s="1"/>
  <c r="D85" i="12"/>
  <c r="E85" i="12"/>
  <c r="I79" i="12"/>
  <c r="J79" i="12"/>
  <c r="C127" i="1"/>
  <c r="C72" i="1"/>
  <c r="D72" i="1" s="1"/>
  <c r="F72" i="1" s="1"/>
  <c r="G72" i="1" s="1"/>
  <c r="H72" i="1" s="1"/>
  <c r="I72" i="1"/>
  <c r="C47" i="1"/>
  <c r="C108" i="1"/>
  <c r="C73" i="1"/>
  <c r="D73" i="1" s="1"/>
  <c r="F73" i="1" s="1"/>
  <c r="G73" i="1" s="1"/>
  <c r="H73" i="1" s="1"/>
  <c r="C77" i="1"/>
  <c r="C134" i="1"/>
  <c r="C46" i="1"/>
  <c r="C104" i="1"/>
  <c r="C86" i="1"/>
  <c r="C88" i="1"/>
  <c r="C51" i="1"/>
  <c r="C48" i="1"/>
  <c r="C103" i="1"/>
  <c r="C90" i="1"/>
  <c r="D90" i="1" s="1"/>
  <c r="F90" i="1" s="1"/>
  <c r="C55" i="1"/>
  <c r="C52" i="1"/>
  <c r="D52" i="1" s="1"/>
  <c r="F52" i="1" s="1"/>
  <c r="G52" i="1" s="1"/>
  <c r="C107" i="1"/>
  <c r="C70" i="1"/>
  <c r="C66" i="1"/>
  <c r="C106" i="1"/>
  <c r="C112" i="1"/>
  <c r="C54" i="1"/>
  <c r="D54" i="1" s="1"/>
  <c r="F54" i="1" s="1"/>
  <c r="G54" i="1" s="1"/>
  <c r="H54" i="1" s="1"/>
  <c r="C138" i="1"/>
  <c r="C59" i="1"/>
  <c r="D59" i="1" s="1"/>
  <c r="F59" i="1" s="1"/>
  <c r="C76" i="1"/>
  <c r="C50" i="1"/>
  <c r="C42" i="1"/>
  <c r="C67" i="1"/>
  <c r="C57" i="1"/>
  <c r="C58" i="1"/>
  <c r="D58" i="1" s="1"/>
  <c r="F58" i="1" s="1"/>
  <c r="G58" i="1" s="1"/>
  <c r="H58" i="1" s="1"/>
  <c r="I58" i="1" s="1"/>
  <c r="C62" i="1"/>
  <c r="C43" i="1"/>
  <c r="D43" i="1" s="1"/>
  <c r="C71" i="1"/>
  <c r="C80" i="1"/>
  <c r="C114" i="1"/>
  <c r="C126" i="1"/>
  <c r="C93" i="1"/>
  <c r="D93" i="1"/>
  <c r="C128" i="1"/>
  <c r="C94" i="1"/>
  <c r="D94" i="1" s="1"/>
  <c r="C60" i="1"/>
  <c r="C41" i="1"/>
  <c r="C65" i="1"/>
  <c r="C82" i="1"/>
  <c r="C101" i="1"/>
  <c r="D101" i="1"/>
  <c r="C110" i="1"/>
  <c r="C64" i="1"/>
  <c r="C45" i="1"/>
  <c r="C69" i="1"/>
  <c r="C84" i="1"/>
  <c r="C105" i="1"/>
  <c r="C63" i="1"/>
  <c r="C44" i="1"/>
  <c r="D44" i="1" s="1"/>
  <c r="F44" i="1" s="1"/>
  <c r="G44" i="1" s="1"/>
  <c r="H44" i="1" s="1"/>
  <c r="C96" i="1"/>
  <c r="D96" i="1" s="1"/>
  <c r="C49" i="1"/>
  <c r="C102" i="1"/>
  <c r="C137" i="1"/>
  <c r="C53" i="1"/>
  <c r="C78" i="1"/>
  <c r="C141" i="1"/>
  <c r="C92" i="1"/>
  <c r="D92" i="1" s="1"/>
  <c r="C56" i="1"/>
  <c r="C98" i="1"/>
  <c r="D98" i="1"/>
  <c r="C61" i="1"/>
  <c r="C100" i="1"/>
  <c r="D100" i="1"/>
  <c r="C89" i="1"/>
  <c r="C124" i="1"/>
  <c r="C121" i="1"/>
  <c r="C87" i="1"/>
  <c r="C131" i="1"/>
  <c r="C85" i="1"/>
  <c r="C125" i="1"/>
  <c r="C95" i="1"/>
  <c r="D95" i="1" s="1"/>
  <c r="C135" i="1"/>
  <c r="C133" i="1"/>
  <c r="C99" i="1"/>
  <c r="D99" i="1"/>
  <c r="C139" i="1"/>
  <c r="B37" i="1"/>
  <c r="C115" i="1"/>
  <c r="C136" i="1"/>
  <c r="C81" i="1"/>
  <c r="C109" i="1"/>
  <c r="C83" i="1"/>
  <c r="C119" i="1"/>
  <c r="C140" i="1"/>
  <c r="C113" i="1"/>
  <c r="I86" i="12"/>
  <c r="J86" i="12" s="1"/>
  <c r="I83" i="12"/>
  <c r="J83" i="12" s="1"/>
  <c r="D96" i="12"/>
  <c r="E96" i="12"/>
  <c r="D93" i="12"/>
  <c r="E93" i="12" s="1"/>
  <c r="D89" i="12"/>
  <c r="E89" i="12"/>
  <c r="I80" i="12"/>
  <c r="J80" i="12" s="1"/>
  <c r="D71" i="12"/>
  <c r="E71" i="12"/>
  <c r="I73" i="12"/>
  <c r="J73" i="12"/>
  <c r="I84" i="12"/>
  <c r="J84" i="12"/>
  <c r="I89" i="12"/>
  <c r="J89" i="12" s="1"/>
  <c r="I96" i="12"/>
  <c r="J96" i="12"/>
  <c r="D78" i="12"/>
  <c r="E78" i="12"/>
  <c r="D80" i="12"/>
  <c r="E80" i="12" s="1"/>
  <c r="D83" i="12"/>
  <c r="E83" i="12" s="1"/>
  <c r="I93" i="12"/>
  <c r="J93" i="12"/>
  <c r="D99" i="12"/>
  <c r="E99" i="12" s="1"/>
  <c r="D73" i="12"/>
  <c r="E73" i="12" s="1"/>
  <c r="D102" i="12"/>
  <c r="E102" i="12" s="1"/>
  <c r="D72" i="12"/>
  <c r="E72" i="12"/>
  <c r="D86" i="12"/>
  <c r="E86" i="12"/>
  <c r="C132" i="1"/>
  <c r="C123" i="1"/>
  <c r="C91" i="1"/>
  <c r="D91" i="1"/>
  <c r="C75" i="1"/>
  <c r="C129" i="1"/>
  <c r="C97" i="1"/>
  <c r="D97" i="1"/>
  <c r="C116" i="1"/>
  <c r="C118" i="1"/>
  <c r="C120" i="1"/>
  <c r="C111" i="1"/>
  <c r="C79" i="1"/>
  <c r="D79" i="1" s="1"/>
  <c r="C117" i="1"/>
  <c r="C130" i="1"/>
  <c r="C122" i="1"/>
  <c r="C74" i="1"/>
  <c r="C68" i="1"/>
  <c r="C66" i="17"/>
  <c r="C79" i="17"/>
  <c r="C80" i="17"/>
  <c r="C71" i="17"/>
  <c r="D21" i="18"/>
  <c r="D39" i="18"/>
  <c r="C18" i="18"/>
  <c r="D14" i="18"/>
  <c r="D22" i="18"/>
  <c r="B31" i="18"/>
  <c r="E137" i="17"/>
  <c r="F137" i="17"/>
  <c r="E135" i="17"/>
  <c r="F135" i="17" s="1"/>
  <c r="O123" i="17"/>
  <c r="P123" i="17" s="1"/>
  <c r="J90" i="17"/>
  <c r="K90" i="17" s="1"/>
  <c r="E97" i="17"/>
  <c r="F97" i="17"/>
  <c r="E99" i="17"/>
  <c r="F99" i="17"/>
  <c r="J100" i="17"/>
  <c r="K100" i="17"/>
  <c r="O101" i="17"/>
  <c r="P101" i="17" s="1"/>
  <c r="O117" i="17"/>
  <c r="P117" i="17"/>
  <c r="E120" i="17"/>
  <c r="F120" i="17" s="1"/>
  <c r="E145" i="17"/>
  <c r="F145" i="17" s="1"/>
  <c r="C51" i="2"/>
  <c r="D51" i="2" s="1"/>
  <c r="E122" i="17"/>
  <c r="F122" i="17"/>
  <c r="J138" i="17"/>
  <c r="K138" i="17" s="1"/>
  <c r="J140" i="17"/>
  <c r="K140" i="17" s="1"/>
  <c r="O142" i="17"/>
  <c r="P142" i="17"/>
  <c r="J122" i="17"/>
  <c r="K122" i="17"/>
  <c r="C52" i="2"/>
  <c r="D52" i="2" s="1"/>
  <c r="C48" i="2"/>
  <c r="D48" i="2"/>
  <c r="C43" i="2"/>
  <c r="D43" i="2"/>
  <c r="C58" i="2"/>
  <c r="D58" i="2" s="1"/>
  <c r="O120" i="17"/>
  <c r="P120" i="17" s="1"/>
  <c r="O126" i="17"/>
  <c r="P126" i="17"/>
  <c r="O140" i="17"/>
  <c r="P140" i="17" s="1"/>
  <c r="C59" i="2"/>
  <c r="D59" i="2" s="1"/>
  <c r="C84" i="17"/>
  <c r="J119" i="17"/>
  <c r="K119" i="17" s="1"/>
  <c r="J127" i="17"/>
  <c r="K127" i="17" s="1"/>
  <c r="I20" i="19"/>
  <c r="I70" i="6"/>
  <c r="J70" i="6" s="1"/>
  <c r="O72" i="7"/>
  <c r="E74" i="7"/>
  <c r="F74" i="7"/>
  <c r="E82" i="7"/>
  <c r="F82" i="7"/>
  <c r="E90" i="7"/>
  <c r="F90" i="7" s="1"/>
  <c r="E91" i="7"/>
  <c r="F91" i="7"/>
  <c r="B39" i="12"/>
  <c r="X15" i="13"/>
  <c r="C38" i="13"/>
  <c r="F68" i="13"/>
  <c r="G68" i="13" s="1"/>
  <c r="D71" i="13"/>
  <c r="P71" i="13"/>
  <c r="Q71" i="13" s="1"/>
  <c r="D75" i="13"/>
  <c r="P75" i="13" s="1"/>
  <c r="Q75" i="13" s="1"/>
  <c r="B55" i="14"/>
  <c r="D91" i="14"/>
  <c r="E91" i="14" s="1"/>
  <c r="D96" i="14"/>
  <c r="E96" i="14" s="1"/>
  <c r="C37" i="1"/>
  <c r="D76" i="13"/>
  <c r="P76" i="13" s="1"/>
  <c r="Q76" i="13" s="1"/>
  <c r="B44" i="20"/>
  <c r="E92" i="7"/>
  <c r="F92" i="7"/>
  <c r="O96" i="7"/>
  <c r="E99" i="7"/>
  <c r="F99" i="7" s="1"/>
  <c r="V19" i="13"/>
  <c r="B50" i="20"/>
  <c r="O77" i="7"/>
  <c r="O85" i="7"/>
  <c r="O93" i="7"/>
  <c r="D27" i="21"/>
  <c r="H27" i="21"/>
  <c r="J27" i="21" s="1"/>
  <c r="W13" i="13"/>
  <c r="D75" i="6"/>
  <c r="E75" i="6" s="1"/>
  <c r="J68" i="7"/>
  <c r="K68" i="7"/>
  <c r="O69" i="7"/>
  <c r="E80" i="7"/>
  <c r="F80" i="7" s="1"/>
  <c r="E83" i="7"/>
  <c r="F83" i="7" s="1"/>
  <c r="E88" i="7"/>
  <c r="F88" i="7" s="1"/>
  <c r="I84" i="14"/>
  <c r="J84" i="14" s="1"/>
  <c r="I87" i="14"/>
  <c r="J87" i="14"/>
  <c r="R27" i="21"/>
  <c r="D89" i="1"/>
  <c r="F89" i="1" s="1"/>
  <c r="G89" i="1" s="1"/>
  <c r="H89" i="1" s="1"/>
  <c r="I89" i="1" s="1"/>
  <c r="D69" i="1"/>
  <c r="F69" i="1" s="1"/>
  <c r="G69" i="1" s="1"/>
  <c r="H69" i="1" s="1"/>
  <c r="I69" i="1" s="1"/>
  <c r="D60" i="1"/>
  <c r="F60" i="1" s="1"/>
  <c r="G60" i="1"/>
  <c r="H60" i="1" s="1"/>
  <c r="I60" i="1" s="1"/>
  <c r="H52" i="1"/>
  <c r="I52" i="1" s="1"/>
  <c r="D46" i="1"/>
  <c r="F46" i="1" s="1"/>
  <c r="G46" i="1" s="1"/>
  <c r="H46" i="1" s="1"/>
  <c r="I46" i="1" s="1"/>
  <c r="D68" i="1"/>
  <c r="F68" i="1"/>
  <c r="G68" i="1" s="1"/>
  <c r="H68" i="1" s="1"/>
  <c r="I68" i="1"/>
  <c r="D61" i="1"/>
  <c r="F61" i="1"/>
  <c r="G61" i="1" s="1"/>
  <c r="H61" i="1" s="1"/>
  <c r="I61" i="1"/>
  <c r="D45" i="1"/>
  <c r="F45" i="1"/>
  <c r="G45" i="1"/>
  <c r="H45" i="1" s="1"/>
  <c r="I45" i="1" s="1"/>
  <c r="D62" i="1"/>
  <c r="F62" i="1" s="1"/>
  <c r="G62" i="1"/>
  <c r="H62" i="1" s="1"/>
  <c r="I62" i="1" s="1"/>
  <c r="D55" i="1"/>
  <c r="F55" i="1" s="1"/>
  <c r="G55" i="1" s="1"/>
  <c r="H55" i="1" s="1"/>
  <c r="I55" i="1" s="1"/>
  <c r="D41" i="1"/>
  <c r="F41" i="1" s="1"/>
  <c r="G41" i="1" s="1"/>
  <c r="H41" i="1" s="1"/>
  <c r="I41" i="1" s="1"/>
  <c r="D71" i="1"/>
  <c r="F71" i="1" s="1"/>
  <c r="G71" i="1" s="1"/>
  <c r="H71" i="1" s="1"/>
  <c r="I71" i="1" s="1"/>
  <c r="D76" i="1"/>
  <c r="F76" i="1" s="1"/>
  <c r="G76" i="1" s="1"/>
  <c r="H76" i="1" s="1"/>
  <c r="I76" i="1" s="1"/>
  <c r="D86" i="1"/>
  <c r="F86" i="1"/>
  <c r="G86" i="1" s="1"/>
  <c r="H86" i="1" s="1"/>
  <c r="I86" i="1" s="1"/>
  <c r="D81" i="1"/>
  <c r="F81" i="1"/>
  <c r="G81" i="1" s="1"/>
  <c r="H81" i="1" s="1"/>
  <c r="I81" i="1"/>
  <c r="F43" i="1"/>
  <c r="G43" i="1"/>
  <c r="H43" i="1" s="1"/>
  <c r="I43" i="1" s="1"/>
  <c r="G59" i="1"/>
  <c r="H59" i="1" s="1"/>
  <c r="I59" i="1" s="1"/>
  <c r="D74" i="1"/>
  <c r="F74" i="1" s="1"/>
  <c r="G74" i="1" s="1"/>
  <c r="H74" i="1" s="1"/>
  <c r="I74" i="1" s="1"/>
  <c r="D85" i="1"/>
  <c r="F85" i="1" s="1"/>
  <c r="G85" i="1" s="1"/>
  <c r="H85" i="1" s="1"/>
  <c r="I85" i="1" s="1"/>
  <c r="D49" i="1"/>
  <c r="F49" i="1" s="1"/>
  <c r="G49" i="1" s="1"/>
  <c r="H49" i="1"/>
  <c r="I49" i="1" s="1"/>
  <c r="D64" i="1"/>
  <c r="F64" i="1" s="1"/>
  <c r="G64" i="1" s="1"/>
  <c r="H64" i="1" s="1"/>
  <c r="I64" i="1" s="1"/>
  <c r="I54" i="1"/>
  <c r="G90" i="1"/>
  <c r="H90" i="1" s="1"/>
  <c r="I90" i="1"/>
  <c r="D77" i="1"/>
  <c r="F77" i="1" s="1"/>
  <c r="G77" i="1"/>
  <c r="H77" i="1" s="1"/>
  <c r="I77" i="1"/>
  <c r="D84" i="1"/>
  <c r="F84" i="1" s="1"/>
  <c r="G84" i="1"/>
  <c r="H84" i="1" s="1"/>
  <c r="I84" i="1" s="1"/>
  <c r="D56" i="1"/>
  <c r="F56" i="1" s="1"/>
  <c r="G56" i="1"/>
  <c r="H56" i="1"/>
  <c r="I56" i="1" s="1"/>
  <c r="D57" i="1"/>
  <c r="F57" i="1" s="1"/>
  <c r="G57" i="1" s="1"/>
  <c r="H57" i="1"/>
  <c r="I57" i="1" s="1"/>
  <c r="D87" i="1"/>
  <c r="F87" i="1" s="1"/>
  <c r="G87" i="1" s="1"/>
  <c r="H87" i="1"/>
  <c r="I87" i="1" s="1"/>
  <c r="I44" i="1"/>
  <c r="D67" i="1"/>
  <c r="F67" i="1"/>
  <c r="G67" i="1" s="1"/>
  <c r="H67" i="1" s="1"/>
  <c r="I67" i="1"/>
  <c r="D48" i="1"/>
  <c r="F48" i="1"/>
  <c r="G48" i="1" s="1"/>
  <c r="H48" i="1" s="1"/>
  <c r="I48" i="1"/>
  <c r="D53" i="1"/>
  <c r="F53" i="1" s="1"/>
  <c r="G53" i="1" s="1"/>
  <c r="H53" i="1" s="1"/>
  <c r="I53" i="1" s="1"/>
  <c r="D75" i="1"/>
  <c r="F75" i="1" s="1"/>
  <c r="G75" i="1" s="1"/>
  <c r="H75" i="1" s="1"/>
  <c r="I75" i="1" s="1"/>
  <c r="D63" i="1"/>
  <c r="F63" i="1" s="1"/>
  <c r="G63" i="1" s="1"/>
  <c r="H63" i="1"/>
  <c r="I63" i="1" s="1"/>
  <c r="D82" i="1"/>
  <c r="F82" i="1" s="1"/>
  <c r="G82" i="1" s="1"/>
  <c r="H82" i="1" s="1"/>
  <c r="I82" i="1" s="1"/>
  <c r="D42" i="1"/>
  <c r="F42" i="1"/>
  <c r="G42" i="1" s="1"/>
  <c r="H42" i="1" s="1"/>
  <c r="I42" i="1" s="1"/>
  <c r="D66" i="1"/>
  <c r="F66" i="1"/>
  <c r="G66" i="1" s="1"/>
  <c r="H66" i="1"/>
  <c r="I66" i="1" s="1"/>
  <c r="D51" i="1"/>
  <c r="F51" i="1"/>
  <c r="G51" i="1" s="1"/>
  <c r="H51" i="1"/>
  <c r="I51" i="1" s="1"/>
  <c r="F79" i="1"/>
  <c r="G79" i="1" s="1"/>
  <c r="H79" i="1" s="1"/>
  <c r="I79" i="1"/>
  <c r="D83" i="1"/>
  <c r="F83" i="1"/>
  <c r="G83" i="1"/>
  <c r="H83" i="1" s="1"/>
  <c r="I83" i="1"/>
  <c r="D78" i="1"/>
  <c r="F78" i="1" s="1"/>
  <c r="G78" i="1"/>
  <c r="H78" i="1" s="1"/>
  <c r="I78" i="1" s="1"/>
  <c r="D65" i="1"/>
  <c r="F65" i="1" s="1"/>
  <c r="G65" i="1"/>
  <c r="H65" i="1" s="1"/>
  <c r="I65" i="1" s="1"/>
  <c r="D80" i="1"/>
  <c r="F80" i="1" s="1"/>
  <c r="G80" i="1"/>
  <c r="H80" i="1" s="1"/>
  <c r="I80" i="1" s="1"/>
  <c r="D50" i="1"/>
  <c r="F50" i="1" s="1"/>
  <c r="G50" i="1" s="1"/>
  <c r="H50" i="1"/>
  <c r="I50" i="1" s="1"/>
  <c r="D70" i="1"/>
  <c r="F70" i="1" s="1"/>
  <c r="G70" i="1" s="1"/>
  <c r="H70" i="1" s="1"/>
  <c r="I70" i="1" s="1"/>
  <c r="D88" i="1"/>
  <c r="F88" i="1"/>
  <c r="G88" i="1" s="1"/>
  <c r="H88" i="1" s="1"/>
  <c r="I88" i="1"/>
  <c r="D47" i="1"/>
  <c r="F47" i="1"/>
  <c r="G47" i="1"/>
  <c r="H47" i="1" s="1"/>
  <c r="I47" i="1"/>
  <c r="B97" i="1"/>
  <c r="E97" i="1"/>
  <c r="F97" i="1" s="1"/>
  <c r="I73" i="1"/>
  <c r="B113" i="1"/>
  <c r="B129" i="1"/>
  <c r="B136" i="1"/>
  <c r="B116" i="1"/>
  <c r="B100" i="1"/>
  <c r="B111" i="1"/>
  <c r="B79" i="1"/>
  <c r="B114" i="1"/>
  <c r="B82" i="1"/>
  <c r="B50" i="1"/>
  <c r="B49" i="1"/>
  <c r="B64" i="1"/>
  <c r="B59" i="1"/>
  <c r="B80" i="1"/>
  <c r="B115" i="1"/>
  <c r="E115" i="1" s="1"/>
  <c r="F115" i="1" s="1"/>
  <c r="G115" i="1" s="1"/>
  <c r="H115" i="1" s="1"/>
  <c r="I115" i="1" s="1"/>
  <c r="B118" i="1"/>
  <c r="B70" i="1"/>
  <c r="B109" i="1"/>
  <c r="B69" i="1"/>
  <c r="B105" i="1"/>
  <c r="B52" i="1"/>
  <c r="B77" i="1"/>
  <c r="B47" i="1"/>
  <c r="B125" i="1"/>
  <c r="B112" i="1"/>
  <c r="B96" i="1"/>
  <c r="B103" i="1"/>
  <c r="B83" i="1"/>
  <c r="B106" i="1"/>
  <c r="B86" i="1"/>
  <c r="B42" i="1"/>
  <c r="B61" i="1"/>
  <c r="B68" i="1"/>
  <c r="B137" i="1"/>
  <c r="B140" i="1"/>
  <c r="B108" i="1"/>
  <c r="E108" i="1" s="1"/>
  <c r="B127" i="1"/>
  <c r="B119" i="1"/>
  <c r="B75" i="1"/>
  <c r="B130" i="1"/>
  <c r="B122" i="1"/>
  <c r="B78" i="1"/>
  <c r="B57" i="1"/>
  <c r="B60" i="1"/>
  <c r="B72" i="1"/>
  <c r="B124" i="1"/>
  <c r="E124" i="1" s="1"/>
  <c r="F124" i="1" s="1"/>
  <c r="B104" i="1"/>
  <c r="E104" i="1" s="1"/>
  <c r="F104" i="1" s="1"/>
  <c r="G104" i="1" s="1"/>
  <c r="H104" i="1" s="1"/>
  <c r="I104" i="1" s="1"/>
  <c r="B88" i="1"/>
  <c r="B91" i="1"/>
  <c r="F91" i="1"/>
  <c r="B94" i="1"/>
  <c r="B66" i="1"/>
  <c r="B45" i="1"/>
  <c r="B48" i="1"/>
  <c r="B67" i="1"/>
  <c r="B73" i="1"/>
  <c r="B121" i="1"/>
  <c r="B84" i="1"/>
  <c r="B107" i="1"/>
  <c r="B99" i="1"/>
  <c r="B110" i="1"/>
  <c r="B102" i="1"/>
  <c r="B62" i="1"/>
  <c r="B41" i="1"/>
  <c r="B44" i="1"/>
  <c r="B63" i="1"/>
  <c r="B141" i="1"/>
  <c r="B117" i="1"/>
  <c r="B120" i="1"/>
  <c r="B76" i="1"/>
  <c r="B123" i="1"/>
  <c r="E123" i="1" s="1"/>
  <c r="F123" i="1" s="1"/>
  <c r="B126" i="1"/>
  <c r="B101" i="1"/>
  <c r="B139" i="1"/>
  <c r="E139" i="1" s="1"/>
  <c r="F139" i="1" s="1"/>
  <c r="B89" i="1"/>
  <c r="B135" i="1"/>
  <c r="B138" i="1"/>
  <c r="B74" i="1"/>
  <c r="B53" i="1"/>
  <c r="B71" i="1"/>
  <c r="B133" i="1"/>
  <c r="B58" i="1"/>
  <c r="B55" i="1"/>
  <c r="B90" i="1"/>
  <c r="B132" i="1"/>
  <c r="B131" i="1"/>
  <c r="B54" i="1"/>
  <c r="B51" i="1"/>
  <c r="B95" i="1"/>
  <c r="B46" i="1"/>
  <c r="B43" i="1"/>
  <c r="B128" i="1"/>
  <c r="E128" i="1" s="1"/>
  <c r="B93" i="1"/>
  <c r="B87" i="1"/>
  <c r="B65" i="1"/>
  <c r="B134" i="1"/>
  <c r="B85" i="1"/>
  <c r="B98" i="1"/>
  <c r="B81" i="1"/>
  <c r="B92" i="1"/>
  <c r="B56" i="1"/>
  <c r="C13" i="17"/>
  <c r="B20" i="14"/>
  <c r="B13" i="6"/>
  <c r="N122" i="17"/>
  <c r="G91" i="1"/>
  <c r="H91" i="1" s="1"/>
  <c r="E122" i="1"/>
  <c r="F122" i="1"/>
  <c r="G122" i="1" s="1"/>
  <c r="H122" i="1" s="1"/>
  <c r="E112" i="1"/>
  <c r="F112" i="1"/>
  <c r="E95" i="1"/>
  <c r="F95" i="1" s="1"/>
  <c r="E133" i="1"/>
  <c r="F133" i="1"/>
  <c r="E101" i="1"/>
  <c r="F101" i="1" s="1"/>
  <c r="E121" i="1"/>
  <c r="F121" i="1"/>
  <c r="E130" i="1"/>
  <c r="F130" i="1" s="1"/>
  <c r="E125" i="1"/>
  <c r="F125" i="1" s="1"/>
  <c r="E118" i="1"/>
  <c r="F118" i="1" s="1"/>
  <c r="E114" i="1"/>
  <c r="F114" i="1"/>
  <c r="E113" i="1"/>
  <c r="F113" i="1" s="1"/>
  <c r="E134" i="1"/>
  <c r="F134" i="1"/>
  <c r="G134" i="1" s="1"/>
  <c r="E126" i="1"/>
  <c r="F126" i="1"/>
  <c r="E119" i="1"/>
  <c r="F119" i="1" s="1"/>
  <c r="E111" i="1"/>
  <c r="F111" i="1" s="1"/>
  <c r="G111" i="1" s="1"/>
  <c r="H111" i="1" s="1"/>
  <c r="I111" i="1" s="1"/>
  <c r="G97" i="1"/>
  <c r="H97" i="1"/>
  <c r="I97" i="1" s="1"/>
  <c r="E131" i="1"/>
  <c r="F131" i="1" s="1"/>
  <c r="G131" i="1" s="1"/>
  <c r="H131" i="1" s="1"/>
  <c r="I131" i="1" s="1"/>
  <c r="E102" i="1"/>
  <c r="F102" i="1" s="1"/>
  <c r="G102" i="1" s="1"/>
  <c r="H102" i="1" s="1"/>
  <c r="I102" i="1" s="1"/>
  <c r="E127" i="1"/>
  <c r="F127" i="1" s="1"/>
  <c r="E106" i="1"/>
  <c r="F106" i="1"/>
  <c r="E100" i="1"/>
  <c r="F100" i="1"/>
  <c r="E93" i="1"/>
  <c r="F93" i="1"/>
  <c r="E132" i="1"/>
  <c r="F132" i="1"/>
  <c r="E138" i="1"/>
  <c r="F138" i="1" s="1"/>
  <c r="E120" i="1"/>
  <c r="F120" i="1" s="1"/>
  <c r="E110" i="1"/>
  <c r="F110" i="1"/>
  <c r="G110" i="1" s="1"/>
  <c r="H110" i="1" s="1"/>
  <c r="I110" i="1" s="1"/>
  <c r="F108" i="1"/>
  <c r="E105" i="1"/>
  <c r="F105" i="1"/>
  <c r="E116" i="1"/>
  <c r="F116" i="1" s="1"/>
  <c r="E92" i="1"/>
  <c r="F92" i="1"/>
  <c r="F128" i="1"/>
  <c r="E135" i="1"/>
  <c r="F135" i="1" s="1"/>
  <c r="G135" i="1" s="1"/>
  <c r="H135" i="1" s="1"/>
  <c r="E117" i="1"/>
  <c r="F117" i="1" s="1"/>
  <c r="E99" i="1"/>
  <c r="F99" i="1" s="1"/>
  <c r="G99" i="1" s="1"/>
  <c r="E140" i="1"/>
  <c r="F140" i="1"/>
  <c r="E103" i="1"/>
  <c r="F103" i="1"/>
  <c r="E136" i="1"/>
  <c r="F136" i="1" s="1"/>
  <c r="G136" i="1" s="1"/>
  <c r="H136" i="1" s="1"/>
  <c r="I136" i="1" s="1"/>
  <c r="E98" i="1"/>
  <c r="F98" i="1"/>
  <c r="E141" i="1"/>
  <c r="F141" i="1"/>
  <c r="E107" i="1"/>
  <c r="F107" i="1" s="1"/>
  <c r="E94" i="1"/>
  <c r="F94" i="1" s="1"/>
  <c r="E137" i="1"/>
  <c r="F137" i="1" s="1"/>
  <c r="E96" i="1"/>
  <c r="F96" i="1"/>
  <c r="E109" i="1"/>
  <c r="F109" i="1"/>
  <c r="G109" i="1" s="1"/>
  <c r="E129" i="1"/>
  <c r="F129" i="1" s="1"/>
  <c r="H70" i="6"/>
  <c r="H80" i="6"/>
  <c r="F73" i="6"/>
  <c r="H78" i="6"/>
  <c r="G78" i="6"/>
  <c r="G70" i="6"/>
  <c r="F90" i="6"/>
  <c r="F97" i="6"/>
  <c r="G101" i="6"/>
  <c r="G91" i="6"/>
  <c r="H99" i="6"/>
  <c r="H87" i="6"/>
  <c r="G100" i="6"/>
  <c r="G90" i="6"/>
  <c r="F91" i="6"/>
  <c r="H88" i="6"/>
  <c r="G102" i="6"/>
  <c r="F102" i="6"/>
  <c r="H74" i="6"/>
  <c r="G69" i="6"/>
  <c r="F85" i="6"/>
  <c r="H79" i="6"/>
  <c r="H81" i="6"/>
  <c r="G68" i="6"/>
  <c r="G96" i="6"/>
  <c r="G76" i="6"/>
  <c r="H96" i="6"/>
  <c r="H97" i="6"/>
  <c r="H71" i="6"/>
  <c r="H69" i="6"/>
  <c r="G99" i="6"/>
  <c r="H77" i="6"/>
  <c r="H102" i="6"/>
  <c r="H95" i="6"/>
  <c r="H72" i="6"/>
  <c r="H89" i="6"/>
  <c r="H90" i="6"/>
  <c r="F68" i="6"/>
  <c r="H76" i="6"/>
  <c r="L145" i="17"/>
  <c r="L114" i="17"/>
  <c r="M91" i="17"/>
  <c r="N133" i="17"/>
  <c r="L107" i="17"/>
  <c r="L122" i="17"/>
  <c r="N128" i="17"/>
  <c r="L151" i="17"/>
  <c r="L106" i="17"/>
  <c r="L102" i="17"/>
  <c r="M153" i="17"/>
  <c r="M142" i="17"/>
  <c r="L121" i="17"/>
  <c r="L104" i="17"/>
  <c r="M95" i="17"/>
  <c r="N115" i="17"/>
  <c r="M130" i="17"/>
  <c r="M108" i="17"/>
  <c r="L97" i="17"/>
  <c r="N120" i="17"/>
  <c r="L155" i="17"/>
  <c r="N116" i="17"/>
  <c r="L156" i="17"/>
  <c r="L124" i="17"/>
  <c r="M128" i="17"/>
  <c r="M147" i="17"/>
  <c r="N99" i="17"/>
  <c r="N160" i="17"/>
  <c r="M135" i="17"/>
  <c r="N95" i="17"/>
  <c r="G102" i="14"/>
  <c r="H97" i="14"/>
  <c r="G90" i="14"/>
  <c r="F109" i="14"/>
  <c r="F91" i="14"/>
  <c r="F82" i="14"/>
  <c r="F101" i="14"/>
  <c r="G79" i="14"/>
  <c r="H79" i="14"/>
  <c r="H92" i="14"/>
  <c r="G92" i="14"/>
  <c r="H102" i="14"/>
  <c r="G85" i="14"/>
  <c r="F108" i="14"/>
  <c r="F79" i="14"/>
  <c r="F93" i="14"/>
  <c r="F92" i="14"/>
  <c r="H99" i="14"/>
  <c r="G86" i="14"/>
  <c r="G88" i="14"/>
  <c r="H110" i="14"/>
  <c r="F100" i="14"/>
  <c r="F86" i="14"/>
  <c r="F96" i="14"/>
  <c r="G83" i="14"/>
  <c r="H81" i="14"/>
  <c r="G100" i="14"/>
  <c r="G107" i="14"/>
  <c r="H95" i="14"/>
  <c r="F106" i="14"/>
  <c r="F83" i="14"/>
  <c r="F85" i="14"/>
  <c r="H78" i="14"/>
  <c r="H84" i="14"/>
  <c r="H83" i="14"/>
  <c r="G110" i="14"/>
  <c r="H85" i="14"/>
  <c r="F107" i="14"/>
  <c r="F78" i="14"/>
  <c r="F97" i="14"/>
  <c r="G82" i="14"/>
  <c r="G81" i="14"/>
  <c r="H108" i="14"/>
  <c r="H90" i="14"/>
  <c r="G93" i="14"/>
  <c r="H89" i="14"/>
  <c r="G94" i="14"/>
  <c r="F112" i="14"/>
  <c r="I112" i="14" s="1"/>
  <c r="F103" i="14"/>
  <c r="F80" i="14"/>
  <c r="H87" i="14"/>
  <c r="G80" i="14"/>
  <c r="G89" i="14"/>
  <c r="G108" i="14"/>
  <c r="F105" i="14"/>
  <c r="F89" i="14"/>
  <c r="H82" i="14"/>
  <c r="H86" i="14"/>
  <c r="F95" i="14"/>
  <c r="F88" i="14"/>
  <c r="H88" i="14"/>
  <c r="H104" i="14"/>
  <c r="G105" i="14"/>
  <c r="F104" i="14"/>
  <c r="H98" i="14"/>
  <c r="F98" i="14"/>
  <c r="G84" i="14"/>
  <c r="H80" i="14"/>
  <c r="H111" i="14"/>
  <c r="F87" i="14"/>
  <c r="G78" i="14"/>
  <c r="G95" i="14"/>
  <c r="G111" i="14"/>
  <c r="F94" i="14"/>
  <c r="G99" i="14"/>
  <c r="G97" i="14"/>
  <c r="H94" i="14"/>
  <c r="H105" i="14"/>
  <c r="F99" i="14"/>
  <c r="H106" i="14"/>
  <c r="H103" i="14"/>
  <c r="G98" i="14"/>
  <c r="F111" i="14"/>
  <c r="F81" i="14"/>
  <c r="H100" i="14"/>
  <c r="G104" i="14"/>
  <c r="G112" i="14"/>
  <c r="F110" i="14"/>
  <c r="H101" i="14"/>
  <c r="G109" i="14"/>
  <c r="H93" i="14"/>
  <c r="F90" i="14"/>
  <c r="G101" i="14"/>
  <c r="H109" i="14"/>
  <c r="F102" i="14"/>
  <c r="F84" i="14"/>
  <c r="G87" i="14"/>
  <c r="H107" i="14"/>
  <c r="H112" i="14"/>
  <c r="G106" i="14"/>
  <c r="G103" i="14"/>
  <c r="H96" i="14"/>
  <c r="H91" i="14"/>
  <c r="G96" i="14"/>
  <c r="G91" i="14"/>
  <c r="G140" i="1"/>
  <c r="H140" i="1" s="1"/>
  <c r="I140" i="1"/>
  <c r="G139" i="1"/>
  <c r="H139" i="1"/>
  <c r="I139" i="1"/>
  <c r="G137" i="1"/>
  <c r="H137" i="1" s="1"/>
  <c r="I137" i="1" s="1"/>
  <c r="H99" i="1"/>
  <c r="I99" i="1" s="1"/>
  <c r="G127" i="1"/>
  <c r="H127" i="1"/>
  <c r="I127" i="1" s="1"/>
  <c r="G121" i="1"/>
  <c r="H121" i="1" s="1"/>
  <c r="I121" i="1"/>
  <c r="G94" i="1"/>
  <c r="H94" i="1" s="1"/>
  <c r="I94" i="1" s="1"/>
  <c r="G117" i="1"/>
  <c r="H117" i="1" s="1"/>
  <c r="I117" i="1" s="1"/>
  <c r="G120" i="1"/>
  <c r="H120" i="1"/>
  <c r="I120" i="1" s="1"/>
  <c r="G126" i="1"/>
  <c r="H126" i="1"/>
  <c r="I126" i="1" s="1"/>
  <c r="G101" i="1"/>
  <c r="H101" i="1"/>
  <c r="I101" i="1" s="1"/>
  <c r="G124" i="1"/>
  <c r="H124" i="1"/>
  <c r="I124" i="1" s="1"/>
  <c r="G123" i="1"/>
  <c r="H123" i="1" s="1"/>
  <c r="I123" i="1" s="1"/>
  <c r="G107" i="1"/>
  <c r="H107" i="1" s="1"/>
  <c r="I107" i="1" s="1"/>
  <c r="I135" i="1"/>
  <c r="G138" i="1"/>
  <c r="H138" i="1"/>
  <c r="I138" i="1" s="1"/>
  <c r="H134" i="1"/>
  <c r="I134" i="1" s="1"/>
  <c r="G133" i="1"/>
  <c r="H133" i="1" s="1"/>
  <c r="I133" i="1" s="1"/>
  <c r="G96" i="1"/>
  <c r="H96" i="1"/>
  <c r="I96" i="1" s="1"/>
  <c r="G108" i="1"/>
  <c r="H108" i="1" s="1"/>
  <c r="I108" i="1"/>
  <c r="G130" i="1"/>
  <c r="H130" i="1" s="1"/>
  <c r="I130" i="1" s="1"/>
  <c r="G141" i="1"/>
  <c r="H141" i="1" s="1"/>
  <c r="I141" i="1"/>
  <c r="G128" i="1"/>
  <c r="H128" i="1"/>
  <c r="I128" i="1"/>
  <c r="G132" i="1"/>
  <c r="H132" i="1" s="1"/>
  <c r="I132" i="1" s="1"/>
  <c r="G95" i="1"/>
  <c r="H95" i="1"/>
  <c r="I95" i="1" s="1"/>
  <c r="G98" i="1"/>
  <c r="H98" i="1"/>
  <c r="I98" i="1" s="1"/>
  <c r="G92" i="1"/>
  <c r="H92" i="1"/>
  <c r="I92" i="1" s="1"/>
  <c r="G93" i="1"/>
  <c r="H93" i="1" s="1"/>
  <c r="I93" i="1" s="1"/>
  <c r="G114" i="1"/>
  <c r="H114" i="1" s="1"/>
  <c r="I114" i="1" s="1"/>
  <c r="G112" i="1"/>
  <c r="H112" i="1" s="1"/>
  <c r="I112" i="1" s="1"/>
  <c r="G113" i="1"/>
  <c r="H113" i="1"/>
  <c r="I113" i="1"/>
  <c r="G129" i="1"/>
  <c r="H129" i="1" s="1"/>
  <c r="I129" i="1" s="1"/>
  <c r="G116" i="1"/>
  <c r="H116" i="1" s="1"/>
  <c r="I116" i="1" s="1"/>
  <c r="G118" i="1"/>
  <c r="H118" i="1" s="1"/>
  <c r="I118" i="1" s="1"/>
  <c r="I122" i="1"/>
  <c r="G106" i="1"/>
  <c r="H106" i="1"/>
  <c r="I106" i="1"/>
  <c r="H109" i="1"/>
  <c r="I109" i="1" s="1"/>
  <c r="G103" i="1"/>
  <c r="H103" i="1"/>
  <c r="I103" i="1" s="1"/>
  <c r="G105" i="1"/>
  <c r="H105" i="1"/>
  <c r="I105" i="1" s="1"/>
  <c r="G100" i="1"/>
  <c r="H100" i="1" s="1"/>
  <c r="I100" i="1" s="1"/>
  <c r="G119" i="1"/>
  <c r="H119" i="1" s="1"/>
  <c r="I119" i="1" s="1"/>
  <c r="G125" i="1"/>
  <c r="H125" i="1" s="1"/>
  <c r="I125" i="1" s="1"/>
  <c r="J112" i="14"/>
  <c r="I102" i="6"/>
  <c r="J102" i="6"/>
  <c r="C13" i="6"/>
  <c r="M102" i="6"/>
  <c r="K70" i="6"/>
  <c r="L94" i="6"/>
  <c r="K101" i="6"/>
  <c r="L74" i="6"/>
  <c r="L81" i="6"/>
  <c r="M91" i="6"/>
  <c r="K92" i="6"/>
  <c r="K91" i="6"/>
  <c r="M100" i="6"/>
  <c r="K102" i="6"/>
  <c r="K95" i="6"/>
  <c r="L80" i="6"/>
  <c r="L82" i="6"/>
  <c r="K73" i="6"/>
  <c r="L71" i="6"/>
  <c r="L88" i="6"/>
  <c r="L101" i="6"/>
  <c r="M93" i="6"/>
  <c r="M92" i="6"/>
  <c r="K99" i="6"/>
  <c r="L99" i="6"/>
  <c r="M95" i="6"/>
  <c r="L83" i="6"/>
  <c r="M75" i="6"/>
  <c r="K93" i="6"/>
  <c r="M74" i="6"/>
  <c r="L79" i="6"/>
  <c r="L97" i="6"/>
  <c r="K79" i="6"/>
  <c r="K88" i="6"/>
  <c r="K85" i="6"/>
  <c r="K89" i="6"/>
  <c r="M77" i="6"/>
  <c r="M90" i="6"/>
  <c r="M87" i="6"/>
  <c r="M85" i="6"/>
  <c r="K75" i="6"/>
  <c r="L70" i="6"/>
  <c r="M70" i="6"/>
  <c r="B350" i="4" l="1"/>
  <c r="D350" i="4" s="1"/>
  <c r="B333" i="4"/>
  <c r="D333" i="4" s="1"/>
  <c r="B352" i="4"/>
  <c r="B153" i="4"/>
  <c r="D153" i="4" s="1"/>
  <c r="B207" i="4"/>
  <c r="D207" i="4" s="1"/>
  <c r="B413" i="4"/>
  <c r="D413" i="4" s="1"/>
  <c r="B30" i="4"/>
  <c r="G30" i="4" s="1"/>
  <c r="G30" i="22" s="1"/>
  <c r="B123" i="4"/>
  <c r="D123" i="4" s="1"/>
  <c r="B195" i="4"/>
  <c r="B325" i="4"/>
  <c r="D325" i="4" s="1"/>
  <c r="B399" i="4"/>
  <c r="B171" i="4"/>
  <c r="B322" i="4"/>
  <c r="B262" i="4"/>
  <c r="G262" i="4" s="1"/>
  <c r="G262" i="22" s="1"/>
  <c r="B385" i="4"/>
  <c r="D385" i="4" s="1"/>
  <c r="B305" i="4"/>
  <c r="G305" i="4" s="1"/>
  <c r="G305" i="22" s="1"/>
  <c r="B241" i="4"/>
  <c r="D241" i="4" s="1"/>
  <c r="B165" i="4"/>
  <c r="B400" i="4"/>
  <c r="B316" i="4"/>
  <c r="B204" i="4"/>
  <c r="G204" i="4" s="1"/>
  <c r="G204" i="22" s="1"/>
  <c r="B159" i="4"/>
  <c r="D159" i="4" s="1"/>
  <c r="B247" i="4"/>
  <c r="D247" i="4" s="1"/>
  <c r="B107" i="4"/>
  <c r="B69" i="4"/>
  <c r="G69" i="4" s="1"/>
  <c r="G69" i="22" s="1"/>
  <c r="B287" i="4"/>
  <c r="G287" i="4" s="1"/>
  <c r="G287" i="22" s="1"/>
  <c r="B62" i="4"/>
  <c r="B291" i="4"/>
  <c r="B346" i="4"/>
  <c r="D346" i="4" s="1"/>
  <c r="B329" i="4"/>
  <c r="G329" i="4" s="1"/>
  <c r="G329" i="22" s="1"/>
  <c r="B324" i="4"/>
  <c r="D324" i="4" s="1"/>
  <c r="B283" i="4"/>
  <c r="G283" i="4" s="1"/>
  <c r="G283" i="22" s="1"/>
  <c r="B274" i="4"/>
  <c r="D274" i="4" s="1"/>
  <c r="B228" i="4"/>
  <c r="D228" i="4" s="1"/>
  <c r="B343" i="4"/>
  <c r="D343" i="4" s="1"/>
  <c r="B158" i="4"/>
  <c r="B398" i="4"/>
  <c r="B254" i="4"/>
  <c r="G254" i="4" s="1"/>
  <c r="G254" i="22" s="1"/>
  <c r="B182" i="4"/>
  <c r="B381" i="4"/>
  <c r="D381" i="4" s="1"/>
  <c r="B297" i="4"/>
  <c r="G297" i="4" s="1"/>
  <c r="G297" i="22" s="1"/>
  <c r="B229" i="4"/>
  <c r="G229" i="4" s="1"/>
  <c r="G229" i="22" s="1"/>
  <c r="B156" i="4"/>
  <c r="B380" i="4"/>
  <c r="D380" i="4" s="1"/>
  <c r="B304" i="4"/>
  <c r="B200" i="4"/>
  <c r="G200" i="4" s="1"/>
  <c r="G200" i="22" s="1"/>
  <c r="B395" i="4"/>
  <c r="G395" i="4" s="1"/>
  <c r="G395" i="22" s="1"/>
  <c r="B71" i="4"/>
  <c r="G71" i="4" s="1"/>
  <c r="G71" i="22" s="1"/>
  <c r="B65" i="4"/>
  <c r="D65" i="4" s="1"/>
  <c r="B417" i="4"/>
  <c r="B273" i="4"/>
  <c r="G273" i="4" s="1"/>
  <c r="G273" i="22" s="1"/>
  <c r="B252" i="4"/>
  <c r="D252" i="4" s="1"/>
  <c r="B151" i="4"/>
  <c r="G151" i="4" s="1"/>
  <c r="G151" i="22" s="1"/>
  <c r="B215" i="4"/>
  <c r="G215" i="4" s="1"/>
  <c r="G215" i="22" s="1"/>
  <c r="B198" i="4"/>
  <c r="G198" i="4" s="1"/>
  <c r="G198" i="22" s="1"/>
  <c r="B249" i="4"/>
  <c r="D249" i="4" s="1"/>
  <c r="B248" i="4"/>
  <c r="G248" i="4" s="1"/>
  <c r="G248" i="22" s="1"/>
  <c r="B125" i="4"/>
  <c r="D125" i="4" s="1"/>
  <c r="B330" i="4"/>
  <c r="B405" i="4"/>
  <c r="B181" i="4"/>
  <c r="G181" i="4" s="1"/>
  <c r="G181" i="22" s="1"/>
  <c r="B320" i="4"/>
  <c r="G320" i="4" s="1"/>
  <c r="G320" i="22" s="1"/>
  <c r="B255" i="4"/>
  <c r="G255" i="4" s="1"/>
  <c r="G255" i="22" s="1"/>
  <c r="B56" i="4"/>
  <c r="G56" i="4" s="1"/>
  <c r="G56" i="22" s="1"/>
  <c r="B335" i="4"/>
  <c r="B78" i="4"/>
  <c r="B378" i="4"/>
  <c r="B310" i="4"/>
  <c r="B238" i="4"/>
  <c r="G238" i="4" s="1"/>
  <c r="G238" i="22" s="1"/>
  <c r="B162" i="4"/>
  <c r="D162" i="4" s="1"/>
  <c r="B377" i="4"/>
  <c r="D377" i="4" s="1"/>
  <c r="B285" i="4"/>
  <c r="D285" i="4" s="1"/>
  <c r="B225" i="4"/>
  <c r="G225" i="4" s="1"/>
  <c r="G225" i="22" s="1"/>
  <c r="B146" i="4"/>
  <c r="B376" i="4"/>
  <c r="G376" i="4" s="1"/>
  <c r="G376" i="22" s="1"/>
  <c r="B300" i="4"/>
  <c r="G300" i="4" s="1"/>
  <c r="G300" i="22" s="1"/>
  <c r="B167" i="4"/>
  <c r="B63" i="4"/>
  <c r="B61" i="4"/>
  <c r="D61" i="4" s="1"/>
  <c r="B239" i="4"/>
  <c r="D239" i="4" s="1"/>
  <c r="B226" i="4"/>
  <c r="B201" i="4"/>
  <c r="G201" i="4" s="1"/>
  <c r="G201" i="22" s="1"/>
  <c r="B155" i="4"/>
  <c r="G155" i="4" s="1"/>
  <c r="G155" i="22" s="1"/>
  <c r="B92" i="4"/>
  <c r="B278" i="4"/>
  <c r="B185" i="4"/>
  <c r="D185" i="4" s="1"/>
  <c r="B150" i="4"/>
  <c r="D150" i="4" s="1"/>
  <c r="B88" i="4"/>
  <c r="D88" i="4" s="1"/>
  <c r="B402" i="4"/>
  <c r="B186" i="4"/>
  <c r="B245" i="4"/>
  <c r="B416" i="4"/>
  <c r="B42" i="4"/>
  <c r="D42" i="4" s="1"/>
  <c r="B109" i="4"/>
  <c r="D109" i="4" s="1"/>
  <c r="B327" i="4"/>
  <c r="D327" i="4" s="1"/>
  <c r="B403" i="4"/>
  <c r="D403" i="4" s="1"/>
  <c r="B358" i="4"/>
  <c r="D358" i="4" s="1"/>
  <c r="B306" i="4"/>
  <c r="D306" i="4" s="1"/>
  <c r="B234" i="4"/>
  <c r="B58" i="4"/>
  <c r="D58" i="4" s="1"/>
  <c r="B357" i="4"/>
  <c r="D357" i="4" s="1"/>
  <c r="B281" i="4"/>
  <c r="G281" i="4" s="1"/>
  <c r="G281" i="22" s="1"/>
  <c r="B209" i="4"/>
  <c r="G209" i="4" s="1"/>
  <c r="G209" i="22" s="1"/>
  <c r="B114" i="4"/>
  <c r="D114" i="4" s="1"/>
  <c r="B372" i="4"/>
  <c r="D372" i="4" s="1"/>
  <c r="B276" i="4"/>
  <c r="D276" i="4" s="1"/>
  <c r="B184" i="4"/>
  <c r="B383" i="4"/>
  <c r="B163" i="4"/>
  <c r="B161" i="4"/>
  <c r="G161" i="4" s="1"/>
  <c r="G161" i="22" s="1"/>
  <c r="B33" i="4"/>
  <c r="G58" i="4"/>
  <c r="G58" i="22" s="1"/>
  <c r="G299" i="4"/>
  <c r="G299" i="22" s="1"/>
  <c r="B411" i="4"/>
  <c r="D411" i="4" s="1"/>
  <c r="B295" i="4"/>
  <c r="B110" i="4"/>
  <c r="B223" i="4"/>
  <c r="B382" i="4"/>
  <c r="B334" i="4"/>
  <c r="G334" i="4" s="1"/>
  <c r="G334" i="22" s="1"/>
  <c r="D302" i="4"/>
  <c r="B258" i="4"/>
  <c r="B210" i="4"/>
  <c r="D210" i="4" s="1"/>
  <c r="B178" i="4"/>
  <c r="B409" i="4"/>
  <c r="G409" i="4" s="1"/>
  <c r="G409" i="22" s="1"/>
  <c r="B361" i="4"/>
  <c r="B309" i="4"/>
  <c r="D309" i="4" s="1"/>
  <c r="D273" i="4"/>
  <c r="D225" i="4"/>
  <c r="B82" i="4"/>
  <c r="G82" i="4" s="1"/>
  <c r="G82" i="22" s="1"/>
  <c r="B412" i="4"/>
  <c r="B356" i="4"/>
  <c r="D356" i="4" s="1"/>
  <c r="D300" i="4"/>
  <c r="B232" i="4"/>
  <c r="G232" i="4" s="1"/>
  <c r="G232" i="22" s="1"/>
  <c r="B180" i="4"/>
  <c r="D180" i="4" s="1"/>
  <c r="B22" i="4"/>
  <c r="B339" i="4"/>
  <c r="B251" i="4"/>
  <c r="D251" i="4" s="1"/>
  <c r="B67" i="4"/>
  <c r="D67" i="4" s="1"/>
  <c r="B113" i="4"/>
  <c r="D113" i="4" s="1"/>
  <c r="B144" i="4"/>
  <c r="G144" i="4" s="1"/>
  <c r="G144" i="22" s="1"/>
  <c r="B52" i="4"/>
  <c r="D52" i="4" s="1"/>
  <c r="G241" i="4"/>
  <c r="G241" i="22" s="1"/>
  <c r="B363" i="4"/>
  <c r="D363" i="4" s="1"/>
  <c r="B271" i="4"/>
  <c r="D271" i="4" s="1"/>
  <c r="B46" i="4"/>
  <c r="B410" i="4"/>
  <c r="D410" i="4" s="1"/>
  <c r="B374" i="4"/>
  <c r="B286" i="4"/>
  <c r="G286" i="4" s="1"/>
  <c r="G286" i="22" s="1"/>
  <c r="B250" i="4"/>
  <c r="D250" i="4" s="1"/>
  <c r="B206" i="4"/>
  <c r="B122" i="4"/>
  <c r="D122" i="4" s="1"/>
  <c r="B393" i="4"/>
  <c r="D393" i="4" s="1"/>
  <c r="B353" i="4"/>
  <c r="G353" i="4" s="1"/>
  <c r="G353" i="22" s="1"/>
  <c r="B301" i="4"/>
  <c r="G301" i="4" s="1"/>
  <c r="G301" i="22" s="1"/>
  <c r="B257" i="4"/>
  <c r="D257" i="4" s="1"/>
  <c r="B221" i="4"/>
  <c r="G221" i="4" s="1"/>
  <c r="G221" i="22" s="1"/>
  <c r="B38" i="4"/>
  <c r="B396" i="4"/>
  <c r="D396" i="4" s="1"/>
  <c r="B348" i="4"/>
  <c r="D348" i="4" s="1"/>
  <c r="B224" i="4"/>
  <c r="D224" i="4" s="1"/>
  <c r="B164" i="4"/>
  <c r="D164" i="4" s="1"/>
  <c r="B54" i="4"/>
  <c r="G54" i="4" s="1"/>
  <c r="G54" i="22" s="1"/>
  <c r="B331" i="4"/>
  <c r="B203" i="4"/>
  <c r="D203" i="4" s="1"/>
  <c r="B147" i="4"/>
  <c r="D147" i="4" s="1"/>
  <c r="B59" i="4"/>
  <c r="D59" i="4" s="1"/>
  <c r="B105" i="4"/>
  <c r="B140" i="4"/>
  <c r="B48" i="4"/>
  <c r="G350" i="4"/>
  <c r="G350" i="22" s="1"/>
  <c r="B355" i="4"/>
  <c r="D355" i="4" s="1"/>
  <c r="B227" i="4"/>
  <c r="G227" i="4" s="1"/>
  <c r="G227" i="22" s="1"/>
  <c r="B415" i="4"/>
  <c r="D415" i="4" s="1"/>
  <c r="B406" i="4"/>
  <c r="G406" i="4" s="1"/>
  <c r="G406" i="22" s="1"/>
  <c r="B362" i="4"/>
  <c r="B326" i="4"/>
  <c r="B282" i="4"/>
  <c r="D282" i="4" s="1"/>
  <c r="D238" i="4"/>
  <c r="B202" i="4"/>
  <c r="D202" i="4" s="1"/>
  <c r="B90" i="4"/>
  <c r="D90" i="4" s="1"/>
  <c r="B389" i="4"/>
  <c r="D389" i="4" s="1"/>
  <c r="B349" i="4"/>
  <c r="D349" i="4" s="1"/>
  <c r="D297" i="4"/>
  <c r="B253" i="4"/>
  <c r="D253" i="4" s="1"/>
  <c r="B177" i="4"/>
  <c r="B160" i="4"/>
  <c r="G160" i="4" s="1"/>
  <c r="G160" i="22" s="1"/>
  <c r="B392" i="4"/>
  <c r="G392" i="4" s="1"/>
  <c r="G392" i="22" s="1"/>
  <c r="B328" i="4"/>
  <c r="G328" i="4" s="1"/>
  <c r="G328" i="22" s="1"/>
  <c r="B280" i="4"/>
  <c r="B220" i="4"/>
  <c r="D155" i="4"/>
  <c r="B407" i="4"/>
  <c r="D407" i="4" s="1"/>
  <c r="B199" i="4"/>
  <c r="G199" i="4" s="1"/>
  <c r="G199" i="22" s="1"/>
  <c r="B139" i="4"/>
  <c r="D139" i="4" s="1"/>
  <c r="B27" i="4"/>
  <c r="G27" i="4" s="1"/>
  <c r="G27" i="22" s="1"/>
  <c r="D69" i="4"/>
  <c r="G62" i="4"/>
  <c r="G62" i="22" s="1"/>
  <c r="D62" i="4"/>
  <c r="D399" i="4"/>
  <c r="G399" i="4"/>
  <c r="G399" i="22" s="1"/>
  <c r="D186" i="4"/>
  <c r="G186" i="4"/>
  <c r="G186" i="22" s="1"/>
  <c r="G112" i="4"/>
  <c r="G112" i="22" s="1"/>
  <c r="D112" i="4"/>
  <c r="D100" i="4"/>
  <c r="G100" i="4"/>
  <c r="G100" i="22" s="1"/>
  <c r="D226" i="4"/>
  <c r="G226" i="4"/>
  <c r="G226" i="22" s="1"/>
  <c r="G417" i="4"/>
  <c r="G417" i="22" s="1"/>
  <c r="D417" i="4"/>
  <c r="D316" i="4"/>
  <c r="G316" i="4"/>
  <c r="G316" i="22" s="1"/>
  <c r="D163" i="4"/>
  <c r="G163" i="4"/>
  <c r="G163" i="22" s="1"/>
  <c r="D254" i="4"/>
  <c r="G356" i="4"/>
  <c r="G356" i="22" s="1"/>
  <c r="D256" i="4"/>
  <c r="D204" i="4"/>
  <c r="D54" i="4"/>
  <c r="D154" i="4"/>
  <c r="G154" i="4"/>
  <c r="G154" i="22" s="1"/>
  <c r="G303" i="4"/>
  <c r="G303" i="22" s="1"/>
  <c r="D303" i="4"/>
  <c r="G393" i="4"/>
  <c r="G393" i="22" s="1"/>
  <c r="G165" i="4"/>
  <c r="G165" i="22" s="1"/>
  <c r="D165" i="4"/>
  <c r="G33" i="4"/>
  <c r="G33" i="22" s="1"/>
  <c r="D33" i="4"/>
  <c r="B68" i="4"/>
  <c r="G68" i="4" s="1"/>
  <c r="G68" i="22" s="1"/>
  <c r="B81" i="4"/>
  <c r="G81" i="4" s="1"/>
  <c r="G81" i="22" s="1"/>
  <c r="B129" i="4"/>
  <c r="B31" i="4"/>
  <c r="B79" i="4"/>
  <c r="D79" i="4" s="1"/>
  <c r="B34" i="4"/>
  <c r="D34" i="4" s="1"/>
  <c r="B175" i="4"/>
  <c r="B263" i="4"/>
  <c r="G263" i="4" s="1"/>
  <c r="G263" i="22" s="1"/>
  <c r="B307" i="4"/>
  <c r="D307" i="4" s="1"/>
  <c r="B351" i="4"/>
  <c r="B74" i="4"/>
  <c r="B168" i="4"/>
  <c r="B188" i="4"/>
  <c r="D188" i="4" s="1"/>
  <c r="B208" i="4"/>
  <c r="B236" i="4"/>
  <c r="B260" i="4"/>
  <c r="G260" i="4" s="1"/>
  <c r="G260" i="22" s="1"/>
  <c r="B284" i="4"/>
  <c r="D284" i="4" s="1"/>
  <c r="B308" i="4"/>
  <c r="B332" i="4"/>
  <c r="G332" i="4" s="1"/>
  <c r="G332" i="22" s="1"/>
  <c r="B404" i="4"/>
  <c r="B102" i="4"/>
  <c r="G102" i="4" s="1"/>
  <c r="G102" i="22" s="1"/>
  <c r="B189" i="4"/>
  <c r="D189" i="4" s="1"/>
  <c r="B213" i="4"/>
  <c r="B233" i="4"/>
  <c r="B261" i="4"/>
  <c r="B289" i="4"/>
  <c r="B313" i="4"/>
  <c r="G313" i="4" s="1"/>
  <c r="G313" i="22" s="1"/>
  <c r="B341" i="4"/>
  <c r="B365" i="4"/>
  <c r="B166" i="4"/>
  <c r="D166" i="4" s="1"/>
  <c r="B190" i="4"/>
  <c r="B214" i="4"/>
  <c r="D214" i="4" s="1"/>
  <c r="B242" i="4"/>
  <c r="D242" i="4" s="1"/>
  <c r="B290" i="4"/>
  <c r="D290" i="4" s="1"/>
  <c r="B314" i="4"/>
  <c r="D314" i="4" s="1"/>
  <c r="B366" i="4"/>
  <c r="B386" i="4"/>
  <c r="D386" i="4" s="1"/>
  <c r="B414" i="4"/>
  <c r="B375" i="4"/>
  <c r="B142" i="4"/>
  <c r="B367" i="4"/>
  <c r="D367" i="4" s="1"/>
  <c r="B57" i="4"/>
  <c r="B137" i="4"/>
  <c r="D137" i="4" s="1"/>
  <c r="B103" i="4"/>
  <c r="B235" i="4"/>
  <c r="B323" i="4"/>
  <c r="D323" i="4" s="1"/>
  <c r="B138" i="4"/>
  <c r="D138" i="4" s="1"/>
  <c r="B216" i="4"/>
  <c r="G216" i="4" s="1"/>
  <c r="G216" i="22" s="1"/>
  <c r="B272" i="4"/>
  <c r="B344" i="4"/>
  <c r="B24" i="4"/>
  <c r="B72" i="4"/>
  <c r="D72" i="4" s="1"/>
  <c r="B116" i="4"/>
  <c r="B37" i="4"/>
  <c r="D37" i="4" s="1"/>
  <c r="B85" i="4"/>
  <c r="D85" i="4" s="1"/>
  <c r="B35" i="4"/>
  <c r="D35" i="4" s="1"/>
  <c r="B87" i="4"/>
  <c r="G87" i="4" s="1"/>
  <c r="G87" i="22" s="1"/>
  <c r="B127" i="4"/>
  <c r="B66" i="4"/>
  <c r="D66" i="4" s="1"/>
  <c r="B219" i="4"/>
  <c r="G219" i="4" s="1"/>
  <c r="G219" i="22" s="1"/>
  <c r="B267" i="4"/>
  <c r="D267" i="4" s="1"/>
  <c r="B315" i="4"/>
  <c r="B359" i="4"/>
  <c r="D359" i="4" s="1"/>
  <c r="B86" i="4"/>
  <c r="D86" i="4" s="1"/>
  <c r="B192" i="4"/>
  <c r="B264" i="4"/>
  <c r="G264" i="4" s="1"/>
  <c r="G264" i="22" s="1"/>
  <c r="B288" i="4"/>
  <c r="B336" i="4"/>
  <c r="D336" i="4" s="1"/>
  <c r="B360" i="4"/>
  <c r="B384" i="4"/>
  <c r="G384" i="4" s="1"/>
  <c r="G384" i="22" s="1"/>
  <c r="B94" i="4"/>
  <c r="B134" i="4"/>
  <c r="G134" i="4" s="1"/>
  <c r="G134" i="22" s="1"/>
  <c r="B169" i="4"/>
  <c r="G169" i="4" s="1"/>
  <c r="G169" i="22" s="1"/>
  <c r="B193" i="4"/>
  <c r="B265" i="4"/>
  <c r="B317" i="4"/>
  <c r="D317" i="4" s="1"/>
  <c r="B345" i="4"/>
  <c r="B369" i="4"/>
  <c r="D369" i="4" s="1"/>
  <c r="B397" i="4"/>
  <c r="D397" i="4" s="1"/>
  <c r="B70" i="4"/>
  <c r="G70" i="4" s="1"/>
  <c r="G70" i="22" s="1"/>
  <c r="B170" i="4"/>
  <c r="D170" i="4" s="1"/>
  <c r="B218" i="4"/>
  <c r="B246" i="4"/>
  <c r="B266" i="4"/>
  <c r="B294" i="4"/>
  <c r="G294" i="4" s="1"/>
  <c r="G294" i="22" s="1"/>
  <c r="B318" i="4"/>
  <c r="B338" i="4"/>
  <c r="D338" i="4" s="1"/>
  <c r="B390" i="4"/>
  <c r="B418" i="4"/>
  <c r="B391" i="4"/>
  <c r="B243" i="4"/>
  <c r="B311" i="4"/>
  <c r="D311" i="4" s="1"/>
  <c r="B379" i="4"/>
  <c r="D379" i="4" s="1"/>
  <c r="B32" i="4"/>
  <c r="B76" i="4"/>
  <c r="B45" i="4"/>
  <c r="D45" i="4" s="1"/>
  <c r="B89" i="4"/>
  <c r="B133" i="4"/>
  <c r="D133" i="4" s="1"/>
  <c r="B39" i="4"/>
  <c r="B95" i="4"/>
  <c r="B131" i="4"/>
  <c r="D131" i="4" s="1"/>
  <c r="B98" i="4"/>
  <c r="B187" i="4"/>
  <c r="D187" i="4" s="1"/>
  <c r="B231" i="4"/>
  <c r="D231" i="4" s="1"/>
  <c r="B275" i="4"/>
  <c r="D275" i="4" s="1"/>
  <c r="B371" i="4"/>
  <c r="D371" i="4" s="1"/>
  <c r="B118" i="4"/>
  <c r="B106" i="4"/>
  <c r="D106" i="4" s="1"/>
  <c r="B172" i="4"/>
  <c r="B212" i="4"/>
  <c r="D212" i="4" s="1"/>
  <c r="B240" i="4"/>
  <c r="B268" i="4"/>
  <c r="D268" i="4" s="1"/>
  <c r="B292" i="4"/>
  <c r="B312" i="4"/>
  <c r="B340" i="4"/>
  <c r="B388" i="4"/>
  <c r="B408" i="4"/>
  <c r="B50" i="4"/>
  <c r="D50" i="4" s="1"/>
  <c r="B173" i="4"/>
  <c r="B197" i="4"/>
  <c r="B217" i="4"/>
  <c r="B237" i="4"/>
  <c r="B269" i="4"/>
  <c r="G269" i="4" s="1"/>
  <c r="G269" i="22" s="1"/>
  <c r="B293" i="4"/>
  <c r="G293" i="4" s="1"/>
  <c r="G293" i="22" s="1"/>
  <c r="B321" i="4"/>
  <c r="D321" i="4" s="1"/>
  <c r="B373" i="4"/>
  <c r="D373" i="4" s="1"/>
  <c r="B401" i="4"/>
  <c r="B152" i="4"/>
  <c r="G152" i="4" s="1"/>
  <c r="G152" i="22" s="1"/>
  <c r="B174" i="4"/>
  <c r="B194" i="4"/>
  <c r="B222" i="4"/>
  <c r="B270" i="4"/>
  <c r="G270" i="4" s="1"/>
  <c r="G270" i="22" s="1"/>
  <c r="B298" i="4"/>
  <c r="B342" i="4"/>
  <c r="G342" i="4" s="1"/>
  <c r="G342" i="22" s="1"/>
  <c r="B370" i="4"/>
  <c r="D370" i="4" s="1"/>
  <c r="B394" i="4"/>
  <c r="D394" i="4" s="1"/>
  <c r="B179" i="4"/>
  <c r="B148" i="4"/>
  <c r="D148" i="4" s="1"/>
  <c r="B259" i="4"/>
  <c r="B319" i="4"/>
  <c r="D319" i="4" s="1"/>
  <c r="B387" i="4"/>
  <c r="B136" i="4"/>
  <c r="D136" i="4" s="1"/>
  <c r="B43" i="4"/>
  <c r="B135" i="4"/>
  <c r="G135" i="4" s="1"/>
  <c r="G135" i="22" s="1"/>
  <c r="B191" i="4"/>
  <c r="B279" i="4"/>
  <c r="B196" i="4"/>
  <c r="B244" i="4"/>
  <c r="G244" i="4" s="1"/>
  <c r="G244" i="22" s="1"/>
  <c r="B296" i="4"/>
  <c r="B364" i="4"/>
  <c r="D364" i="4" s="1"/>
  <c r="G380" i="4"/>
  <c r="G380" i="22" s="1"/>
  <c r="G123" i="4"/>
  <c r="G123" i="22" s="1"/>
  <c r="D295" i="4"/>
  <c r="G295" i="4"/>
  <c r="G295" i="22" s="1"/>
  <c r="G389" i="4"/>
  <c r="G389" i="22" s="1"/>
  <c r="D335" i="4"/>
  <c r="G335" i="4"/>
  <c r="G335" i="22" s="1"/>
  <c r="D229" i="4"/>
  <c r="D201" i="4"/>
  <c r="D200" i="4"/>
  <c r="G122" i="4"/>
  <c r="G122" i="22" s="1"/>
  <c r="D362" i="4"/>
  <c r="G362" i="4"/>
  <c r="G362" i="22" s="1"/>
  <c r="G170" i="4"/>
  <c r="G170" i="22" s="1"/>
  <c r="D126" i="4"/>
  <c r="G126" i="4"/>
  <c r="G126" i="22" s="1"/>
  <c r="D304" i="4"/>
  <c r="G304" i="4"/>
  <c r="G304" i="22" s="1"/>
  <c r="D92" i="4"/>
  <c r="G92" i="4"/>
  <c r="G92" i="22" s="1"/>
  <c r="G284" i="4"/>
  <c r="G284" i="22" s="1"/>
  <c r="D286" i="4"/>
  <c r="D39" i="4"/>
  <c r="G39" i="4"/>
  <c r="G39" i="22" s="1"/>
  <c r="G415" i="4"/>
  <c r="G415" i="22" s="1"/>
  <c r="D378" i="4"/>
  <c r="G378" i="4"/>
  <c r="G378" i="22" s="1"/>
  <c r="D330" i="4"/>
  <c r="G330" i="4"/>
  <c r="G330" i="22" s="1"/>
  <c r="G282" i="4"/>
  <c r="G282" i="22" s="1"/>
  <c r="D258" i="4"/>
  <c r="G258" i="4"/>
  <c r="G258" i="22" s="1"/>
  <c r="G247" i="4"/>
  <c r="G247" i="22" s="1"/>
  <c r="D71" i="4"/>
  <c r="G325" i="4"/>
  <c r="G325" i="22" s="1"/>
  <c r="G277" i="4"/>
  <c r="G277" i="22" s="1"/>
  <c r="D156" i="4"/>
  <c r="G156" i="4"/>
  <c r="G156" i="22" s="1"/>
  <c r="D31" i="4"/>
  <c r="G31" i="4"/>
  <c r="G31" i="22" s="1"/>
  <c r="G349" i="4"/>
  <c r="G349" i="22" s="1"/>
  <c r="G276" i="4"/>
  <c r="G276" i="22" s="1"/>
  <c r="D110" i="4"/>
  <c r="G110" i="4"/>
  <c r="G110" i="22" s="1"/>
  <c r="D418" i="4"/>
  <c r="G418" i="4"/>
  <c r="G418" i="22" s="1"/>
  <c r="D230" i="4"/>
  <c r="G230" i="4"/>
  <c r="G230" i="22" s="1"/>
  <c r="D146" i="4"/>
  <c r="G146" i="4"/>
  <c r="G146" i="22" s="1"/>
  <c r="D400" i="4"/>
  <c r="G400" i="4"/>
  <c r="G400" i="22" s="1"/>
  <c r="D63" i="4"/>
  <c r="G63" i="4"/>
  <c r="G63" i="22" s="1"/>
  <c r="G348" i="4"/>
  <c r="G348" i="22" s="1"/>
  <c r="G290" i="4"/>
  <c r="G290" i="22" s="1"/>
  <c r="G253" i="4"/>
  <c r="G253" i="22" s="1"/>
  <c r="G153" i="4"/>
  <c r="G153" i="22" s="1"/>
  <c r="G133" i="4"/>
  <c r="G133" i="22" s="1"/>
  <c r="G113" i="4"/>
  <c r="G113" i="22" s="1"/>
  <c r="D287" i="4"/>
  <c r="D215" i="4"/>
  <c r="D78" i="4"/>
  <c r="G78" i="4"/>
  <c r="G78" i="22" s="1"/>
  <c r="D347" i="4"/>
  <c r="D322" i="4"/>
  <c r="G322" i="4"/>
  <c r="G322" i="22" s="1"/>
  <c r="D198" i="4"/>
  <c r="D409" i="4"/>
  <c r="D337" i="4"/>
  <c r="D313" i="4"/>
  <c r="D376" i="4"/>
  <c r="D332" i="4"/>
  <c r="D292" i="4"/>
  <c r="G292" i="4"/>
  <c r="G292" i="22" s="1"/>
  <c r="D248" i="4"/>
  <c r="D87" i="4"/>
  <c r="D57" i="4"/>
  <c r="G57" i="4"/>
  <c r="G57" i="22" s="1"/>
  <c r="D68" i="4"/>
  <c r="B36" i="4"/>
  <c r="B80" i="4"/>
  <c r="B120" i="4"/>
  <c r="B25" i="4"/>
  <c r="B49" i="4"/>
  <c r="B73" i="4"/>
  <c r="B93" i="4"/>
  <c r="B117" i="4"/>
  <c r="B141" i="4"/>
  <c r="B91" i="4"/>
  <c r="B115" i="4"/>
  <c r="B40" i="4"/>
  <c r="B64" i="4"/>
  <c r="B104" i="4"/>
  <c r="B124" i="4"/>
  <c r="B53" i="4"/>
  <c r="B97" i="4"/>
  <c r="B145" i="4"/>
  <c r="B23" i="4"/>
  <c r="B47" i="4"/>
  <c r="B44" i="4"/>
  <c r="B84" i="4"/>
  <c r="B108" i="4"/>
  <c r="B128" i="4"/>
  <c r="B29" i="4"/>
  <c r="B77" i="4"/>
  <c r="B101" i="4"/>
  <c r="B121" i="4"/>
  <c r="B149" i="4"/>
  <c r="B51" i="4"/>
  <c r="B75" i="4"/>
  <c r="B99" i="4"/>
  <c r="B119" i="4"/>
  <c r="G372" i="4"/>
  <c r="G372" i="22" s="1"/>
  <c r="G358" i="4"/>
  <c r="G358" i="22" s="1"/>
  <c r="G333" i="4"/>
  <c r="G333" i="22" s="1"/>
  <c r="G319" i="4"/>
  <c r="G319" i="22" s="1"/>
  <c r="G307" i="4"/>
  <c r="G307" i="22" s="1"/>
  <c r="G274" i="4"/>
  <c r="G274" i="22" s="1"/>
  <c r="G252" i="4"/>
  <c r="G252" i="22" s="1"/>
  <c r="G26" i="4"/>
  <c r="G26" i="22" s="1"/>
  <c r="D195" i="4"/>
  <c r="G195" i="4"/>
  <c r="G195" i="22" s="1"/>
  <c r="D46" i="4"/>
  <c r="G46" i="4"/>
  <c r="G46" i="22" s="1"/>
  <c r="D222" i="4"/>
  <c r="G222" i="4"/>
  <c r="G222" i="22" s="1"/>
  <c r="D416" i="4"/>
  <c r="G416" i="4"/>
  <c r="G416" i="22" s="1"/>
  <c r="D352" i="4"/>
  <c r="G352" i="4"/>
  <c r="G352" i="22" s="1"/>
  <c r="D288" i="4"/>
  <c r="G288" i="4"/>
  <c r="G288" i="22" s="1"/>
  <c r="D220" i="4"/>
  <c r="G220" i="4"/>
  <c r="G220" i="22" s="1"/>
  <c r="D157" i="4"/>
  <c r="G157" i="4"/>
  <c r="G157" i="22" s="1"/>
  <c r="G407" i="4"/>
  <c r="G407" i="22" s="1"/>
  <c r="G371" i="4"/>
  <c r="G371" i="22" s="1"/>
  <c r="G357" i="4"/>
  <c r="G357" i="22" s="1"/>
  <c r="G343" i="4"/>
  <c r="G343" i="22" s="1"/>
  <c r="G306" i="4"/>
  <c r="G306" i="22" s="1"/>
  <c r="G228" i="4"/>
  <c r="G228" i="22" s="1"/>
  <c r="G148" i="4"/>
  <c r="G148" i="22" s="1"/>
  <c r="G125" i="4"/>
  <c r="G125" i="22" s="1"/>
  <c r="G65" i="4"/>
  <c r="G65" i="22" s="1"/>
  <c r="D158" i="4"/>
  <c r="G158" i="4"/>
  <c r="G158" i="22" s="1"/>
  <c r="G314" i="4"/>
  <c r="G314" i="22" s="1"/>
  <c r="D301" i="4"/>
  <c r="D368" i="4"/>
  <c r="G368" i="4"/>
  <c r="G368" i="22" s="1"/>
  <c r="D240" i="4"/>
  <c r="G240" i="4"/>
  <c r="G240" i="22" s="1"/>
  <c r="D196" i="4"/>
  <c r="G196" i="4"/>
  <c r="G196" i="22" s="1"/>
  <c r="D291" i="4"/>
  <c r="G291" i="4"/>
  <c r="G291" i="22" s="1"/>
  <c r="D43" i="4"/>
  <c r="G43" i="4"/>
  <c r="G43" i="22" s="1"/>
  <c r="D24" i="4"/>
  <c r="G24" i="4"/>
  <c r="G24" i="22" s="1"/>
  <c r="D402" i="4"/>
  <c r="G402" i="4"/>
  <c r="G402" i="22" s="1"/>
  <c r="D354" i="4"/>
  <c r="G354" i="4"/>
  <c r="G354" i="22" s="1"/>
  <c r="D205" i="4"/>
  <c r="G205" i="4"/>
  <c r="G205" i="22" s="1"/>
  <c r="G66" i="4"/>
  <c r="G66" i="22" s="1"/>
  <c r="D105" i="4"/>
  <c r="G105" i="4"/>
  <c r="G105" i="22" s="1"/>
  <c r="G364" i="4"/>
  <c r="G364" i="22" s="1"/>
  <c r="D234" i="4"/>
  <c r="G234" i="4"/>
  <c r="G234" i="22" s="1"/>
  <c r="D245" i="4"/>
  <c r="G245" i="4"/>
  <c r="G245" i="22" s="1"/>
  <c r="D127" i="4"/>
  <c r="G127" i="4"/>
  <c r="G127" i="22" s="1"/>
  <c r="G363" i="4"/>
  <c r="G363" i="22" s="1"/>
  <c r="G324" i="4"/>
  <c r="G324" i="22" s="1"/>
  <c r="D95" i="4"/>
  <c r="G95" i="4"/>
  <c r="G95" i="22" s="1"/>
  <c r="G271" i="4"/>
  <c r="G271" i="22" s="1"/>
  <c r="D171" i="4"/>
  <c r="G171" i="4"/>
  <c r="G171" i="22" s="1"/>
  <c r="D406" i="4"/>
  <c r="D194" i="4"/>
  <c r="G194" i="4"/>
  <c r="G194" i="22" s="1"/>
  <c r="D353" i="4"/>
  <c r="D305" i="4"/>
  <c r="D264" i="4"/>
  <c r="D176" i="4"/>
  <c r="D255" i="4"/>
  <c r="B211" i="4"/>
  <c r="B183" i="4"/>
  <c r="B130" i="4"/>
  <c r="B143" i="4"/>
  <c r="B111" i="4"/>
  <c r="B83" i="4"/>
  <c r="B55" i="4"/>
  <c r="D81" i="4"/>
  <c r="B41" i="4"/>
  <c r="B132" i="4"/>
  <c r="B96" i="4"/>
  <c r="B60" i="4"/>
  <c r="B28" i="4"/>
  <c r="G367" i="4"/>
  <c r="G367" i="22" s="1"/>
  <c r="G317" i="4"/>
  <c r="G317" i="22" s="1"/>
  <c r="G285" i="4"/>
  <c r="G285" i="22" s="1"/>
  <c r="G164" i="4"/>
  <c r="G164" i="22" s="1"/>
  <c r="C48" i="23"/>
  <c r="D48" i="23" s="1"/>
  <c r="E67" i="23"/>
  <c r="F67" i="23" s="1"/>
  <c r="C40" i="23"/>
  <c r="D40" i="23" s="1"/>
  <c r="E57" i="23"/>
  <c r="F57" i="23" s="1"/>
  <c r="E45" i="23"/>
  <c r="F45" i="23" s="1"/>
  <c r="C62" i="23"/>
  <c r="D62" i="23" s="1"/>
  <c r="E42" i="23"/>
  <c r="F42" i="23" s="1"/>
  <c r="E39" i="23"/>
  <c r="F39" i="23" s="1"/>
  <c r="C45" i="23"/>
  <c r="D45" i="23" s="1"/>
  <c r="E52" i="23"/>
  <c r="F52" i="23" s="1"/>
  <c r="C52" i="23"/>
  <c r="D52" i="23" s="1"/>
  <c r="C70" i="23"/>
  <c r="D70" i="23" s="1"/>
  <c r="E65" i="23"/>
  <c r="F65" i="23" s="1"/>
  <c r="E54" i="23"/>
  <c r="F54" i="23" s="1"/>
  <c r="E59" i="23"/>
  <c r="F59" i="23" s="1"/>
  <c r="C74" i="23"/>
  <c r="D74" i="23" s="1"/>
  <c r="G74" i="23" s="1"/>
  <c r="C39" i="23"/>
  <c r="D39" i="23" s="1"/>
  <c r="C55" i="23"/>
  <c r="D55" i="23" s="1"/>
  <c r="E58" i="23"/>
  <c r="F58" i="23" s="1"/>
  <c r="C66" i="23"/>
  <c r="D66" i="23" s="1"/>
  <c r="C43" i="23"/>
  <c r="D43" i="23" s="1"/>
  <c r="C63" i="23"/>
  <c r="D63" i="23" s="1"/>
  <c r="E33" i="23"/>
  <c r="F33" i="23" s="1"/>
  <c r="E66" i="23"/>
  <c r="F66" i="23" s="1"/>
  <c r="E36" i="23"/>
  <c r="F36" i="23" s="1"/>
  <c r="E62" i="23"/>
  <c r="F62" i="23" s="1"/>
  <c r="E55" i="23"/>
  <c r="F55" i="23" s="1"/>
  <c r="E40" i="23"/>
  <c r="F40" i="23" s="1"/>
  <c r="C37" i="23"/>
  <c r="D37" i="23" s="1"/>
  <c r="C31" i="23"/>
  <c r="D31" i="23" s="1"/>
  <c r="E44" i="23"/>
  <c r="F44" i="23" s="1"/>
  <c r="E68" i="23"/>
  <c r="F68" i="23" s="1"/>
  <c r="G68" i="23" s="1"/>
  <c r="H68" i="23" s="1"/>
  <c r="E61" i="23"/>
  <c r="F61" i="23" s="1"/>
  <c r="E70" i="23"/>
  <c r="F70" i="23" s="1"/>
  <c r="C42" i="23"/>
  <c r="D42" i="23" s="1"/>
  <c r="C29" i="23"/>
  <c r="D29" i="23" s="1"/>
  <c r="C30" i="23"/>
  <c r="D30" i="23" s="1"/>
  <c r="C36" i="23"/>
  <c r="D36" i="23" s="1"/>
  <c r="C59" i="23"/>
  <c r="D59" i="23" s="1"/>
  <c r="G59" i="23" s="1"/>
  <c r="H59" i="23" s="1"/>
  <c r="C44" i="23"/>
  <c r="D44" i="23" s="1"/>
  <c r="G44" i="23" s="1"/>
  <c r="C57" i="23"/>
  <c r="D57" i="23" s="1"/>
  <c r="C64" i="23"/>
  <c r="D64" i="23" s="1"/>
  <c r="C71" i="23"/>
  <c r="D71" i="23" s="1"/>
  <c r="E41" i="23"/>
  <c r="F41" i="23" s="1"/>
  <c r="E74" i="23"/>
  <c r="F74" i="23" s="1"/>
  <c r="E43" i="23"/>
  <c r="F43" i="23" s="1"/>
  <c r="E29" i="23"/>
  <c r="F29" i="23" s="1"/>
  <c r="E63" i="23"/>
  <c r="F63" i="23" s="1"/>
  <c r="C34" i="23"/>
  <c r="D34" i="23" s="1"/>
  <c r="E72" i="23"/>
  <c r="F72" i="23" s="1"/>
  <c r="E64" i="23"/>
  <c r="F64" i="23" s="1"/>
  <c r="C73" i="23"/>
  <c r="D73" i="23" s="1"/>
  <c r="C51" i="23"/>
  <c r="D51" i="23" s="1"/>
  <c r="C65" i="23"/>
  <c r="D65" i="23" s="1"/>
  <c r="E49" i="23"/>
  <c r="F49" i="23" s="1"/>
  <c r="E60" i="23"/>
  <c r="F60" i="23" s="1"/>
  <c r="E30" i="23"/>
  <c r="F30" i="23" s="1"/>
  <c r="E31" i="23"/>
  <c r="F31" i="23" s="1"/>
  <c r="C61" i="23"/>
  <c r="D61" i="23" s="1"/>
  <c r="C33" i="23"/>
  <c r="D33" i="23" s="1"/>
  <c r="C46" i="23"/>
  <c r="D46" i="23" s="1"/>
  <c r="M27" i="23"/>
  <c r="M35" i="23"/>
  <c r="M43" i="23"/>
  <c r="M51" i="23"/>
  <c r="M59" i="23"/>
  <c r="M67" i="23"/>
  <c r="M26" i="23"/>
  <c r="M73" i="23"/>
  <c r="M50" i="23"/>
  <c r="M28" i="23"/>
  <c r="M36" i="23"/>
  <c r="M44" i="23"/>
  <c r="M52" i="23"/>
  <c r="M60" i="23"/>
  <c r="M68" i="23"/>
  <c r="M37" i="23"/>
  <c r="M53" i="23"/>
  <c r="M61" i="23"/>
  <c r="M55" i="23"/>
  <c r="M71" i="23"/>
  <c r="M48" i="23"/>
  <c r="M72" i="23"/>
  <c r="M49" i="23"/>
  <c r="M34" i="23"/>
  <c r="M74" i="23"/>
  <c r="M29" i="23"/>
  <c r="M45" i="23"/>
  <c r="M69" i="23"/>
  <c r="M40" i="23"/>
  <c r="M64" i="23"/>
  <c r="M41" i="23"/>
  <c r="M65" i="23"/>
  <c r="M66" i="23"/>
  <c r="M30" i="23"/>
  <c r="M38" i="23"/>
  <c r="M46" i="23"/>
  <c r="M54" i="23"/>
  <c r="M62" i="23"/>
  <c r="M70" i="23"/>
  <c r="M31" i="23"/>
  <c r="M39" i="23"/>
  <c r="M47" i="23"/>
  <c r="M63" i="23"/>
  <c r="M32" i="23"/>
  <c r="M56" i="23"/>
  <c r="M33" i="23"/>
  <c r="M57" i="23"/>
  <c r="M42" i="23"/>
  <c r="M58" i="23"/>
  <c r="E27" i="23"/>
  <c r="F27" i="23" s="1"/>
  <c r="E53" i="23"/>
  <c r="F53" i="23" s="1"/>
  <c r="E47" i="23"/>
  <c r="F47" i="23" s="1"/>
  <c r="C28" i="23"/>
  <c r="D28" i="23" s="1"/>
  <c r="C49" i="23"/>
  <c r="D49" i="23" s="1"/>
  <c r="E73" i="23"/>
  <c r="F73" i="23" s="1"/>
  <c r="E35" i="23"/>
  <c r="F35" i="23" s="1"/>
  <c r="G35" i="23" s="1"/>
  <c r="H35" i="23" s="1"/>
  <c r="C58" i="23"/>
  <c r="D58" i="23" s="1"/>
  <c r="C54" i="23"/>
  <c r="D54" i="23" s="1"/>
  <c r="G54" i="23" s="1"/>
  <c r="H54" i="23" s="1"/>
  <c r="C67" i="23"/>
  <c r="D67" i="23" s="1"/>
  <c r="G67" i="23" s="1"/>
  <c r="H67" i="23" s="1"/>
  <c r="E34" i="23"/>
  <c r="F34" i="23" s="1"/>
  <c r="E28" i="23"/>
  <c r="F28" i="23" s="1"/>
  <c r="E51" i="23"/>
  <c r="F51" i="23" s="1"/>
  <c r="E37" i="23"/>
  <c r="F37" i="23" s="1"/>
  <c r="E46" i="23"/>
  <c r="F46" i="23" s="1"/>
  <c r="E71" i="23"/>
  <c r="F71" i="23" s="1"/>
  <c r="C72" i="23"/>
  <c r="D72" i="23" s="1"/>
  <c r="E48" i="23"/>
  <c r="F48" i="23" s="1"/>
  <c r="G48" i="23" s="1"/>
  <c r="H48" i="23" s="1"/>
  <c r="C53" i="23"/>
  <c r="D53" i="23" s="1"/>
  <c r="C60" i="23"/>
  <c r="D60" i="23" s="1"/>
  <c r="C27" i="23"/>
  <c r="D27" i="23" s="1"/>
  <c r="C41" i="23"/>
  <c r="D41" i="23" s="1"/>
  <c r="C47" i="23"/>
  <c r="D47" i="23" s="1"/>
  <c r="C17" i="18"/>
  <c r="C29" i="18"/>
  <c r="B13" i="18"/>
  <c r="C25" i="18"/>
  <c r="B36" i="18"/>
  <c r="D38" i="18"/>
  <c r="B40" i="18"/>
  <c r="C38" i="18"/>
  <c r="C47" i="18"/>
  <c r="C24" i="18"/>
  <c r="D17" i="18"/>
  <c r="D13" i="18"/>
  <c r="D42" i="18"/>
  <c r="C13" i="18"/>
  <c r="D40" i="18"/>
  <c r="C39" i="18"/>
  <c r="B20" i="18"/>
  <c r="D30" i="18"/>
  <c r="D26" i="18"/>
  <c r="C45" i="18"/>
  <c r="B47" i="18"/>
  <c r="D27" i="18"/>
  <c r="B14" i="18"/>
  <c r="B37" i="18"/>
  <c r="C15" i="18"/>
  <c r="B44" i="18"/>
  <c r="B24" i="18"/>
  <c r="D35" i="18"/>
  <c r="D47" i="18"/>
  <c r="B28" i="18"/>
  <c r="D34" i="18"/>
  <c r="B22" i="18"/>
  <c r="D28" i="18"/>
  <c r="C33" i="18"/>
  <c r="C41" i="18"/>
  <c r="C46" i="18"/>
  <c r="C37" i="18"/>
  <c r="C23" i="18"/>
  <c r="C20" i="18"/>
  <c r="D19" i="18"/>
  <c r="C40" i="18"/>
  <c r="C26" i="18"/>
  <c r="D41" i="18"/>
  <c r="C36" i="18"/>
  <c r="D46" i="18"/>
  <c r="B43" i="18"/>
  <c r="C27" i="18"/>
  <c r="B34" i="18"/>
  <c r="B15" i="18"/>
  <c r="B16" i="18"/>
  <c r="C19" i="18"/>
  <c r="C30" i="18"/>
  <c r="C42" i="18"/>
  <c r="B39" i="18"/>
  <c r="C21" i="18"/>
  <c r="B32" i="18"/>
  <c r="D18" i="18"/>
  <c r="D44" i="18"/>
  <c r="B17" i="18"/>
  <c r="B35" i="18"/>
  <c r="D15" i="18"/>
  <c r="B114" i="22"/>
  <c r="D114" i="22" s="1"/>
  <c r="B87" i="22"/>
  <c r="D87" i="22" s="1"/>
  <c r="B399" i="22"/>
  <c r="D399" i="22" s="1"/>
  <c r="B24" i="22"/>
  <c r="D24" i="22" s="1"/>
  <c r="B128" i="22"/>
  <c r="D128" i="22" s="1"/>
  <c r="B275" i="22"/>
  <c r="D275" i="22" s="1"/>
  <c r="B58" i="22"/>
  <c r="D58" i="22" s="1"/>
  <c r="B189" i="22"/>
  <c r="D189" i="22" s="1"/>
  <c r="B289" i="22"/>
  <c r="D289" i="22" s="1"/>
  <c r="B286" i="22"/>
  <c r="D286" i="22" s="1"/>
  <c r="B124" i="22"/>
  <c r="D124" i="22" s="1"/>
  <c r="B209" i="22"/>
  <c r="D209" i="22" s="1"/>
  <c r="B415" i="22"/>
  <c r="D415" i="22" s="1"/>
  <c r="B135" i="22"/>
  <c r="D135" i="22" s="1"/>
  <c r="B377" i="22"/>
  <c r="D377" i="22" s="1"/>
  <c r="B148" i="22"/>
  <c r="D148" i="22" s="1"/>
  <c r="B184" i="22"/>
  <c r="D184" i="22" s="1"/>
  <c r="B230" i="22"/>
  <c r="D230" i="22" s="1"/>
  <c r="B85" i="22"/>
  <c r="D85" i="22" s="1"/>
  <c r="B104" i="22"/>
  <c r="D104" i="22" s="1"/>
  <c r="B36" i="22"/>
  <c r="D36" i="22" s="1"/>
  <c r="B170" i="22"/>
  <c r="D170" i="22" s="1"/>
  <c r="B225" i="22"/>
  <c r="D225" i="22" s="1"/>
  <c r="D28" i="22"/>
  <c r="B163" i="22"/>
  <c r="D163" i="22" s="1"/>
  <c r="B234" i="22"/>
  <c r="D234" i="22" s="1"/>
  <c r="B406" i="22"/>
  <c r="D406" i="22" s="1"/>
  <c r="B370" i="22"/>
  <c r="D370" i="22" s="1"/>
  <c r="B361" i="22"/>
  <c r="D361" i="22" s="1"/>
  <c r="B150" i="22"/>
  <c r="D150" i="22" s="1"/>
  <c r="B201" i="22"/>
  <c r="D201" i="22" s="1"/>
  <c r="B323" i="22"/>
  <c r="D323" i="22" s="1"/>
  <c r="B371" i="22"/>
  <c r="D371" i="22" s="1"/>
  <c r="B210" i="22"/>
  <c r="D210" i="22" s="1"/>
  <c r="B146" i="22"/>
  <c r="D146" i="22" s="1"/>
  <c r="B277" i="22"/>
  <c r="D277" i="22" s="1"/>
  <c r="B116" i="22"/>
  <c r="D116" i="22" s="1"/>
  <c r="B28" i="22"/>
  <c r="B79" i="22"/>
  <c r="D79" i="22" s="1"/>
  <c r="B297" i="22"/>
  <c r="D297" i="22" s="1"/>
  <c r="B98" i="22"/>
  <c r="D98" i="22" s="1"/>
  <c r="B335" i="22"/>
  <c r="D335" i="22" s="1"/>
  <c r="B196" i="22"/>
  <c r="D196" i="22" s="1"/>
  <c r="B296" i="22"/>
  <c r="D296" i="22" s="1"/>
  <c r="B88" i="22"/>
  <c r="B26" i="22"/>
  <c r="D26" i="22" s="1"/>
  <c r="B125" i="22"/>
  <c r="D125" i="22" s="1"/>
  <c r="B109" i="22"/>
  <c r="D109" i="22" s="1"/>
  <c r="B129" i="22"/>
  <c r="D129" i="22" s="1"/>
  <c r="B358" i="22"/>
  <c r="D358" i="22" s="1"/>
  <c r="B354" i="22"/>
  <c r="D354" i="22" s="1"/>
  <c r="B343" i="22"/>
  <c r="D343" i="22" s="1"/>
  <c r="B318" i="22"/>
  <c r="D318" i="22" s="1"/>
  <c r="B305" i="22"/>
  <c r="D305" i="22" s="1"/>
  <c r="B417" i="22"/>
  <c r="D417" i="22" s="1"/>
  <c r="B193" i="22"/>
  <c r="D193" i="22" s="1"/>
  <c r="B312" i="22"/>
  <c r="D312" i="22" s="1"/>
  <c r="B199" i="22"/>
  <c r="D199" i="22" s="1"/>
  <c r="B337" i="22"/>
  <c r="D337" i="22" s="1"/>
  <c r="B181" i="22"/>
  <c r="D181" i="22" s="1"/>
  <c r="B152" i="22"/>
  <c r="D152" i="22" s="1"/>
  <c r="B247" i="22"/>
  <c r="D247" i="22" s="1"/>
  <c r="B100" i="22"/>
  <c r="D100" i="22" s="1"/>
  <c r="B39" i="22"/>
  <c r="D39" i="22" s="1"/>
  <c r="B119" i="22"/>
  <c r="D119" i="22" s="1"/>
  <c r="B63" i="22"/>
  <c r="D63" i="22" s="1"/>
  <c r="B254" i="22"/>
  <c r="D254" i="22" s="1"/>
  <c r="B90" i="22"/>
  <c r="D90" i="22" s="1"/>
  <c r="B242" i="22"/>
  <c r="D242" i="22" s="1"/>
  <c r="B180" i="22"/>
  <c r="D180" i="22" s="1"/>
  <c r="B249" i="22"/>
  <c r="D249" i="22" s="1"/>
  <c r="B80" i="22"/>
  <c r="D80" i="22" s="1"/>
  <c r="B117" i="22"/>
  <c r="D117" i="22" s="1"/>
  <c r="B41" i="22"/>
  <c r="D41" i="22" s="1"/>
  <c r="B244" i="22"/>
  <c r="D244" i="22" s="1"/>
  <c r="B206" i="22"/>
  <c r="D206" i="22" s="1"/>
  <c r="B161" i="22"/>
  <c r="D161" i="22" s="1"/>
  <c r="B167" i="22"/>
  <c r="D167" i="22" s="1"/>
  <c r="B194" i="22"/>
  <c r="D194" i="22" s="1"/>
  <c r="B240" i="22"/>
  <c r="D240" i="22" s="1"/>
  <c r="B55" i="22"/>
  <c r="D55" i="22" s="1"/>
  <c r="B66" i="22"/>
  <c r="D66" i="22" s="1"/>
  <c r="B172" i="22"/>
  <c r="D172" i="22" s="1"/>
  <c r="B56" i="22"/>
  <c r="D56" i="22" s="1"/>
  <c r="B231" i="22"/>
  <c r="D231" i="22" s="1"/>
  <c r="B380" i="22"/>
  <c r="D380" i="22" s="1"/>
  <c r="B290" i="22"/>
  <c r="D290" i="22" s="1"/>
  <c r="B228" i="22"/>
  <c r="D228" i="22" s="1"/>
  <c r="B303" i="22"/>
  <c r="D303" i="22" s="1"/>
  <c r="B198" i="22"/>
  <c r="D198" i="22" s="1"/>
  <c r="B307" i="22"/>
  <c r="D307" i="22" s="1"/>
  <c r="B255" i="22"/>
  <c r="D255" i="22" s="1"/>
  <c r="B159" i="22"/>
  <c r="D159" i="22" s="1"/>
  <c r="B178" i="22"/>
  <c r="D178" i="22" s="1"/>
  <c r="B200" i="22"/>
  <c r="D200" i="22" s="1"/>
  <c r="B168" i="22"/>
  <c r="D168" i="22" s="1"/>
  <c r="B298" i="22"/>
  <c r="D298" i="22" s="1"/>
  <c r="B233" i="22"/>
  <c r="D233" i="22" s="1"/>
  <c r="B68" i="22"/>
  <c r="D68" i="22" s="1"/>
  <c r="B302" i="22"/>
  <c r="D302" i="22" s="1"/>
  <c r="B95" i="22"/>
  <c r="D95" i="22" s="1"/>
  <c r="B47" i="22"/>
  <c r="D47" i="22" s="1"/>
  <c r="B131" i="22"/>
  <c r="D131" i="22" s="1"/>
  <c r="B212" i="22"/>
  <c r="D212" i="22" s="1"/>
  <c r="B164" i="22"/>
  <c r="D164" i="22" s="1"/>
  <c r="B120" i="22"/>
  <c r="D120" i="22" s="1"/>
  <c r="B48" i="22"/>
  <c r="D48" i="22" s="1"/>
  <c r="B261" i="22"/>
  <c r="D261" i="22" s="1"/>
  <c r="B355" i="22"/>
  <c r="D355" i="22" s="1"/>
  <c r="B65" i="22"/>
  <c r="D65" i="22" s="1"/>
  <c r="B364" i="22"/>
  <c r="D364" i="22" s="1"/>
  <c r="B278" i="22"/>
  <c r="D278" i="22" s="1"/>
  <c r="B246" i="22"/>
  <c r="D246" i="22" s="1"/>
  <c r="B271" i="22"/>
  <c r="D271" i="22" s="1"/>
  <c r="B190" i="22"/>
  <c r="D190" i="22" s="1"/>
  <c r="B280" i="22"/>
  <c r="D280" i="22" s="1"/>
  <c r="B153" i="22"/>
  <c r="D153" i="22" s="1"/>
  <c r="B33" i="22"/>
  <c r="D33" i="22" s="1"/>
  <c r="B195" i="22"/>
  <c r="D195" i="22" s="1"/>
  <c r="B342" i="22"/>
  <c r="D342" i="22" s="1"/>
  <c r="B410" i="22"/>
  <c r="D410" i="22" s="1"/>
  <c r="B273" i="22"/>
  <c r="D273" i="22" s="1"/>
  <c r="B369" i="22"/>
  <c r="D369" i="22" s="1"/>
  <c r="B191" i="22"/>
  <c r="D191" i="22" s="1"/>
  <c r="B351" i="22"/>
  <c r="D351" i="22" s="1"/>
  <c r="B202" i="22"/>
  <c r="D202" i="22" s="1"/>
  <c r="B213" i="22"/>
  <c r="D213" i="22" s="1"/>
  <c r="B173" i="22"/>
  <c r="D173" i="22" s="1"/>
  <c r="B92" i="22"/>
  <c r="D92" i="22" s="1"/>
  <c r="B394" i="22"/>
  <c r="D394" i="22" s="1"/>
  <c r="B250" i="22"/>
  <c r="D250" i="22" s="1"/>
  <c r="B82" i="22"/>
  <c r="D82" i="22" s="1"/>
  <c r="B218" i="22"/>
  <c r="D218" i="22" s="1"/>
  <c r="B72" i="22"/>
  <c r="D72" i="22" s="1"/>
  <c r="B22" i="22"/>
  <c r="D22" i="22" s="1"/>
  <c r="B179" i="22"/>
  <c r="D179" i="22" s="1"/>
  <c r="B137" i="22"/>
  <c r="D137" i="22" s="1"/>
  <c r="B241" i="22"/>
  <c r="D241" i="22" s="1"/>
  <c r="B306" i="22"/>
  <c r="D306" i="22" s="1"/>
  <c r="B362" i="22"/>
  <c r="D362" i="22" s="1"/>
  <c r="B272" i="22"/>
  <c r="D272" i="22" s="1"/>
  <c r="B320" i="22"/>
  <c r="D320" i="22" s="1"/>
  <c r="B205" i="22"/>
  <c r="D205" i="22" s="1"/>
  <c r="B149" i="22"/>
  <c r="D149" i="22" s="1"/>
  <c r="B84" i="22"/>
  <c r="D84" i="22" s="1"/>
  <c r="B111" i="22"/>
  <c r="D111" i="22" s="1"/>
  <c r="B226" i="22"/>
  <c r="D226" i="22" s="1"/>
  <c r="B232" i="22"/>
  <c r="D232" i="22" s="1"/>
  <c r="B136" i="22"/>
  <c r="D136" i="22" s="1"/>
  <c r="B155" i="22"/>
  <c r="D155" i="22" s="1"/>
  <c r="B203" i="22"/>
  <c r="D203" i="22" s="1"/>
  <c r="B294" i="22"/>
  <c r="D294" i="22" s="1"/>
  <c r="B122" i="22"/>
  <c r="D122" i="22" s="1"/>
  <c r="B151" i="22"/>
  <c r="D151" i="22" s="1"/>
  <c r="B367" i="22"/>
  <c r="D367" i="22" s="1"/>
  <c r="B162" i="22"/>
  <c r="D162" i="22" s="1"/>
  <c r="B339" i="22"/>
  <c r="D339" i="22" s="1"/>
  <c r="B50" i="22"/>
  <c r="D50" i="22" s="1"/>
  <c r="B34" i="22"/>
  <c r="D34" i="22" s="1"/>
  <c r="B52" i="22"/>
  <c r="D52" i="22" s="1"/>
  <c r="B157" i="22"/>
  <c r="D157" i="22" s="1"/>
  <c r="B329" i="22"/>
  <c r="D329" i="22" s="1"/>
  <c r="B366" i="22"/>
  <c r="D366" i="22" s="1"/>
  <c r="B147" i="22"/>
  <c r="D147" i="22" s="1"/>
  <c r="B158" i="22"/>
  <c r="D158" i="22" s="1"/>
  <c r="B227" i="22"/>
  <c r="D227" i="22" s="1"/>
  <c r="B40" i="22"/>
  <c r="D40" i="22" s="1"/>
  <c r="B259" i="22"/>
  <c r="D259" i="22" s="1"/>
  <c r="B197" i="22"/>
  <c r="D197" i="22" s="1"/>
  <c r="B166" i="22"/>
  <c r="D166" i="22" s="1"/>
  <c r="B93" i="22"/>
  <c r="D93" i="22" s="1"/>
  <c r="B204" i="22"/>
  <c r="D204" i="22" s="1"/>
  <c r="B281" i="22"/>
  <c r="D281" i="22" s="1"/>
  <c r="B207" i="22"/>
  <c r="D207" i="22" s="1"/>
  <c r="B300" i="22"/>
  <c r="D300" i="22" s="1"/>
  <c r="B360" i="22"/>
  <c r="D360" i="22" s="1"/>
  <c r="B112" i="22"/>
  <c r="D112" i="22" s="1"/>
  <c r="B60" i="22"/>
  <c r="D60" i="22" s="1"/>
  <c r="B165" i="22"/>
  <c r="D165" i="22" s="1"/>
  <c r="B257" i="22"/>
  <c r="D257" i="22" s="1"/>
  <c r="B145" i="22"/>
  <c r="D145" i="22" s="1"/>
  <c r="B382" i="22"/>
  <c r="D382" i="22" s="1"/>
  <c r="B97" i="22"/>
  <c r="D97" i="22" s="1"/>
  <c r="L112" i="1"/>
  <c r="L96" i="1"/>
  <c r="K117" i="1"/>
  <c r="L116" i="1"/>
  <c r="E69" i="23"/>
  <c r="F69" i="23" s="1"/>
  <c r="C69" i="23"/>
  <c r="D69" i="23" s="1"/>
  <c r="G69" i="23" s="1"/>
  <c r="K92" i="1"/>
  <c r="B29" i="14"/>
  <c r="L129" i="1"/>
  <c r="L92" i="6"/>
  <c r="L90" i="6"/>
  <c r="K68" i="6"/>
  <c r="M79" i="6"/>
  <c r="K82" i="6"/>
  <c r="L86" i="6"/>
  <c r="K83" i="6"/>
  <c r="K86" i="6"/>
  <c r="K80" i="6"/>
  <c r="L85" i="6"/>
  <c r="K100" i="6"/>
  <c r="L72" i="6"/>
  <c r="M73" i="6"/>
  <c r="M69" i="6"/>
  <c r="K96" i="6"/>
  <c r="M78" i="6"/>
  <c r="L69" i="6"/>
  <c r="M80" i="6"/>
  <c r="M99" i="6"/>
  <c r="M81" i="6"/>
  <c r="M98" i="6"/>
  <c r="M68" i="6"/>
  <c r="K98" i="6"/>
  <c r="L76" i="6"/>
  <c r="M76" i="6"/>
  <c r="L95" i="6"/>
  <c r="K81" i="6"/>
  <c r="M83" i="6"/>
  <c r="M101" i="6"/>
  <c r="L78" i="6"/>
  <c r="K94" i="6"/>
  <c r="K97" i="6"/>
  <c r="K69" i="6"/>
  <c r="K76" i="6"/>
  <c r="L98" i="6"/>
  <c r="K72" i="6"/>
  <c r="L68" i="6"/>
  <c r="L87" i="6"/>
  <c r="L73" i="6"/>
  <c r="K90" i="6"/>
  <c r="L93" i="6"/>
  <c r="M97" i="6"/>
  <c r="L100" i="6"/>
  <c r="K71" i="6"/>
  <c r="M88" i="6"/>
  <c r="M86" i="6"/>
  <c r="L77" i="6"/>
  <c r="K78" i="6"/>
  <c r="M71" i="6"/>
  <c r="M96" i="6"/>
  <c r="L75" i="6"/>
  <c r="M84" i="6"/>
  <c r="K84" i="6"/>
  <c r="M94" i="6"/>
  <c r="M89" i="6"/>
  <c r="M82" i="6"/>
  <c r="L96" i="6"/>
  <c r="L84" i="6"/>
  <c r="K87" i="6"/>
  <c r="K74" i="6"/>
  <c r="M72" i="6"/>
  <c r="L89" i="6"/>
  <c r="L91" i="6"/>
  <c r="K77" i="6"/>
  <c r="L102" i="6"/>
  <c r="L106" i="1"/>
  <c r="K104" i="1"/>
  <c r="C29" i="14"/>
  <c r="K141" i="1"/>
  <c r="B22" i="1"/>
  <c r="I91" i="1"/>
  <c r="M119" i="17"/>
  <c r="N138" i="17"/>
  <c r="N119" i="17"/>
  <c r="M138" i="17"/>
  <c r="M140" i="17"/>
  <c r="L113" i="17"/>
  <c r="M117" i="17"/>
  <c r="L161" i="17"/>
  <c r="N93" i="17"/>
  <c r="N103" i="17"/>
  <c r="N157" i="17"/>
  <c r="L105" i="17"/>
  <c r="M113" i="17"/>
  <c r="L130" i="17"/>
  <c r="M104" i="17"/>
  <c r="B85" i="17"/>
  <c r="N105" i="17"/>
  <c r="M155" i="17"/>
  <c r="L142" i="17"/>
  <c r="M121" i="17"/>
  <c r="L100" i="17"/>
  <c r="L134" i="17"/>
  <c r="L136" i="17"/>
  <c r="N162" i="17"/>
  <c r="N150" i="17"/>
  <c r="N153" i="17"/>
  <c r="L126" i="17"/>
  <c r="N102" i="17"/>
  <c r="N146" i="17"/>
  <c r="M141" i="17"/>
  <c r="N135" i="17"/>
  <c r="N90" i="17"/>
  <c r="L146" i="17"/>
  <c r="N129" i="17"/>
  <c r="L94" i="17"/>
  <c r="L149" i="17"/>
  <c r="N113" i="17"/>
  <c r="M139" i="17"/>
  <c r="L143" i="17"/>
  <c r="N106" i="17"/>
  <c r="M111" i="17"/>
  <c r="M148" i="17"/>
  <c r="L140" i="17"/>
  <c r="M94" i="17"/>
  <c r="N134" i="17"/>
  <c r="L116" i="17"/>
  <c r="L141" i="17"/>
  <c r="N94" i="17"/>
  <c r="M118" i="17"/>
  <c r="M105" i="17"/>
  <c r="M136" i="17"/>
  <c r="M151" i="17"/>
  <c r="N142" i="17"/>
  <c r="N149" i="17"/>
  <c r="N139" i="17"/>
  <c r="M156" i="17"/>
  <c r="M126" i="17"/>
  <c r="N109" i="17"/>
  <c r="M127" i="17"/>
  <c r="L131" i="17"/>
  <c r="N117" i="17"/>
  <c r="L138" i="17"/>
  <c r="L109" i="17"/>
  <c r="N108" i="17"/>
  <c r="M160" i="17"/>
  <c r="L103" i="17"/>
  <c r="L152" i="17"/>
  <c r="N91" i="17"/>
  <c r="N121" i="17"/>
  <c r="N111" i="17"/>
  <c r="L117" i="17"/>
  <c r="M152" i="17"/>
  <c r="L90" i="17"/>
  <c r="L132" i="17"/>
  <c r="M98" i="17"/>
  <c r="M102" i="17"/>
  <c r="N137" i="17"/>
  <c r="L157" i="17"/>
  <c r="M99" i="17"/>
  <c r="M157" i="17"/>
  <c r="M115" i="17"/>
  <c r="M123" i="17"/>
  <c r="N147" i="17"/>
  <c r="N158" i="17"/>
  <c r="N132" i="17"/>
  <c r="L99" i="17"/>
  <c r="L154" i="17"/>
  <c r="L108" i="17"/>
  <c r="L147" i="17"/>
  <c r="N97" i="17"/>
  <c r="N110" i="17"/>
  <c r="L112" i="17"/>
  <c r="L137" i="17"/>
  <c r="N114" i="17"/>
  <c r="L162" i="17"/>
  <c r="N92" i="17"/>
  <c r="L111" i="17"/>
  <c r="N148" i="17"/>
  <c r="M112" i="17"/>
  <c r="N107" i="17"/>
  <c r="M125" i="17"/>
  <c r="N125" i="17"/>
  <c r="M131" i="17"/>
  <c r="L128" i="17"/>
  <c r="M109" i="17"/>
  <c r="N152" i="17"/>
  <c r="N130" i="17"/>
  <c r="N126" i="17"/>
  <c r="L95" i="17"/>
  <c r="M149" i="17"/>
  <c r="N143" i="17"/>
  <c r="N140" i="17"/>
  <c r="L120" i="17"/>
  <c r="L101" i="17"/>
  <c r="M129" i="17"/>
  <c r="L96" i="17"/>
  <c r="N112" i="17"/>
  <c r="M120" i="17"/>
  <c r="L92" i="17"/>
  <c r="L135" i="17"/>
  <c r="M93" i="17"/>
  <c r="L153" i="17"/>
  <c r="M124" i="17"/>
  <c r="M103" i="17"/>
  <c r="N159" i="17"/>
  <c r="M116" i="17"/>
  <c r="M132" i="17"/>
  <c r="M134" i="17"/>
  <c r="M161" i="17"/>
  <c r="M96" i="17"/>
  <c r="N98" i="17"/>
  <c r="L139" i="17"/>
  <c r="M159" i="17"/>
  <c r="N141" i="17"/>
  <c r="N156" i="17"/>
  <c r="N136" i="17"/>
  <c r="L144" i="17"/>
  <c r="L133" i="17"/>
  <c r="L110" i="17"/>
  <c r="N101" i="17"/>
  <c r="L129" i="17"/>
  <c r="M101" i="17"/>
  <c r="N123" i="17"/>
  <c r="M150" i="17"/>
  <c r="M133" i="17"/>
  <c r="N145" i="17"/>
  <c r="M90" i="17"/>
  <c r="L159" i="17"/>
  <c r="M107" i="17"/>
  <c r="M114" i="17"/>
  <c r="L127" i="17"/>
  <c r="M158" i="17"/>
  <c r="L125" i="17"/>
  <c r="N151" i="17"/>
  <c r="M110" i="17"/>
  <c r="M154" i="17"/>
  <c r="L119" i="17"/>
  <c r="M144" i="17"/>
  <c r="L93" i="17"/>
  <c r="L98" i="17"/>
  <c r="N96" i="17"/>
  <c r="N144" i="17"/>
  <c r="N154" i="17"/>
  <c r="L158" i="17"/>
  <c r="M143" i="17"/>
  <c r="N100" i="17"/>
  <c r="L148" i="17"/>
  <c r="N118" i="17"/>
  <c r="N155" i="17"/>
  <c r="L91" i="17"/>
  <c r="N124" i="17"/>
  <c r="L150" i="17"/>
  <c r="N161" i="17"/>
  <c r="M97" i="17"/>
  <c r="L123" i="17"/>
  <c r="M146" i="17"/>
  <c r="M122" i="17"/>
  <c r="L118" i="17"/>
  <c r="M106" i="17"/>
  <c r="L160" i="17"/>
  <c r="M92" i="17"/>
  <c r="L115" i="17"/>
  <c r="N104" i="17"/>
  <c r="M137" i="17"/>
  <c r="N131" i="17"/>
  <c r="M145" i="17"/>
  <c r="M162" i="17"/>
  <c r="B33" i="3"/>
  <c r="B36" i="3"/>
  <c r="C15" i="3"/>
  <c r="B44" i="3"/>
  <c r="C46" i="3"/>
  <c r="B43" i="3"/>
  <c r="C28" i="3"/>
  <c r="C29" i="3"/>
  <c r="B41" i="3"/>
  <c r="C47" i="3"/>
  <c r="C39" i="3"/>
  <c r="B19" i="3"/>
  <c r="C14" i="3"/>
  <c r="B42" i="3"/>
  <c r="C22" i="3"/>
  <c r="B46" i="3"/>
  <c r="C17" i="3"/>
  <c r="B20" i="3"/>
  <c r="B23" i="3"/>
  <c r="B30" i="3"/>
  <c r="C20" i="3"/>
  <c r="B21" i="3"/>
  <c r="B27" i="3"/>
  <c r="B40" i="3"/>
  <c r="C40" i="3"/>
  <c r="C38" i="3"/>
  <c r="C33" i="3"/>
  <c r="C21" i="3"/>
  <c r="B24" i="3"/>
  <c r="B18" i="3"/>
  <c r="C43" i="3"/>
  <c r="C26" i="3"/>
  <c r="B14" i="3"/>
  <c r="C18" i="3"/>
  <c r="C25" i="3"/>
  <c r="B25" i="3"/>
  <c r="C27" i="3"/>
  <c r="B45" i="3"/>
  <c r="B47" i="3"/>
  <c r="C32" i="3"/>
  <c r="C45" i="3"/>
  <c r="B29" i="3"/>
  <c r="B28" i="3"/>
  <c r="B31" i="3"/>
  <c r="B13" i="3"/>
  <c r="B15" i="3"/>
  <c r="B34" i="3"/>
  <c r="C35" i="3"/>
  <c r="B35" i="3"/>
  <c r="C13" i="3"/>
  <c r="C19" i="3"/>
  <c r="C37" i="3"/>
  <c r="B22" i="3"/>
  <c r="C34" i="3"/>
  <c r="C42" i="3"/>
  <c r="B17" i="3"/>
  <c r="B32" i="3"/>
  <c r="C23" i="3"/>
  <c r="B39" i="3"/>
  <c r="B16" i="3"/>
  <c r="C31" i="3"/>
  <c r="B37" i="3"/>
  <c r="B26" i="3"/>
  <c r="C41" i="3"/>
  <c r="C30" i="3"/>
  <c r="B38" i="3"/>
  <c r="C16" i="3"/>
  <c r="C44" i="3"/>
  <c r="C24" i="3"/>
  <c r="E56" i="23"/>
  <c r="F56" i="23" s="1"/>
  <c r="C56" i="23"/>
  <c r="D56" i="23" s="1"/>
  <c r="H126" i="20"/>
  <c r="C36" i="3"/>
  <c r="M100" i="17"/>
  <c r="H75" i="6"/>
  <c r="G75" i="6"/>
  <c r="F78" i="6"/>
  <c r="H92" i="6"/>
  <c r="H83" i="6"/>
  <c r="F74" i="6"/>
  <c r="G81" i="6"/>
  <c r="H98" i="6"/>
  <c r="H91" i="6"/>
  <c r="G80" i="6"/>
  <c r="G98" i="6"/>
  <c r="G95" i="6"/>
  <c r="G94" i="6"/>
  <c r="F82" i="6"/>
  <c r="F69" i="6"/>
  <c r="F70" i="6"/>
  <c r="G71" i="6"/>
  <c r="B16" i="6" s="1"/>
  <c r="B20" i="6" s="1"/>
  <c r="F77" i="6"/>
  <c r="F93" i="6"/>
  <c r="F96" i="6"/>
  <c r="G73" i="6"/>
  <c r="H84" i="6"/>
  <c r="F100" i="6"/>
  <c r="F88" i="6"/>
  <c r="F87" i="6"/>
  <c r="F86" i="6"/>
  <c r="F83" i="6"/>
  <c r="H100" i="6"/>
  <c r="F75" i="6"/>
  <c r="G84" i="6"/>
  <c r="H101" i="6"/>
  <c r="F94" i="6"/>
  <c r="F76" i="6"/>
  <c r="H85" i="6"/>
  <c r="G85" i="6"/>
  <c r="F71" i="6"/>
  <c r="F99" i="6"/>
  <c r="F101" i="6"/>
  <c r="F89" i="6"/>
  <c r="F81" i="6"/>
  <c r="H68" i="6"/>
  <c r="H93" i="6"/>
  <c r="H73" i="6"/>
  <c r="G83" i="6"/>
  <c r="F95" i="6"/>
  <c r="F79" i="6"/>
  <c r="F80" i="6"/>
  <c r="F72" i="6"/>
  <c r="F98" i="6"/>
  <c r="F84" i="6"/>
  <c r="G92" i="6"/>
  <c r="G82" i="6"/>
  <c r="H82" i="6"/>
  <c r="G77" i="6"/>
  <c r="G87" i="6"/>
  <c r="F92" i="6"/>
  <c r="G72" i="6"/>
  <c r="H86" i="6"/>
  <c r="G79" i="6"/>
  <c r="G74" i="6"/>
  <c r="G89" i="6"/>
  <c r="G86" i="6"/>
  <c r="G93" i="6"/>
  <c r="G88" i="6"/>
  <c r="G97" i="6"/>
  <c r="H94" i="6"/>
  <c r="N127" i="17"/>
  <c r="D13" i="17"/>
  <c r="R158" i="17" s="1"/>
  <c r="B13" i="20"/>
  <c r="D13" i="20"/>
  <c r="S62" i="20" s="1"/>
  <c r="C13" i="20"/>
  <c r="L30" i="21"/>
  <c r="P30" i="21" s="1"/>
  <c r="R30" i="21" s="1"/>
  <c r="N30" i="21"/>
  <c r="N29" i="21"/>
  <c r="L29" i="21"/>
  <c r="P29" i="21" s="1"/>
  <c r="R29" i="21" s="1"/>
  <c r="C50" i="9"/>
  <c r="C40" i="9"/>
  <c r="C35" i="9"/>
  <c r="C54" i="9"/>
  <c r="C33" i="9"/>
  <c r="C28" i="9"/>
  <c r="C31" i="9"/>
  <c r="C53" i="9"/>
  <c r="B10" i="9"/>
  <c r="C34" i="9"/>
  <c r="C43" i="9"/>
  <c r="C52" i="9"/>
  <c r="C29" i="9"/>
  <c r="C56" i="9"/>
  <c r="C59" i="9"/>
  <c r="C58" i="9"/>
  <c r="C45" i="9"/>
  <c r="C42" i="9"/>
  <c r="C48" i="9"/>
  <c r="C30" i="9"/>
  <c r="C38" i="9"/>
  <c r="C27" i="9"/>
  <c r="C41" i="9"/>
  <c r="C44" i="9"/>
  <c r="C47" i="9"/>
  <c r="D70" i="12"/>
  <c r="E70" i="12" s="1"/>
  <c r="D100" i="12"/>
  <c r="E100" i="12" s="1"/>
  <c r="I101" i="12"/>
  <c r="J101" i="12" s="1"/>
  <c r="D81" i="12"/>
  <c r="E81" i="12" s="1"/>
  <c r="I77" i="12"/>
  <c r="J77" i="12" s="1"/>
  <c r="D69" i="12"/>
  <c r="E69" i="12" s="1"/>
  <c r="I82" i="12"/>
  <c r="J82" i="12" s="1"/>
  <c r="I90" i="12"/>
  <c r="J90" i="12" s="1"/>
  <c r="W33" i="13"/>
  <c r="X36" i="13"/>
  <c r="V28" i="13"/>
  <c r="E95" i="13"/>
  <c r="U95" i="13" s="1"/>
  <c r="Y95" i="13" s="1"/>
  <c r="E97" i="13"/>
  <c r="U97" i="13" s="1"/>
  <c r="Y97" i="13" s="1"/>
  <c r="E94" i="13"/>
  <c r="U94" i="13" s="1"/>
  <c r="Y94" i="13" s="1"/>
  <c r="E86" i="13"/>
  <c r="U86" i="13" s="1"/>
  <c r="Y86" i="13" s="1"/>
  <c r="E96" i="13"/>
  <c r="U96" i="13" s="1"/>
  <c r="Y96" i="13" s="1"/>
  <c r="E93" i="13"/>
  <c r="U93" i="13" s="1"/>
  <c r="Y93" i="13" s="1"/>
  <c r="D50" i="13"/>
  <c r="E91" i="13"/>
  <c r="U91" i="13" s="1"/>
  <c r="Y91" i="13" s="1"/>
  <c r="E79" i="13"/>
  <c r="U79" i="13" s="1"/>
  <c r="Y79" i="13" s="1"/>
  <c r="E71" i="13"/>
  <c r="U71" i="13" s="1"/>
  <c r="Y71" i="13" s="1"/>
  <c r="E63" i="13"/>
  <c r="U63" i="13" s="1"/>
  <c r="Y63" i="13" s="1"/>
  <c r="E92" i="13"/>
  <c r="U92" i="13" s="1"/>
  <c r="Y92" i="13" s="1"/>
  <c r="E88" i="13"/>
  <c r="U88" i="13" s="1"/>
  <c r="Y88" i="13" s="1"/>
  <c r="E84" i="13"/>
  <c r="U84" i="13" s="1"/>
  <c r="Y84" i="13" s="1"/>
  <c r="E81" i="13"/>
  <c r="U81" i="13" s="1"/>
  <c r="Y81" i="13" s="1"/>
  <c r="E78" i="13"/>
  <c r="U78" i="13" s="1"/>
  <c r="Y78" i="13" s="1"/>
  <c r="E75" i="13"/>
  <c r="U75" i="13" s="1"/>
  <c r="Y75" i="13" s="1"/>
  <c r="E72" i="13"/>
  <c r="U72" i="13" s="1"/>
  <c r="Y72" i="13" s="1"/>
  <c r="E69" i="13"/>
  <c r="U69" i="13" s="1"/>
  <c r="Y69" i="13" s="1"/>
  <c r="E66" i="13"/>
  <c r="U66" i="13" s="1"/>
  <c r="Y66" i="13" s="1"/>
  <c r="E87" i="13"/>
  <c r="U87" i="13" s="1"/>
  <c r="Y87" i="13" s="1"/>
  <c r="E68" i="13"/>
  <c r="U68" i="13" s="1"/>
  <c r="Y68" i="13" s="1"/>
  <c r="E65" i="13"/>
  <c r="U65" i="13" s="1"/>
  <c r="Y65" i="13" s="1"/>
  <c r="E76" i="13"/>
  <c r="U76" i="13" s="1"/>
  <c r="Y76" i="13" s="1"/>
  <c r="E73" i="13"/>
  <c r="U73" i="13" s="1"/>
  <c r="Y73" i="13" s="1"/>
  <c r="E70" i="13"/>
  <c r="U70" i="13" s="1"/>
  <c r="Y70" i="13" s="1"/>
  <c r="E67" i="13"/>
  <c r="U67" i="13" s="1"/>
  <c r="Y67" i="13" s="1"/>
  <c r="E64" i="13"/>
  <c r="U64" i="13" s="1"/>
  <c r="Y64" i="13" s="1"/>
  <c r="D42" i="13"/>
  <c r="B26" i="2"/>
  <c r="C26" i="2"/>
  <c r="E77" i="13"/>
  <c r="U77" i="13" s="1"/>
  <c r="Y77" i="13" s="1"/>
  <c r="E83" i="13"/>
  <c r="U83" i="13" s="1"/>
  <c r="Y83" i="13" s="1"/>
  <c r="E90" i="13"/>
  <c r="U90" i="13" s="1"/>
  <c r="Y90" i="13" s="1"/>
  <c r="D92" i="12"/>
  <c r="E92" i="12" s="1"/>
  <c r="O74" i="7"/>
  <c r="O92" i="7"/>
  <c r="E100" i="7"/>
  <c r="F100" i="7" s="1"/>
  <c r="O83" i="7"/>
  <c r="E84" i="7"/>
  <c r="F84" i="7" s="1"/>
  <c r="E87" i="7"/>
  <c r="F87" i="7" s="1"/>
  <c r="J86" i="7"/>
  <c r="K86" i="7" s="1"/>
  <c r="O97" i="7"/>
  <c r="J72" i="7"/>
  <c r="K72" i="7" s="1"/>
  <c r="O67" i="7"/>
  <c r="O75" i="7"/>
  <c r="O78" i="7"/>
  <c r="O73" i="7"/>
  <c r="J75" i="7"/>
  <c r="K75" i="7" s="1"/>
  <c r="O88" i="7"/>
  <c r="J90" i="7"/>
  <c r="K90" i="7" s="1"/>
  <c r="J80" i="7"/>
  <c r="K80" i="7" s="1"/>
  <c r="O71" i="7"/>
  <c r="O98" i="7"/>
  <c r="O82" i="7"/>
  <c r="J71" i="7"/>
  <c r="K71" i="7" s="1"/>
  <c r="E98" i="7"/>
  <c r="F98" i="7" s="1"/>
  <c r="O76" i="7"/>
  <c r="O95" i="7"/>
  <c r="O99" i="7"/>
  <c r="E76" i="7"/>
  <c r="F76" i="7" s="1"/>
  <c r="J93" i="7"/>
  <c r="K93" i="7" s="1"/>
  <c r="J87" i="7"/>
  <c r="K87" i="7" s="1"/>
  <c r="E67" i="7"/>
  <c r="F67" i="7" s="1"/>
  <c r="J70" i="7"/>
  <c r="K70" i="7" s="1"/>
  <c r="O84" i="7"/>
  <c r="O86" i="7"/>
  <c r="J67" i="7"/>
  <c r="K67" i="7" s="1"/>
  <c r="E73" i="7"/>
  <c r="F73" i="7" s="1"/>
  <c r="C49" i="14"/>
  <c r="B49" i="14"/>
  <c r="O89" i="7"/>
  <c r="E86" i="7"/>
  <c r="F86" i="7" s="1"/>
  <c r="J92" i="7"/>
  <c r="K92" i="7" s="1"/>
  <c r="O90" i="7"/>
  <c r="E97" i="7"/>
  <c r="F97" i="7" s="1"/>
  <c r="O79" i="7"/>
  <c r="J88" i="7"/>
  <c r="K88" i="7" s="1"/>
  <c r="O91" i="7"/>
  <c r="J74" i="7"/>
  <c r="K74" i="7" s="1"/>
  <c r="J82" i="7"/>
  <c r="K82" i="7" s="1"/>
  <c r="D14" i="10"/>
  <c r="F4" i="10" s="1"/>
  <c r="E16" i="10"/>
  <c r="D17" i="10"/>
  <c r="E18" i="10"/>
  <c r="J77" i="7"/>
  <c r="K77" i="7" s="1"/>
  <c r="E81" i="7"/>
  <c r="F81" i="7" s="1"/>
  <c r="D68" i="12"/>
  <c r="E68" i="12" s="1"/>
  <c r="D76" i="12"/>
  <c r="E76" i="12" s="1"/>
  <c r="I13" i="19"/>
  <c r="H28" i="21"/>
  <c r="J28" i="21" s="1"/>
  <c r="C44" i="17"/>
  <c r="C28" i="18"/>
  <c r="C31" i="18"/>
  <c r="B21" i="18"/>
  <c r="B45" i="18"/>
  <c r="C32" i="18"/>
  <c r="D24" i="18"/>
  <c r="B46" i="18"/>
  <c r="B33" i="18"/>
  <c r="B18" i="18"/>
  <c r="B42" i="18"/>
  <c r="D31" i="18"/>
  <c r="B19" i="18"/>
  <c r="D45" i="18"/>
  <c r="C35" i="18"/>
  <c r="C22" i="18"/>
  <c r="D43" i="18"/>
  <c r="C44" i="18"/>
  <c r="B26" i="18"/>
  <c r="D23" i="18"/>
  <c r="C16" i="18"/>
  <c r="D16" i="18"/>
  <c r="C14" i="18"/>
  <c r="B41" i="18"/>
  <c r="D25" i="18"/>
  <c r="D36" i="18"/>
  <c r="C34" i="18"/>
  <c r="D29" i="18"/>
  <c r="B30" i="18"/>
  <c r="B25" i="18"/>
  <c r="B49" i="7"/>
  <c r="C49" i="7"/>
  <c r="D98" i="12"/>
  <c r="E98" i="12" s="1"/>
  <c r="C18" i="9"/>
  <c r="B9" i="9" s="1"/>
  <c r="E68" i="7"/>
  <c r="F68" i="7" s="1"/>
  <c r="E71" i="7"/>
  <c r="F71" i="7" s="1"/>
  <c r="I69" i="12"/>
  <c r="J69" i="12" s="1"/>
  <c r="E14" i="10"/>
  <c r="C18" i="10"/>
  <c r="E15" i="10"/>
  <c r="C43" i="18"/>
  <c r="D37" i="18"/>
  <c r="B29" i="18"/>
  <c r="D20" i="18"/>
  <c r="J98" i="7"/>
  <c r="K98" i="7" s="1"/>
  <c r="I88" i="12"/>
  <c r="J88" i="12" s="1"/>
  <c r="C43" i="13"/>
  <c r="D94" i="13"/>
  <c r="P94" i="13" s="1"/>
  <c r="Q94" i="13" s="1"/>
  <c r="D78" i="13"/>
  <c r="P78" i="13" s="1"/>
  <c r="Q78" i="13" s="1"/>
  <c r="D77" i="13"/>
  <c r="P77" i="13" s="1"/>
  <c r="Q77" i="13" s="1"/>
  <c r="D96" i="13"/>
  <c r="P96" i="13" s="1"/>
  <c r="Q96" i="13" s="1"/>
  <c r="D93" i="13"/>
  <c r="P93" i="13" s="1"/>
  <c r="Q93" i="13" s="1"/>
  <c r="D90" i="13"/>
  <c r="P90" i="13" s="1"/>
  <c r="Q90" i="13" s="1"/>
  <c r="D84" i="13"/>
  <c r="P84" i="13" s="1"/>
  <c r="Q84" i="13" s="1"/>
  <c r="D86" i="13"/>
  <c r="P86" i="13" s="1"/>
  <c r="Q86" i="13" s="1"/>
  <c r="D80" i="13"/>
  <c r="P80" i="13" s="1"/>
  <c r="Q80" i="13" s="1"/>
  <c r="D74" i="13"/>
  <c r="P74" i="13" s="1"/>
  <c r="Q74" i="13" s="1"/>
  <c r="D67" i="13"/>
  <c r="P67" i="13" s="1"/>
  <c r="Q67" i="13" s="1"/>
  <c r="D69" i="13"/>
  <c r="P69" i="13" s="1"/>
  <c r="Q69" i="13" s="1"/>
  <c r="D95" i="13"/>
  <c r="P95" i="13" s="1"/>
  <c r="Q95" i="13" s="1"/>
  <c r="D92" i="13"/>
  <c r="P92" i="13" s="1"/>
  <c r="Q92" i="13" s="1"/>
  <c r="D89" i="13"/>
  <c r="P89" i="13" s="1"/>
  <c r="Q89" i="13" s="1"/>
  <c r="D66" i="13"/>
  <c r="P66" i="13" s="1"/>
  <c r="Q66" i="13" s="1"/>
  <c r="D79" i="13"/>
  <c r="P79" i="13" s="1"/>
  <c r="Q79" i="13" s="1"/>
  <c r="C44" i="20"/>
  <c r="F29" i="21"/>
  <c r="O155" i="17"/>
  <c r="P155" i="17" s="1"/>
  <c r="E158" i="17"/>
  <c r="F158" i="17" s="1"/>
  <c r="D17" i="8"/>
  <c r="C28" i="8"/>
  <c r="D38" i="8"/>
  <c r="C17" i="8"/>
  <c r="C30" i="8"/>
  <c r="C43" i="8"/>
  <c r="B22" i="8"/>
  <c r="B35" i="8"/>
  <c r="C45" i="8"/>
  <c r="B24" i="8"/>
  <c r="B37" i="8"/>
  <c r="D15" i="8"/>
  <c r="C47" i="8"/>
  <c r="B28" i="8"/>
  <c r="B41" i="8"/>
  <c r="D19" i="8"/>
  <c r="D32" i="8"/>
  <c r="D45" i="8"/>
  <c r="C24" i="8"/>
  <c r="D34" i="8"/>
  <c r="D47" i="8"/>
  <c r="C26" i="8"/>
  <c r="B42" i="8"/>
  <c r="B23" i="8"/>
  <c r="C23" i="8"/>
  <c r="C36" i="8"/>
  <c r="C36" i="2"/>
  <c r="D36" i="2" s="1"/>
  <c r="C34" i="2"/>
  <c r="D34" i="2" s="1"/>
  <c r="C46" i="2"/>
  <c r="D46" i="2" s="1"/>
  <c r="C44" i="2"/>
  <c r="D44" i="2" s="1"/>
  <c r="J99" i="7"/>
  <c r="K99" i="7" s="1"/>
  <c r="I70" i="12"/>
  <c r="J70" i="12" s="1"/>
  <c r="C76" i="13"/>
  <c r="K76" i="13" s="1"/>
  <c r="L76" i="13" s="1"/>
  <c r="C92" i="13"/>
  <c r="K92" i="13" s="1"/>
  <c r="L92" i="13" s="1"/>
  <c r="C91" i="13"/>
  <c r="K91" i="13" s="1"/>
  <c r="L91" i="13" s="1"/>
  <c r="C65" i="13"/>
  <c r="K65" i="13" s="1"/>
  <c r="L65" i="13" s="1"/>
  <c r="C50" i="20"/>
  <c r="D29" i="21"/>
  <c r="H29" i="21" s="1"/>
  <c r="J29" i="21" s="1"/>
  <c r="D88" i="22"/>
  <c r="G18" i="19"/>
  <c r="I18" i="19" s="1"/>
  <c r="E124" i="17"/>
  <c r="F124" i="17" s="1"/>
  <c r="E161" i="17"/>
  <c r="F161" i="17" s="1"/>
  <c r="J79" i="7"/>
  <c r="K79" i="7" s="1"/>
  <c r="F83" i="13"/>
  <c r="G83" i="13" s="1"/>
  <c r="I91" i="14"/>
  <c r="J91" i="14" s="1"/>
  <c r="B99" i="22"/>
  <c r="D99" i="22" s="1"/>
  <c r="B75" i="22"/>
  <c r="D75" i="22" s="1"/>
  <c r="B69" i="22"/>
  <c r="D69" i="22" s="1"/>
  <c r="B59" i="22"/>
  <c r="D59" i="22" s="1"/>
  <c r="B53" i="22"/>
  <c r="D53" i="22" s="1"/>
  <c r="B43" i="22"/>
  <c r="D43" i="22" s="1"/>
  <c r="B37" i="22"/>
  <c r="D37" i="22" s="1"/>
  <c r="B27" i="22"/>
  <c r="D27" i="22" s="1"/>
  <c r="B141" i="22"/>
  <c r="D141" i="22" s="1"/>
  <c r="B392" i="22"/>
  <c r="D392" i="22" s="1"/>
  <c r="B46" i="22"/>
  <c r="D46" i="22" s="1"/>
  <c r="B62" i="22"/>
  <c r="D62" i="22" s="1"/>
  <c r="B78" i="22"/>
  <c r="D78" i="22" s="1"/>
  <c r="B94" i="22"/>
  <c r="D94" i="22" s="1"/>
  <c r="B110" i="22"/>
  <c r="D110" i="22" s="1"/>
  <c r="B132" i="22"/>
  <c r="D132" i="22" s="1"/>
  <c r="B245" i="22"/>
  <c r="D245" i="22" s="1"/>
  <c r="B130" i="22"/>
  <c r="D130" i="22" s="1"/>
  <c r="B291" i="22"/>
  <c r="D291" i="22" s="1"/>
  <c r="B388" i="22"/>
  <c r="D388" i="22" s="1"/>
  <c r="B356" i="22"/>
  <c r="D356" i="22" s="1"/>
  <c r="B324" i="22"/>
  <c r="D324" i="22" s="1"/>
  <c r="B292" i="22"/>
  <c r="D292" i="22" s="1"/>
  <c r="B260" i="22"/>
  <c r="D260" i="22" s="1"/>
  <c r="B397" i="22"/>
  <c r="D397" i="22" s="1"/>
  <c r="B365" i="22"/>
  <c r="D365" i="22" s="1"/>
  <c r="B333" i="22"/>
  <c r="D333" i="22" s="1"/>
  <c r="B301" i="22"/>
  <c r="D301" i="22" s="1"/>
  <c r="B269" i="22"/>
  <c r="D269" i="22" s="1"/>
  <c r="B235" i="22"/>
  <c r="D235" i="22" s="1"/>
  <c r="B411" i="22"/>
  <c r="D411" i="22" s="1"/>
  <c r="B379" i="22"/>
  <c r="D379" i="22" s="1"/>
  <c r="B347" i="22"/>
  <c r="D347" i="22" s="1"/>
  <c r="B315" i="22"/>
  <c r="D315" i="22" s="1"/>
  <c r="B283" i="22"/>
  <c r="D283" i="22" s="1"/>
  <c r="B251" i="22"/>
  <c r="D251" i="22" s="1"/>
  <c r="B416" i="22"/>
  <c r="D416" i="22" s="1"/>
  <c r="B384" i="22"/>
  <c r="D384" i="22" s="1"/>
  <c r="B352" i="22"/>
  <c r="D352" i="22" s="1"/>
  <c r="B391" i="22"/>
  <c r="D391" i="22" s="1"/>
  <c r="B327" i="22"/>
  <c r="D327" i="22" s="1"/>
  <c r="B263" i="22"/>
  <c r="D263" i="22" s="1"/>
  <c r="B220" i="22"/>
  <c r="D220" i="22" s="1"/>
  <c r="B389" i="22"/>
  <c r="D389" i="22" s="1"/>
  <c r="B357" i="22"/>
  <c r="D357" i="22" s="1"/>
  <c r="B325" i="22"/>
  <c r="D325" i="22" s="1"/>
  <c r="B403" i="22"/>
  <c r="D403" i="22" s="1"/>
  <c r="B319" i="22"/>
  <c r="D319" i="22" s="1"/>
  <c r="B256" i="22"/>
  <c r="D256" i="22" s="1"/>
  <c r="B30" i="22"/>
  <c r="D30" i="22" s="1"/>
  <c r="B123" i="22"/>
  <c r="D123" i="22" s="1"/>
  <c r="B83" i="22"/>
  <c r="D83" i="22" s="1"/>
  <c r="B77" i="22"/>
  <c r="D77" i="22" s="1"/>
  <c r="B67" i="22"/>
  <c r="D67" i="22" s="1"/>
  <c r="B61" i="22"/>
  <c r="D61" i="22" s="1"/>
  <c r="B51" i="22"/>
  <c r="D51" i="22" s="1"/>
  <c r="B45" i="22"/>
  <c r="D45" i="22" s="1"/>
  <c r="B35" i="22"/>
  <c r="D35" i="22" s="1"/>
  <c r="B25" i="22"/>
  <c r="D25" i="22" s="1"/>
  <c r="B115" i="22"/>
  <c r="D115" i="22" s="1"/>
  <c r="B270" i="22"/>
  <c r="D270" i="22" s="1"/>
  <c r="B38" i="22"/>
  <c r="D38" i="22" s="1"/>
  <c r="B54" i="22"/>
  <c r="D54" i="22" s="1"/>
  <c r="B70" i="22"/>
  <c r="D70" i="22" s="1"/>
  <c r="B86" i="22"/>
  <c r="D86" i="22" s="1"/>
  <c r="B102" i="22"/>
  <c r="D102" i="22" s="1"/>
  <c r="B118" i="22"/>
  <c r="D118" i="22" s="1"/>
  <c r="B211" i="22"/>
  <c r="D211" i="22" s="1"/>
  <c r="B265" i="22"/>
  <c r="D265" i="22" s="1"/>
  <c r="B224" i="22"/>
  <c r="D224" i="22" s="1"/>
  <c r="B404" i="22"/>
  <c r="D404" i="22" s="1"/>
  <c r="B372" i="22"/>
  <c r="D372" i="22" s="1"/>
  <c r="B340" i="22"/>
  <c r="D340" i="22" s="1"/>
  <c r="B308" i="22"/>
  <c r="D308" i="22" s="1"/>
  <c r="B276" i="22"/>
  <c r="D276" i="22" s="1"/>
  <c r="B413" i="22"/>
  <c r="D413" i="22" s="1"/>
  <c r="B381" i="22"/>
  <c r="D381" i="22" s="1"/>
  <c r="B349" i="22"/>
  <c r="D349" i="22" s="1"/>
  <c r="B317" i="22"/>
  <c r="D317" i="22" s="1"/>
  <c r="B285" i="22"/>
  <c r="D285" i="22" s="1"/>
  <c r="B253" i="22"/>
  <c r="D253" i="22" s="1"/>
  <c r="B219" i="22"/>
  <c r="D219" i="22" s="1"/>
  <c r="B395" i="22"/>
  <c r="D395" i="22" s="1"/>
  <c r="B363" i="22"/>
  <c r="D363" i="22" s="1"/>
  <c r="B331" i="22"/>
  <c r="D331" i="22" s="1"/>
  <c r="B299" i="22"/>
  <c r="D299" i="22" s="1"/>
  <c r="B267" i="22"/>
  <c r="D267" i="22" s="1"/>
  <c r="B238" i="22"/>
  <c r="D238" i="22" s="1"/>
  <c r="B400" i="22"/>
  <c r="D400" i="22" s="1"/>
  <c r="B368" i="22"/>
  <c r="D368" i="22" s="1"/>
  <c r="B336" i="22"/>
  <c r="D336" i="22" s="1"/>
  <c r="B359" i="22"/>
  <c r="D359" i="22" s="1"/>
  <c r="B295" i="22"/>
  <c r="D295" i="22" s="1"/>
  <c r="B236" i="22"/>
  <c r="D236" i="22" s="1"/>
  <c r="B405" i="22"/>
  <c r="D405" i="22" s="1"/>
  <c r="B373" i="22"/>
  <c r="D373" i="22" s="1"/>
  <c r="B341" i="22"/>
  <c r="D341" i="22" s="1"/>
  <c r="B309" i="22"/>
  <c r="D309" i="22" s="1"/>
  <c r="B346" i="22"/>
  <c r="D346" i="22" s="1"/>
  <c r="B288" i="22"/>
  <c r="D288" i="22" s="1"/>
  <c r="B383" i="22"/>
  <c r="D383" i="22" s="1"/>
  <c r="B222" i="22"/>
  <c r="D222" i="22" s="1"/>
  <c r="B182" i="22"/>
  <c r="D182" i="22" s="1"/>
  <c r="B142" i="22"/>
  <c r="D142" i="22" s="1"/>
  <c r="B321" i="22"/>
  <c r="D321" i="22" s="1"/>
  <c r="B239" i="22"/>
  <c r="D239" i="22" s="1"/>
  <c r="B185" i="22"/>
  <c r="D185" i="22" s="1"/>
  <c r="B385" i="22"/>
  <c r="D385" i="22" s="1"/>
  <c r="B304" i="22"/>
  <c r="D304" i="22" s="1"/>
  <c r="B223" i="22"/>
  <c r="D223" i="22" s="1"/>
  <c r="B183" i="22"/>
  <c r="D183" i="22" s="1"/>
  <c r="B91" i="22"/>
  <c r="D91" i="22" s="1"/>
  <c r="B187" i="22"/>
  <c r="D187" i="22" s="1"/>
  <c r="B49" i="22"/>
  <c r="D49" i="22" s="1"/>
  <c r="B81" i="22"/>
  <c r="D81" i="22" s="1"/>
  <c r="B113" i="22"/>
  <c r="D113" i="22" s="1"/>
  <c r="B171" i="22"/>
  <c r="D171" i="22" s="1"/>
  <c r="B412" i="22"/>
  <c r="D412" i="22" s="1"/>
  <c r="B348" i="22"/>
  <c r="D348" i="22" s="1"/>
  <c r="B284" i="22"/>
  <c r="D284" i="22" s="1"/>
  <c r="B390" i="22"/>
  <c r="D390" i="22" s="1"/>
  <c r="B326" i="22"/>
  <c r="D326" i="22" s="1"/>
  <c r="B262" i="22"/>
  <c r="D262" i="22" s="1"/>
  <c r="B402" i="22"/>
  <c r="D402" i="22" s="1"/>
  <c r="B338" i="22"/>
  <c r="D338" i="22" s="1"/>
  <c r="B274" i="22"/>
  <c r="D274" i="22" s="1"/>
  <c r="B409" i="22"/>
  <c r="D409" i="22" s="1"/>
  <c r="B345" i="22"/>
  <c r="D345" i="22" s="1"/>
  <c r="B311" i="22"/>
  <c r="D311" i="22" s="1"/>
  <c r="B414" i="22"/>
  <c r="D414" i="22" s="1"/>
  <c r="B350" i="22"/>
  <c r="D350" i="22" s="1"/>
  <c r="B353" i="22"/>
  <c r="D353" i="22" s="1"/>
  <c r="B401" i="22"/>
  <c r="D401" i="22" s="1"/>
  <c r="B134" i="22"/>
  <c r="D134" i="22" s="1"/>
  <c r="B177" i="22"/>
  <c r="D177" i="22" s="1"/>
  <c r="B217" i="22"/>
  <c r="D217" i="22" s="1"/>
  <c r="B143" i="22"/>
  <c r="D143" i="22" s="1"/>
  <c r="B344" i="22"/>
  <c r="D344" i="22" s="1"/>
  <c r="B221" i="22"/>
  <c r="D221" i="22" s="1"/>
  <c r="B186" i="22"/>
  <c r="D186" i="22" s="1"/>
  <c r="B154" i="22"/>
  <c r="D154" i="22" s="1"/>
  <c r="B208" i="22"/>
  <c r="D208" i="22" s="1"/>
  <c r="B192" i="22"/>
  <c r="D192" i="22" s="1"/>
  <c r="B176" i="22"/>
  <c r="D176" i="22" s="1"/>
  <c r="B160" i="22"/>
  <c r="D160" i="22" s="1"/>
  <c r="B144" i="22"/>
  <c r="D144" i="22" s="1"/>
  <c r="B264" i="22"/>
  <c r="D264" i="22" s="1"/>
  <c r="B216" i="22"/>
  <c r="D216" i="22" s="1"/>
  <c r="B108" i="22"/>
  <c r="D108" i="22" s="1"/>
  <c r="B76" i="22"/>
  <c r="D76" i="22" s="1"/>
  <c r="B44" i="22"/>
  <c r="D44" i="22" s="1"/>
  <c r="B31" i="22"/>
  <c r="D31" i="22" s="1"/>
  <c r="B133" i="22"/>
  <c r="D133" i="22" s="1"/>
  <c r="B103" i="22"/>
  <c r="D103" i="22" s="1"/>
  <c r="B71" i="22"/>
  <c r="D71" i="22" s="1"/>
  <c r="B23" i="22"/>
  <c r="D23" i="22" s="1"/>
  <c r="B293" i="22"/>
  <c r="D293" i="22" s="1"/>
  <c r="B138" i="22"/>
  <c r="D138" i="22" s="1"/>
  <c r="B106" i="22"/>
  <c r="D106" i="22" s="1"/>
  <c r="B74" i="22"/>
  <c r="D74" i="22" s="1"/>
  <c r="B42" i="22"/>
  <c r="D42" i="22" s="1"/>
  <c r="B229" i="22"/>
  <c r="D229" i="22" s="1"/>
  <c r="B188" i="22"/>
  <c r="D188" i="22" s="1"/>
  <c r="B156" i="22"/>
  <c r="D156" i="22" s="1"/>
  <c r="B266" i="22"/>
  <c r="D266" i="22" s="1"/>
  <c r="B127" i="22"/>
  <c r="D127" i="22" s="1"/>
  <c r="B96" i="22"/>
  <c r="D96" i="22" s="1"/>
  <c r="B64" i="22"/>
  <c r="D64" i="22" s="1"/>
  <c r="B32" i="22"/>
  <c r="D32" i="22" s="1"/>
  <c r="B139" i="22"/>
  <c r="D139" i="22" s="1"/>
  <c r="B29" i="22"/>
  <c r="D29" i="22" s="1"/>
  <c r="B248" i="22"/>
  <c r="D248" i="22" s="1"/>
  <c r="B101" i="22"/>
  <c r="D101" i="22" s="1"/>
  <c r="B140" i="22"/>
  <c r="D140" i="22" s="1"/>
  <c r="B314" i="22"/>
  <c r="D314" i="22" s="1"/>
  <c r="B57" i="22"/>
  <c r="D57" i="22" s="1"/>
  <c r="B89" i="22"/>
  <c r="D89" i="22" s="1"/>
  <c r="B121" i="22"/>
  <c r="D121" i="22" s="1"/>
  <c r="B387" i="22"/>
  <c r="D387" i="22" s="1"/>
  <c r="B396" i="22"/>
  <c r="D396" i="22" s="1"/>
  <c r="B332" i="22"/>
  <c r="D332" i="22" s="1"/>
  <c r="B268" i="22"/>
  <c r="D268" i="22" s="1"/>
  <c r="B374" i="22"/>
  <c r="D374" i="22" s="1"/>
  <c r="B310" i="22"/>
  <c r="D310" i="22" s="1"/>
  <c r="B243" i="22"/>
  <c r="D243" i="22" s="1"/>
  <c r="B386" i="22"/>
  <c r="D386" i="22" s="1"/>
  <c r="B322" i="22"/>
  <c r="D322" i="22" s="1"/>
  <c r="B258" i="22"/>
  <c r="D258" i="22" s="1"/>
  <c r="B393" i="22"/>
  <c r="D393" i="22" s="1"/>
  <c r="B407" i="22"/>
  <c r="D407" i="22" s="1"/>
  <c r="B279" i="22"/>
  <c r="D279" i="22" s="1"/>
  <c r="B398" i="22"/>
  <c r="D398" i="22" s="1"/>
  <c r="B334" i="22"/>
  <c r="D334" i="22" s="1"/>
  <c r="B330" i="22"/>
  <c r="D330" i="22" s="1"/>
  <c r="B376" i="22"/>
  <c r="D376" i="22" s="1"/>
  <c r="B214" i="22"/>
  <c r="D214" i="22" s="1"/>
  <c r="B174" i="22"/>
  <c r="D174" i="22" s="1"/>
  <c r="B126" i="22"/>
  <c r="D126" i="22" s="1"/>
  <c r="B313" i="22"/>
  <c r="D313" i="22" s="1"/>
  <c r="B237" i="22"/>
  <c r="D237" i="22" s="1"/>
  <c r="B169" i="22"/>
  <c r="D169" i="22" s="1"/>
  <c r="B378" i="22"/>
  <c r="D378" i="22" s="1"/>
  <c r="B287" i="22"/>
  <c r="D287" i="22" s="1"/>
  <c r="B215" i="22"/>
  <c r="D215" i="22" s="1"/>
  <c r="B175" i="22"/>
  <c r="D175" i="22" s="1"/>
  <c r="B328" i="22"/>
  <c r="D328" i="22" s="1"/>
  <c r="B282" i="22"/>
  <c r="D282" i="22" s="1"/>
  <c r="C32" i="23"/>
  <c r="D32" i="23" s="1"/>
  <c r="E32" i="23"/>
  <c r="F32" i="23" s="1"/>
  <c r="B73" i="22"/>
  <c r="D73" i="22" s="1"/>
  <c r="B107" i="22"/>
  <c r="D107" i="22" s="1"/>
  <c r="E26" i="23"/>
  <c r="F26" i="23" s="1"/>
  <c r="C26" i="23"/>
  <c r="D26" i="23" s="1"/>
  <c r="B375" i="22"/>
  <c r="D375" i="22" s="1"/>
  <c r="B418" i="22"/>
  <c r="D418" i="22" s="1"/>
  <c r="B252" i="22"/>
  <c r="D252" i="22" s="1"/>
  <c r="B105" i="22"/>
  <c r="D105" i="22" s="1"/>
  <c r="E38" i="23"/>
  <c r="F38" i="23" s="1"/>
  <c r="C38" i="23"/>
  <c r="D38" i="23" s="1"/>
  <c r="G38" i="23" s="1"/>
  <c r="E50" i="23"/>
  <c r="F50" i="23" s="1"/>
  <c r="C50" i="23"/>
  <c r="D50" i="23" s="1"/>
  <c r="D27" i="4" l="1"/>
  <c r="G35" i="4"/>
  <c r="G35" i="22" s="1"/>
  <c r="D56" i="4"/>
  <c r="G278" i="4"/>
  <c r="G278" i="22" s="1"/>
  <c r="D278" i="4"/>
  <c r="D102" i="4"/>
  <c r="G150" i="4"/>
  <c r="G150" i="22" s="1"/>
  <c r="G42" i="4"/>
  <c r="G42" i="22" s="1"/>
  <c r="D30" i="4"/>
  <c r="D320" i="4"/>
  <c r="D283" i="4"/>
  <c r="G162" i="4"/>
  <c r="G162" i="22" s="1"/>
  <c r="G59" i="4"/>
  <c r="G59" i="22" s="1"/>
  <c r="D161" i="4"/>
  <c r="D209" i="4"/>
  <c r="G413" i="4"/>
  <c r="G413" i="22" s="1"/>
  <c r="G383" i="4"/>
  <c r="G383" i="22" s="1"/>
  <c r="D383" i="4"/>
  <c r="G310" i="4"/>
  <c r="G310" i="22" s="1"/>
  <c r="D310" i="4"/>
  <c r="D405" i="4"/>
  <c r="G405" i="4"/>
  <c r="G405" i="22" s="1"/>
  <c r="G182" i="4"/>
  <c r="G182" i="22" s="1"/>
  <c r="D182" i="4"/>
  <c r="D395" i="4"/>
  <c r="G396" i="4"/>
  <c r="G396" i="22" s="1"/>
  <c r="G370" i="4"/>
  <c r="G370" i="22" s="1"/>
  <c r="D328" i="4"/>
  <c r="G239" i="4"/>
  <c r="G239" i="22" s="1"/>
  <c r="G346" i="4"/>
  <c r="G346" i="22" s="1"/>
  <c r="G377" i="4"/>
  <c r="G377" i="22" s="1"/>
  <c r="G249" i="4"/>
  <c r="G249" i="22" s="1"/>
  <c r="G185" i="4"/>
  <c r="G185" i="22" s="1"/>
  <c r="G214" i="4"/>
  <c r="G214" i="22" s="1"/>
  <c r="D262" i="4"/>
  <c r="D151" i="4"/>
  <c r="G184" i="4"/>
  <c r="G184" i="22" s="1"/>
  <c r="D184" i="4"/>
  <c r="G381" i="4"/>
  <c r="G381" i="22" s="1"/>
  <c r="D260" i="4"/>
  <c r="G167" i="4"/>
  <c r="G167" i="22" s="1"/>
  <c r="D167" i="4"/>
  <c r="G61" i="4"/>
  <c r="G61" i="22" s="1"/>
  <c r="D281" i="4"/>
  <c r="G385" i="4"/>
  <c r="G385" i="22" s="1"/>
  <c r="D144" i="4"/>
  <c r="G403" i="4"/>
  <c r="G403" i="22" s="1"/>
  <c r="G207" i="4"/>
  <c r="G207" i="22" s="1"/>
  <c r="G159" i="4"/>
  <c r="G159" i="22" s="1"/>
  <c r="G327" i="4"/>
  <c r="G327" i="22" s="1"/>
  <c r="D160" i="4"/>
  <c r="G107" i="4"/>
  <c r="G107" i="22" s="1"/>
  <c r="D107" i="4"/>
  <c r="G88" i="4"/>
  <c r="G88" i="22" s="1"/>
  <c r="G398" i="4"/>
  <c r="G398" i="22" s="1"/>
  <c r="D398" i="4"/>
  <c r="G257" i="4"/>
  <c r="G257" i="22" s="1"/>
  <c r="G109" i="4"/>
  <c r="G109" i="22" s="1"/>
  <c r="G202" i="4"/>
  <c r="G202" i="22" s="1"/>
  <c r="D329" i="4"/>
  <c r="G114" i="4"/>
  <c r="G114" i="22" s="1"/>
  <c r="D181" i="4"/>
  <c r="G147" i="4"/>
  <c r="G147" i="22" s="1"/>
  <c r="D221" i="4"/>
  <c r="G67" i="4"/>
  <c r="G67" i="22" s="1"/>
  <c r="D293" i="4"/>
  <c r="G251" i="4"/>
  <c r="G251" i="22" s="1"/>
  <c r="D270" i="4"/>
  <c r="D232" i="4"/>
  <c r="G275" i="4"/>
  <c r="G275" i="22" s="1"/>
  <c r="G137" i="4"/>
  <c r="G137" i="22" s="1"/>
  <c r="G242" i="4"/>
  <c r="G242" i="22" s="1"/>
  <c r="D199" i="4"/>
  <c r="G355" i="4"/>
  <c r="G355" i="22" s="1"/>
  <c r="G326" i="4"/>
  <c r="G326" i="22" s="1"/>
  <c r="D326" i="4"/>
  <c r="G48" i="4"/>
  <c r="G48" i="22" s="1"/>
  <c r="D48" i="4"/>
  <c r="D412" i="4"/>
  <c r="G412" i="4"/>
  <c r="G412" i="22" s="1"/>
  <c r="D178" i="4"/>
  <c r="G178" i="4"/>
  <c r="G178" i="22" s="1"/>
  <c r="G382" i="4"/>
  <c r="G382" i="22" s="1"/>
  <c r="D382" i="4"/>
  <c r="G188" i="4"/>
  <c r="G188" i="22" s="1"/>
  <c r="D227" i="4"/>
  <c r="G331" i="4"/>
  <c r="G331" i="22" s="1"/>
  <c r="D331" i="4"/>
  <c r="G361" i="4"/>
  <c r="G361" i="22" s="1"/>
  <c r="D361" i="4"/>
  <c r="G139" i="4"/>
  <c r="G139" i="22" s="1"/>
  <c r="G203" i="4"/>
  <c r="G203" i="22" s="1"/>
  <c r="G410" i="4"/>
  <c r="G410" i="22" s="1"/>
  <c r="G267" i="4"/>
  <c r="G267" i="22" s="1"/>
  <c r="D82" i="4"/>
  <c r="G386" i="4"/>
  <c r="G386" i="22" s="1"/>
  <c r="D269" i="4"/>
  <c r="D384" i="4"/>
  <c r="G180" i="4"/>
  <c r="G180" i="22" s="1"/>
  <c r="G411" i="4"/>
  <c r="G411" i="22" s="1"/>
  <c r="G224" i="4"/>
  <c r="G224" i="22" s="1"/>
  <c r="D342" i="4"/>
  <c r="G50" i="4"/>
  <c r="G50" i="22" s="1"/>
  <c r="G323" i="4"/>
  <c r="G323" i="22" s="1"/>
  <c r="G52" i="4"/>
  <c r="G52" i="22" s="1"/>
  <c r="G210" i="4"/>
  <c r="G210" i="22" s="1"/>
  <c r="D392" i="4"/>
  <c r="G309" i="4"/>
  <c r="G309" i="22" s="1"/>
  <c r="D334" i="4"/>
  <c r="G280" i="4"/>
  <c r="G280" i="22" s="1"/>
  <c r="D280" i="4"/>
  <c r="G339" i="4"/>
  <c r="G339" i="22" s="1"/>
  <c r="D339" i="4"/>
  <c r="G38" i="4"/>
  <c r="G38" i="22" s="1"/>
  <c r="D38" i="4"/>
  <c r="G177" i="4"/>
  <c r="G177" i="22" s="1"/>
  <c r="D177" i="4"/>
  <c r="D374" i="4"/>
  <c r="G374" i="4"/>
  <c r="G374" i="22" s="1"/>
  <c r="G223" i="4"/>
  <c r="G223" i="22" s="1"/>
  <c r="D223" i="4"/>
  <c r="D244" i="4"/>
  <c r="G379" i="4"/>
  <c r="G379" i="22" s="1"/>
  <c r="G250" i="4"/>
  <c r="G250" i="22" s="1"/>
  <c r="D219" i="4"/>
  <c r="G140" i="4"/>
  <c r="G140" i="22" s="1"/>
  <c r="D140" i="4"/>
  <c r="D169" i="4"/>
  <c r="G311" i="4"/>
  <c r="G311" i="22" s="1"/>
  <c r="G90" i="4"/>
  <c r="G90" i="22" s="1"/>
  <c r="G206" i="4"/>
  <c r="G206" i="22" s="1"/>
  <c r="D206" i="4"/>
  <c r="G22" i="4"/>
  <c r="G22" i="22" s="1"/>
  <c r="D22" i="4"/>
  <c r="G142" i="4"/>
  <c r="G142" i="22" s="1"/>
  <c r="D142" i="4"/>
  <c r="G233" i="4"/>
  <c r="G233" i="22" s="1"/>
  <c r="D233" i="4"/>
  <c r="G401" i="4"/>
  <c r="G401" i="22" s="1"/>
  <c r="D401" i="4"/>
  <c r="G94" i="4"/>
  <c r="G94" i="22" s="1"/>
  <c r="D94" i="4"/>
  <c r="D375" i="4"/>
  <c r="G375" i="4"/>
  <c r="G375" i="22" s="1"/>
  <c r="D213" i="4"/>
  <c r="G213" i="4"/>
  <c r="G213" i="22" s="1"/>
  <c r="G175" i="4"/>
  <c r="G175" i="22" s="1"/>
  <c r="D175" i="4"/>
  <c r="G86" i="4"/>
  <c r="G86" i="22" s="1"/>
  <c r="G32" i="4"/>
  <c r="G32" i="22" s="1"/>
  <c r="D32" i="4"/>
  <c r="D315" i="4"/>
  <c r="G315" i="4"/>
  <c r="G315" i="22" s="1"/>
  <c r="D134" i="4"/>
  <c r="G189" i="4"/>
  <c r="G189" i="22" s="1"/>
  <c r="G166" i="4"/>
  <c r="G166" i="22" s="1"/>
  <c r="D298" i="4"/>
  <c r="G298" i="4"/>
  <c r="G298" i="22" s="1"/>
  <c r="G408" i="4"/>
  <c r="G408" i="22" s="1"/>
  <c r="D408" i="4"/>
  <c r="G235" i="4"/>
  <c r="G235" i="22" s="1"/>
  <c r="D235" i="4"/>
  <c r="D365" i="4"/>
  <c r="G365" i="4"/>
  <c r="G365" i="22" s="1"/>
  <c r="G268" i="4"/>
  <c r="G268" i="22" s="1"/>
  <c r="G103" i="4"/>
  <c r="G103" i="22" s="1"/>
  <c r="D103" i="4"/>
  <c r="D404" i="4"/>
  <c r="G404" i="4"/>
  <c r="G404" i="22" s="1"/>
  <c r="D294" i="4"/>
  <c r="G336" i="4"/>
  <c r="G336" i="22" s="1"/>
  <c r="G394" i="4"/>
  <c r="G394" i="22" s="1"/>
  <c r="D135" i="4"/>
  <c r="G37" i="4"/>
  <c r="G37" i="22" s="1"/>
  <c r="D263" i="4"/>
  <c r="G72" i="4"/>
  <c r="G72" i="22" s="1"/>
  <c r="G259" i="4"/>
  <c r="G259" i="22" s="1"/>
  <c r="D259" i="4"/>
  <c r="D340" i="4"/>
  <c r="G340" i="4"/>
  <c r="G340" i="22" s="1"/>
  <c r="G118" i="4"/>
  <c r="G118" i="22" s="1"/>
  <c r="D118" i="4"/>
  <c r="D243" i="4"/>
  <c r="G243" i="4"/>
  <c r="G243" i="22" s="1"/>
  <c r="G246" i="4"/>
  <c r="G246" i="22" s="1"/>
  <c r="D246" i="4"/>
  <c r="D265" i="4"/>
  <c r="G265" i="4"/>
  <c r="G265" i="22" s="1"/>
  <c r="G74" i="4"/>
  <c r="G74" i="22" s="1"/>
  <c r="D74" i="4"/>
  <c r="G129" i="4"/>
  <c r="G129" i="22" s="1"/>
  <c r="D129" i="4"/>
  <c r="D152" i="4"/>
  <c r="D173" i="4"/>
  <c r="G173" i="4"/>
  <c r="G173" i="22" s="1"/>
  <c r="D70" i="4"/>
  <c r="G136" i="4"/>
  <c r="G136" i="22" s="1"/>
  <c r="G231" i="4"/>
  <c r="G231" i="22" s="1"/>
  <c r="G296" i="4"/>
  <c r="G296" i="22" s="1"/>
  <c r="D296" i="4"/>
  <c r="G45" i="4"/>
  <c r="G45" i="22" s="1"/>
  <c r="G397" i="4"/>
  <c r="G397" i="22" s="1"/>
  <c r="D216" i="4"/>
  <c r="G338" i="4"/>
  <c r="G338" i="22" s="1"/>
  <c r="G106" i="4"/>
  <c r="G106" i="22" s="1"/>
  <c r="G369" i="4"/>
  <c r="G369" i="22" s="1"/>
  <c r="G85" i="4"/>
  <c r="G85" i="22" s="1"/>
  <c r="G321" i="4"/>
  <c r="G321" i="22" s="1"/>
  <c r="G131" i="4"/>
  <c r="G131" i="22" s="1"/>
  <c r="G79" i="4"/>
  <c r="G79" i="22" s="1"/>
  <c r="D279" i="4"/>
  <c r="G279" i="4"/>
  <c r="G279" i="22" s="1"/>
  <c r="D237" i="4"/>
  <c r="G237" i="4"/>
  <c r="G237" i="22" s="1"/>
  <c r="G312" i="4"/>
  <c r="G312" i="22" s="1"/>
  <c r="D312" i="4"/>
  <c r="G391" i="4"/>
  <c r="G391" i="22" s="1"/>
  <c r="D391" i="4"/>
  <c r="D218" i="4"/>
  <c r="G218" i="4"/>
  <c r="G218" i="22" s="1"/>
  <c r="D193" i="4"/>
  <c r="G193" i="4"/>
  <c r="G193" i="22" s="1"/>
  <c r="G344" i="4"/>
  <c r="G344" i="22" s="1"/>
  <c r="D344" i="4"/>
  <c r="G289" i="4"/>
  <c r="G289" i="22" s="1"/>
  <c r="D289" i="4"/>
  <c r="D308" i="4"/>
  <c r="G308" i="4"/>
  <c r="G308" i="22" s="1"/>
  <c r="D351" i="4"/>
  <c r="G351" i="4"/>
  <c r="G351" i="22" s="1"/>
  <c r="D197" i="4"/>
  <c r="G197" i="4"/>
  <c r="G197" i="22" s="1"/>
  <c r="D390" i="4"/>
  <c r="G390" i="4"/>
  <c r="G390" i="22" s="1"/>
  <c r="D76" i="4"/>
  <c r="G76" i="4"/>
  <c r="G76" i="22" s="1"/>
  <c r="G190" i="4"/>
  <c r="G190" i="22" s="1"/>
  <c r="D190" i="4"/>
  <c r="G236" i="4"/>
  <c r="G236" i="22" s="1"/>
  <c r="D236" i="4"/>
  <c r="G98" i="4"/>
  <c r="G98" i="22" s="1"/>
  <c r="D98" i="4"/>
  <c r="G318" i="4"/>
  <c r="G318" i="22" s="1"/>
  <c r="D318" i="4"/>
  <c r="D414" i="4"/>
  <c r="G414" i="4"/>
  <c r="G414" i="22" s="1"/>
  <c r="G208" i="4"/>
  <c r="G208" i="22" s="1"/>
  <c r="D208" i="4"/>
  <c r="G359" i="4"/>
  <c r="G359" i="22" s="1"/>
  <c r="D387" i="4"/>
  <c r="G387" i="4"/>
  <c r="G387" i="22" s="1"/>
  <c r="G172" i="4"/>
  <c r="G172" i="22" s="1"/>
  <c r="D172" i="4"/>
  <c r="G345" i="4"/>
  <c r="G345" i="22" s="1"/>
  <c r="D345" i="4"/>
  <c r="G360" i="4"/>
  <c r="G360" i="22" s="1"/>
  <c r="D360" i="4"/>
  <c r="G116" i="4"/>
  <c r="G116" i="22" s="1"/>
  <c r="D116" i="4"/>
  <c r="G212" i="4"/>
  <c r="G212" i="22" s="1"/>
  <c r="G373" i="4"/>
  <c r="G373" i="22" s="1"/>
  <c r="G388" i="4"/>
  <c r="G388" i="22" s="1"/>
  <c r="D388" i="4"/>
  <c r="D266" i="4"/>
  <c r="G266" i="4"/>
  <c r="G266" i="22" s="1"/>
  <c r="G366" i="4"/>
  <c r="G366" i="22" s="1"/>
  <c r="D366" i="4"/>
  <c r="D341" i="4"/>
  <c r="G341" i="4"/>
  <c r="G341" i="22" s="1"/>
  <c r="G168" i="4"/>
  <c r="G168" i="22" s="1"/>
  <c r="D168" i="4"/>
  <c r="G187" i="4"/>
  <c r="G187" i="22" s="1"/>
  <c r="G34" i="4"/>
  <c r="G34" i="22" s="1"/>
  <c r="G138" i="4"/>
  <c r="G138" i="22" s="1"/>
  <c r="G191" i="4"/>
  <c r="G191" i="22" s="1"/>
  <c r="D191" i="4"/>
  <c r="D179" i="4"/>
  <c r="G179" i="4"/>
  <c r="G179" i="22" s="1"/>
  <c r="G174" i="4"/>
  <c r="G174" i="22" s="1"/>
  <c r="D174" i="4"/>
  <c r="D217" i="4"/>
  <c r="G217" i="4"/>
  <c r="G217" i="22" s="1"/>
  <c r="G89" i="4"/>
  <c r="G89" i="22" s="1"/>
  <c r="D89" i="4"/>
  <c r="G192" i="4"/>
  <c r="G192" i="22" s="1"/>
  <c r="D192" i="4"/>
  <c r="G272" i="4"/>
  <c r="G272" i="22" s="1"/>
  <c r="D272" i="4"/>
  <c r="D261" i="4"/>
  <c r="G261" i="4"/>
  <c r="G261" i="22" s="1"/>
  <c r="G101" i="4"/>
  <c r="G101" i="22" s="1"/>
  <c r="D101" i="4"/>
  <c r="D115" i="4"/>
  <c r="G115" i="4"/>
  <c r="G115" i="22" s="1"/>
  <c r="D83" i="4"/>
  <c r="G83" i="4"/>
  <c r="G83" i="22" s="1"/>
  <c r="D145" i="4"/>
  <c r="G145" i="4"/>
  <c r="G145" i="22" s="1"/>
  <c r="G80" i="4"/>
  <c r="G80" i="22" s="1"/>
  <c r="D80" i="4"/>
  <c r="D119" i="4"/>
  <c r="G119" i="4"/>
  <c r="G119" i="22" s="1"/>
  <c r="D97" i="4"/>
  <c r="G97" i="4"/>
  <c r="G97" i="22" s="1"/>
  <c r="D36" i="4"/>
  <c r="G36" i="4"/>
  <c r="G36" i="22" s="1"/>
  <c r="D60" i="4"/>
  <c r="G60" i="4"/>
  <c r="G60" i="22" s="1"/>
  <c r="D143" i="4"/>
  <c r="G143" i="4"/>
  <c r="G143" i="22" s="1"/>
  <c r="D99" i="4"/>
  <c r="G99" i="4"/>
  <c r="G99" i="22" s="1"/>
  <c r="D128" i="4"/>
  <c r="G128" i="4"/>
  <c r="G128" i="22" s="1"/>
  <c r="G53" i="4"/>
  <c r="G53" i="22" s="1"/>
  <c r="D53" i="4"/>
  <c r="G117" i="4"/>
  <c r="G117" i="22" s="1"/>
  <c r="D117" i="4"/>
  <c r="G96" i="4"/>
  <c r="G96" i="22" s="1"/>
  <c r="D96" i="4"/>
  <c r="D130" i="4"/>
  <c r="G130" i="4"/>
  <c r="G130" i="22" s="1"/>
  <c r="D75" i="4"/>
  <c r="G75" i="4"/>
  <c r="G75" i="22" s="1"/>
  <c r="D108" i="4"/>
  <c r="G108" i="4"/>
  <c r="G108" i="22" s="1"/>
  <c r="D124" i="4"/>
  <c r="G124" i="4"/>
  <c r="G124" i="22" s="1"/>
  <c r="D93" i="4"/>
  <c r="G93" i="4"/>
  <c r="G93" i="22" s="1"/>
  <c r="G55" i="4"/>
  <c r="G55" i="22" s="1"/>
  <c r="D55" i="4"/>
  <c r="G23" i="4"/>
  <c r="G23" i="22" s="1"/>
  <c r="D23" i="4"/>
  <c r="D120" i="4"/>
  <c r="G120" i="4"/>
  <c r="G120" i="22" s="1"/>
  <c r="D77" i="4"/>
  <c r="G77" i="4"/>
  <c r="G77" i="22" s="1"/>
  <c r="D91" i="4"/>
  <c r="G91" i="4"/>
  <c r="G91" i="22" s="1"/>
  <c r="G28" i="4"/>
  <c r="G28" i="22" s="1"/>
  <c r="D28" i="4"/>
  <c r="D29" i="4"/>
  <c r="G29" i="4"/>
  <c r="G29" i="22" s="1"/>
  <c r="D141" i="4"/>
  <c r="G141" i="4"/>
  <c r="G141" i="22" s="1"/>
  <c r="D132" i="4"/>
  <c r="G132" i="4"/>
  <c r="G132" i="22" s="1"/>
  <c r="D183" i="4"/>
  <c r="G183" i="4"/>
  <c r="G183" i="22" s="1"/>
  <c r="D51" i="4"/>
  <c r="G51" i="4"/>
  <c r="G51" i="22" s="1"/>
  <c r="D84" i="4"/>
  <c r="G84" i="4"/>
  <c r="G84" i="22" s="1"/>
  <c r="D104" i="4"/>
  <c r="G104" i="4"/>
  <c r="G104" i="22" s="1"/>
  <c r="D73" i="4"/>
  <c r="G73" i="4"/>
  <c r="G73" i="22" s="1"/>
  <c r="D41" i="4"/>
  <c r="G41" i="4"/>
  <c r="G41" i="22" s="1"/>
  <c r="D211" i="4"/>
  <c r="G211" i="4"/>
  <c r="G211" i="22" s="1"/>
  <c r="D149" i="4"/>
  <c r="G149" i="4"/>
  <c r="G149" i="22" s="1"/>
  <c r="D44" i="4"/>
  <c r="G44" i="4"/>
  <c r="G44" i="22" s="1"/>
  <c r="G64" i="4"/>
  <c r="G64" i="22" s="1"/>
  <c r="D64" i="4"/>
  <c r="D49" i="4"/>
  <c r="G49" i="4"/>
  <c r="G49" i="22" s="1"/>
  <c r="D111" i="4"/>
  <c r="G111" i="4"/>
  <c r="G111" i="22" s="1"/>
  <c r="D121" i="4"/>
  <c r="G121" i="4"/>
  <c r="G121" i="22" s="1"/>
  <c r="D47" i="4"/>
  <c r="G47" i="4"/>
  <c r="G47" i="22" s="1"/>
  <c r="D40" i="4"/>
  <c r="G40" i="4"/>
  <c r="G40" i="22" s="1"/>
  <c r="D25" i="4"/>
  <c r="G25" i="4"/>
  <c r="G25" i="22" s="1"/>
  <c r="G70" i="23"/>
  <c r="H70" i="23" s="1"/>
  <c r="G46" i="23"/>
  <c r="G57" i="23"/>
  <c r="H57" i="23" s="1"/>
  <c r="G40" i="23"/>
  <c r="H40" i="23" s="1"/>
  <c r="G60" i="23"/>
  <c r="H60" i="23" s="1"/>
  <c r="G31" i="23"/>
  <c r="H31" i="23" s="1"/>
  <c r="G62" i="23"/>
  <c r="H62" i="23" s="1"/>
  <c r="G50" i="23"/>
  <c r="H50" i="23" s="1"/>
  <c r="G53" i="23"/>
  <c r="H53" i="23" s="1"/>
  <c r="G47" i="23"/>
  <c r="H47" i="23" s="1"/>
  <c r="G39" i="23"/>
  <c r="H39" i="23" s="1"/>
  <c r="G72" i="23"/>
  <c r="G65" i="23"/>
  <c r="H65" i="23" s="1"/>
  <c r="G45" i="23"/>
  <c r="H45" i="23" s="1"/>
  <c r="G33" i="23"/>
  <c r="H33" i="23" s="1"/>
  <c r="G73" i="23"/>
  <c r="H73" i="23" s="1"/>
  <c r="G41" i="23"/>
  <c r="H41" i="23" s="1"/>
  <c r="G29" i="23"/>
  <c r="H29" i="23" s="1"/>
  <c r="G66" i="23"/>
  <c r="H66" i="23" s="1"/>
  <c r="G56" i="23"/>
  <c r="G71" i="23"/>
  <c r="H71" i="23" s="1"/>
  <c r="G42" i="23"/>
  <c r="H42" i="23" s="1"/>
  <c r="G52" i="23"/>
  <c r="H52" i="23" s="1"/>
  <c r="G58" i="23"/>
  <c r="H58" i="23" s="1"/>
  <c r="G36" i="23"/>
  <c r="H36" i="23" s="1"/>
  <c r="G63" i="23"/>
  <c r="H63" i="23" s="1"/>
  <c r="G28" i="23"/>
  <c r="H28" i="23" s="1"/>
  <c r="G64" i="23"/>
  <c r="H64" i="23" s="1"/>
  <c r="G55" i="23"/>
  <c r="H55" i="23" s="1"/>
  <c r="G34" i="23"/>
  <c r="H34" i="23" s="1"/>
  <c r="G61" i="23"/>
  <c r="H61" i="23" s="1"/>
  <c r="G27" i="23"/>
  <c r="H27" i="23" s="1"/>
  <c r="G49" i="23"/>
  <c r="H49" i="23" s="1"/>
  <c r="G51" i="23"/>
  <c r="H51" i="23" s="1"/>
  <c r="G30" i="23"/>
  <c r="H30" i="23" s="1"/>
  <c r="G37" i="23"/>
  <c r="H37" i="23" s="1"/>
  <c r="G43" i="23"/>
  <c r="H43" i="23" s="1"/>
  <c r="C48" i="6"/>
  <c r="B21" i="6"/>
  <c r="B41" i="6" s="1"/>
  <c r="AB66" i="13"/>
  <c r="S93" i="17"/>
  <c r="K69" i="1"/>
  <c r="J97" i="1"/>
  <c r="J103" i="1"/>
  <c r="K74" i="1"/>
  <c r="J129" i="1"/>
  <c r="J91" i="1"/>
  <c r="J101" i="1"/>
  <c r="J59" i="1"/>
  <c r="J90" i="1"/>
  <c r="J113" i="1"/>
  <c r="K53" i="1"/>
  <c r="L75" i="1"/>
  <c r="K43" i="1"/>
  <c r="J68" i="1"/>
  <c r="J117" i="1"/>
  <c r="K54" i="1"/>
  <c r="J83" i="1"/>
  <c r="J98" i="1"/>
  <c r="L83" i="1"/>
  <c r="J119" i="1"/>
  <c r="K87" i="1"/>
  <c r="J47" i="1"/>
  <c r="K86" i="1"/>
  <c r="J63" i="1"/>
  <c r="L73" i="1"/>
  <c r="J73" i="1"/>
  <c r="J132" i="1"/>
  <c r="L59" i="1"/>
  <c r="K72" i="1"/>
  <c r="J107" i="1"/>
  <c r="J80" i="1"/>
  <c r="K50" i="1"/>
  <c r="L54" i="1"/>
  <c r="K66" i="1"/>
  <c r="K81" i="1"/>
  <c r="L72" i="1"/>
  <c r="J105" i="1"/>
  <c r="K76" i="1"/>
  <c r="J138" i="1"/>
  <c r="K42" i="1"/>
  <c r="J79" i="1"/>
  <c r="J128" i="1"/>
  <c r="L64" i="1"/>
  <c r="J69" i="1"/>
  <c r="K60" i="1"/>
  <c r="J74" i="1"/>
  <c r="K62" i="1"/>
  <c r="J45" i="1"/>
  <c r="L81" i="1"/>
  <c r="K79" i="1"/>
  <c r="J140" i="1"/>
  <c r="L85" i="1"/>
  <c r="K82" i="1"/>
  <c r="L63" i="1"/>
  <c r="J96" i="1"/>
  <c r="K56" i="1"/>
  <c r="K75" i="1"/>
  <c r="L97" i="1"/>
  <c r="J136" i="1"/>
  <c r="J93" i="1"/>
  <c r="J130" i="1"/>
  <c r="L74" i="1"/>
  <c r="L71" i="1"/>
  <c r="L62" i="1"/>
  <c r="J58" i="1"/>
  <c r="J81" i="1"/>
  <c r="J118" i="1"/>
  <c r="J62" i="1"/>
  <c r="K46" i="1"/>
  <c r="L47" i="1"/>
  <c r="J137" i="1"/>
  <c r="J121" i="1"/>
  <c r="J100" i="1"/>
  <c r="L89" i="1"/>
  <c r="K63" i="1"/>
  <c r="L51" i="1"/>
  <c r="J71" i="1"/>
  <c r="J76" i="1"/>
  <c r="K97" i="1"/>
  <c r="K84" i="1"/>
  <c r="K64" i="1"/>
  <c r="J86" i="1"/>
  <c r="L70" i="1"/>
  <c r="J70" i="1"/>
  <c r="J41" i="1"/>
  <c r="K61" i="1"/>
  <c r="K88" i="1"/>
  <c r="J55" i="1"/>
  <c r="J82" i="1"/>
  <c r="K41" i="1"/>
  <c r="K78" i="1"/>
  <c r="L86" i="1"/>
  <c r="K45" i="1"/>
  <c r="J64" i="1"/>
  <c r="L68" i="1"/>
  <c r="L82" i="1"/>
  <c r="J53" i="1"/>
  <c r="L42" i="1"/>
  <c r="J46" i="1"/>
  <c r="L67" i="1"/>
  <c r="J48" i="1"/>
  <c r="K90" i="1"/>
  <c r="J56" i="1"/>
  <c r="L88" i="1"/>
  <c r="J67" i="1"/>
  <c r="L46" i="1"/>
  <c r="J51" i="1"/>
  <c r="J85" i="1"/>
  <c r="K44" i="1"/>
  <c r="J43" i="1"/>
  <c r="J94" i="1"/>
  <c r="L52" i="1"/>
  <c r="J127" i="1"/>
  <c r="J87" i="1"/>
  <c r="J123" i="1"/>
  <c r="J124" i="1"/>
  <c r="L78" i="1"/>
  <c r="L58" i="1"/>
  <c r="J125" i="1"/>
  <c r="L87" i="1"/>
  <c r="K55" i="1"/>
  <c r="J60" i="1"/>
  <c r="J78" i="1"/>
  <c r="K58" i="1"/>
  <c r="J52" i="1"/>
  <c r="K52" i="1"/>
  <c r="L66" i="1"/>
  <c r="L79" i="1"/>
  <c r="K71" i="1"/>
  <c r="K73" i="1"/>
  <c r="J131" i="1"/>
  <c r="J104" i="1"/>
  <c r="J116" i="1"/>
  <c r="J134" i="1"/>
  <c r="J57" i="1"/>
  <c r="J108" i="1"/>
  <c r="L94" i="1"/>
  <c r="K132" i="1"/>
  <c r="L77" i="1"/>
  <c r="K49" i="1"/>
  <c r="J65" i="1"/>
  <c r="J106" i="1"/>
  <c r="L104" i="1"/>
  <c r="J84" i="1"/>
  <c r="J114" i="1"/>
  <c r="J88" i="1"/>
  <c r="K102" i="1"/>
  <c r="L109" i="1"/>
  <c r="K109" i="1"/>
  <c r="J139" i="1"/>
  <c r="J44" i="1"/>
  <c r="L49" i="1"/>
  <c r="K80" i="1"/>
  <c r="L50" i="1"/>
  <c r="L65" i="1"/>
  <c r="L41" i="1"/>
  <c r="J42" i="1"/>
  <c r="L56" i="1"/>
  <c r="L90" i="1"/>
  <c r="J49" i="1"/>
  <c r="K106" i="1"/>
  <c r="L53" i="1"/>
  <c r="K67" i="1"/>
  <c r="K57" i="1"/>
  <c r="L95" i="1"/>
  <c r="L137" i="1"/>
  <c r="J89" i="1"/>
  <c r="J110" i="1"/>
  <c r="J120" i="1"/>
  <c r="J112" i="1"/>
  <c r="K68" i="1"/>
  <c r="L61" i="1"/>
  <c r="J50" i="1"/>
  <c r="K59" i="1"/>
  <c r="L80" i="1"/>
  <c r="J61" i="1"/>
  <c r="L99" i="1"/>
  <c r="J109" i="1"/>
  <c r="K94" i="1"/>
  <c r="J135" i="1"/>
  <c r="J122" i="1"/>
  <c r="K83" i="1"/>
  <c r="J126" i="1"/>
  <c r="J92" i="1"/>
  <c r="K70" i="1"/>
  <c r="J72" i="1"/>
  <c r="J115" i="1"/>
  <c r="L69" i="1"/>
  <c r="K131" i="1"/>
  <c r="J141" i="1"/>
  <c r="L84" i="1"/>
  <c r="K77" i="1"/>
  <c r="K65" i="1"/>
  <c r="J54" i="1"/>
  <c r="J77" i="1"/>
  <c r="K89" i="1"/>
  <c r="J75" i="1"/>
  <c r="J133" i="1"/>
  <c r="K47" i="1"/>
  <c r="L76" i="1"/>
  <c r="L57" i="1"/>
  <c r="L48" i="1"/>
  <c r="L60" i="1"/>
  <c r="J66" i="1"/>
  <c r="K95" i="1"/>
  <c r="K48" i="1"/>
  <c r="J99" i="1"/>
  <c r="J102" i="1"/>
  <c r="K85" i="1"/>
  <c r="K51" i="1"/>
  <c r="L55" i="1"/>
  <c r="L43" i="1"/>
  <c r="J95" i="1"/>
  <c r="L45" i="1"/>
  <c r="L127" i="1"/>
  <c r="J111" i="1"/>
  <c r="L44" i="1"/>
  <c r="L119" i="1"/>
  <c r="C17" i="6"/>
  <c r="C25" i="6" s="1"/>
  <c r="K140" i="1"/>
  <c r="L117" i="1"/>
  <c r="D14" i="13"/>
  <c r="S66" i="13"/>
  <c r="B45" i="13"/>
  <c r="C45" i="13"/>
  <c r="AB72" i="13"/>
  <c r="AA71" i="13"/>
  <c r="S109" i="17"/>
  <c r="R144" i="17"/>
  <c r="R145" i="17"/>
  <c r="S159" i="17"/>
  <c r="K137" i="1"/>
  <c r="L101" i="1"/>
  <c r="K135" i="1"/>
  <c r="K126" i="1"/>
  <c r="L124" i="1"/>
  <c r="B17" i="6"/>
  <c r="B24" i="6" s="1"/>
  <c r="L140" i="1"/>
  <c r="B15" i="14"/>
  <c r="C58" i="14"/>
  <c r="L113" i="1"/>
  <c r="K110" i="1"/>
  <c r="L111" i="1"/>
  <c r="K93" i="1"/>
  <c r="L100" i="1"/>
  <c r="B11" i="2"/>
  <c r="F34" i="2"/>
  <c r="G34" i="2"/>
  <c r="S161" i="17"/>
  <c r="S116" i="17"/>
  <c r="V105" i="17"/>
  <c r="V92" i="17"/>
  <c r="V139" i="17"/>
  <c r="V97" i="17"/>
  <c r="V116" i="17"/>
  <c r="V160" i="17"/>
  <c r="V148" i="17"/>
  <c r="V120" i="17"/>
  <c r="V106" i="17"/>
  <c r="V141" i="17"/>
  <c r="V119" i="17"/>
  <c r="V133" i="17"/>
  <c r="V155" i="17"/>
  <c r="V117" i="17"/>
  <c r="V150" i="17"/>
  <c r="V91" i="17"/>
  <c r="V107" i="17"/>
  <c r="V108" i="17"/>
  <c r="V157" i="17"/>
  <c r="V129" i="17"/>
  <c r="V90" i="17"/>
  <c r="V149" i="17"/>
  <c r="V122" i="17"/>
  <c r="V113" i="17"/>
  <c r="V103" i="17"/>
  <c r="V99" i="17"/>
  <c r="V95" i="17"/>
  <c r="V109" i="17"/>
  <c r="V145" i="17"/>
  <c r="V159" i="17"/>
  <c r="V131" i="17"/>
  <c r="V138" i="17"/>
  <c r="V140" i="17"/>
  <c r="V151" i="17"/>
  <c r="V156" i="17"/>
  <c r="V134" i="17"/>
  <c r="V161" i="17"/>
  <c r="V94" i="17"/>
  <c r="V114" i="17"/>
  <c r="V110" i="17"/>
  <c r="V128" i="17"/>
  <c r="V127" i="17"/>
  <c r="V96" i="17"/>
  <c r="V121" i="17"/>
  <c r="V123" i="17"/>
  <c r="V112" i="17"/>
  <c r="V143" i="17"/>
  <c r="V137" i="17"/>
  <c r="V142" i="17"/>
  <c r="V111" i="17"/>
  <c r="V124" i="17"/>
  <c r="V147" i="17"/>
  <c r="V132" i="17"/>
  <c r="V100" i="17"/>
  <c r="V101" i="17"/>
  <c r="V154" i="17"/>
  <c r="V102" i="17"/>
  <c r="V93" i="17"/>
  <c r="V146" i="17"/>
  <c r="V144" i="17"/>
  <c r="V158" i="17"/>
  <c r="V130" i="17"/>
  <c r="V126" i="17"/>
  <c r="V118" i="17"/>
  <c r="V136" i="17"/>
  <c r="V98" i="17"/>
  <c r="V152" i="17"/>
  <c r="V125" i="17"/>
  <c r="V104" i="17"/>
  <c r="V135" i="17"/>
  <c r="V162" i="17"/>
  <c r="V153" i="17"/>
  <c r="V115" i="17"/>
  <c r="D419" i="22"/>
  <c r="E101" i="22" s="1"/>
  <c r="G36" i="2"/>
  <c r="F36" i="2"/>
  <c r="R136" i="17"/>
  <c r="K112" i="1"/>
  <c r="H46" i="23"/>
  <c r="G32" i="23"/>
  <c r="S89" i="13"/>
  <c r="T89" i="13"/>
  <c r="AB75" i="13"/>
  <c r="AA75" i="13"/>
  <c r="H101" i="20"/>
  <c r="I98" i="20"/>
  <c r="I116" i="20"/>
  <c r="I88" i="20"/>
  <c r="G101" i="20"/>
  <c r="H111" i="20"/>
  <c r="G70" i="20"/>
  <c r="G102" i="20"/>
  <c r="I73" i="20"/>
  <c r="H123" i="20"/>
  <c r="G96" i="20"/>
  <c r="I59" i="20"/>
  <c r="G98" i="20"/>
  <c r="G108" i="20"/>
  <c r="H90" i="20"/>
  <c r="G62" i="20"/>
  <c r="H66" i="20"/>
  <c r="I82" i="20"/>
  <c r="G124" i="20"/>
  <c r="I119" i="20"/>
  <c r="G110" i="20"/>
  <c r="H94" i="20"/>
  <c r="H116" i="20"/>
  <c r="I70" i="20"/>
  <c r="G63" i="20"/>
  <c r="I115" i="20"/>
  <c r="I104" i="20"/>
  <c r="H75" i="20"/>
  <c r="H98" i="20"/>
  <c r="I75" i="20"/>
  <c r="I91" i="20"/>
  <c r="G95" i="20"/>
  <c r="G64" i="20"/>
  <c r="I86" i="20"/>
  <c r="G56" i="20"/>
  <c r="G88" i="20"/>
  <c r="I121" i="20"/>
  <c r="G116" i="20"/>
  <c r="G60" i="20"/>
  <c r="I62" i="20"/>
  <c r="G65" i="20"/>
  <c r="G71" i="20"/>
  <c r="I69" i="20"/>
  <c r="I54" i="20"/>
  <c r="I117" i="20"/>
  <c r="H103" i="20"/>
  <c r="G109" i="20"/>
  <c r="I108" i="20"/>
  <c r="G86" i="20"/>
  <c r="I55" i="20"/>
  <c r="I100" i="20"/>
  <c r="H107" i="20"/>
  <c r="I109" i="20"/>
  <c r="I90" i="20"/>
  <c r="I102" i="20"/>
  <c r="G94" i="20"/>
  <c r="I72" i="20"/>
  <c r="I89" i="20"/>
  <c r="H74" i="20"/>
  <c r="G119" i="20"/>
  <c r="G58" i="20"/>
  <c r="G111" i="20"/>
  <c r="G120" i="20"/>
  <c r="G99" i="20"/>
  <c r="H114" i="20"/>
  <c r="G97" i="20"/>
  <c r="H68" i="20"/>
  <c r="I65" i="20"/>
  <c r="G69" i="20"/>
  <c r="G57" i="20"/>
  <c r="I87" i="20"/>
  <c r="I83" i="20"/>
  <c r="H83" i="20"/>
  <c r="H119" i="20"/>
  <c r="G82" i="20"/>
  <c r="H85" i="20"/>
  <c r="G75" i="20"/>
  <c r="H56" i="20"/>
  <c r="I124" i="20"/>
  <c r="H71" i="20"/>
  <c r="H120" i="20"/>
  <c r="H115" i="20"/>
  <c r="I107" i="20"/>
  <c r="I105" i="20"/>
  <c r="H88" i="20"/>
  <c r="G84" i="20"/>
  <c r="I66" i="20"/>
  <c r="G123" i="20"/>
  <c r="H59" i="20"/>
  <c r="G117" i="20"/>
  <c r="H67" i="20"/>
  <c r="G115" i="20"/>
  <c r="I60" i="20"/>
  <c r="I106" i="20"/>
  <c r="I61" i="20"/>
  <c r="H62" i="20"/>
  <c r="H97" i="20"/>
  <c r="I112" i="20"/>
  <c r="I103" i="20"/>
  <c r="H106" i="20"/>
  <c r="I68" i="20"/>
  <c r="I123" i="20"/>
  <c r="H61" i="20"/>
  <c r="G114" i="20"/>
  <c r="I67" i="20"/>
  <c r="H104" i="20"/>
  <c r="I125" i="20"/>
  <c r="I110" i="20"/>
  <c r="G74" i="20"/>
  <c r="H72" i="20"/>
  <c r="I96" i="20"/>
  <c r="G90" i="20"/>
  <c r="H73" i="20"/>
  <c r="G79" i="20"/>
  <c r="H60" i="20"/>
  <c r="G61" i="20"/>
  <c r="H112" i="20"/>
  <c r="G112" i="20"/>
  <c r="G91" i="20"/>
  <c r="I57" i="20"/>
  <c r="I111" i="20"/>
  <c r="H105" i="20"/>
  <c r="I84" i="20"/>
  <c r="G113" i="20"/>
  <c r="G78" i="20"/>
  <c r="H109" i="20"/>
  <c r="H121" i="20"/>
  <c r="H118" i="20"/>
  <c r="H78" i="20"/>
  <c r="G121" i="20"/>
  <c r="I64" i="20"/>
  <c r="I101" i="20"/>
  <c r="H102" i="20"/>
  <c r="G103" i="20"/>
  <c r="H84" i="20"/>
  <c r="H70" i="20"/>
  <c r="H100" i="20"/>
  <c r="G55" i="20"/>
  <c r="G92" i="20"/>
  <c r="I93" i="20"/>
  <c r="G73" i="20"/>
  <c r="H82" i="20"/>
  <c r="H86" i="20"/>
  <c r="H91" i="20"/>
  <c r="H124" i="20"/>
  <c r="H108" i="20"/>
  <c r="H110" i="20"/>
  <c r="I94" i="20"/>
  <c r="I74" i="20"/>
  <c r="G118" i="20"/>
  <c r="H54" i="20"/>
  <c r="G85" i="20"/>
  <c r="H77" i="20"/>
  <c r="G106" i="20"/>
  <c r="I78" i="20"/>
  <c r="G107" i="20"/>
  <c r="I97" i="20"/>
  <c r="I95" i="20"/>
  <c r="H96" i="20"/>
  <c r="G83" i="20"/>
  <c r="H93" i="20"/>
  <c r="G67" i="20"/>
  <c r="I114" i="20"/>
  <c r="G89" i="20"/>
  <c r="H99" i="20"/>
  <c r="G66" i="20"/>
  <c r="H80" i="20"/>
  <c r="H125" i="20"/>
  <c r="G122" i="20"/>
  <c r="G72" i="20"/>
  <c r="H64" i="20"/>
  <c r="I92" i="20"/>
  <c r="G77" i="20"/>
  <c r="I56" i="20"/>
  <c r="I77" i="20"/>
  <c r="I71" i="20"/>
  <c r="H69" i="20"/>
  <c r="H89" i="20"/>
  <c r="G80" i="20"/>
  <c r="G87" i="20"/>
  <c r="G76" i="20"/>
  <c r="G81" i="20"/>
  <c r="G100" i="20"/>
  <c r="I85" i="20"/>
  <c r="G126" i="20"/>
  <c r="H55" i="20"/>
  <c r="H76" i="20"/>
  <c r="H117" i="20"/>
  <c r="I80" i="20"/>
  <c r="I99" i="20"/>
  <c r="H113" i="20"/>
  <c r="G105" i="20"/>
  <c r="I120" i="20"/>
  <c r="I63" i="20"/>
  <c r="G54" i="20"/>
  <c r="G68" i="20"/>
  <c r="H63" i="20"/>
  <c r="H92" i="20"/>
  <c r="H57" i="20"/>
  <c r="H95" i="20"/>
  <c r="G104" i="20"/>
  <c r="G59" i="20"/>
  <c r="I118" i="20"/>
  <c r="G125" i="20"/>
  <c r="I113" i="20"/>
  <c r="G93" i="20"/>
  <c r="I58" i="20"/>
  <c r="I79" i="20"/>
  <c r="H79" i="20"/>
  <c r="H58" i="20"/>
  <c r="I76" i="20"/>
  <c r="H65" i="20"/>
  <c r="H87" i="20"/>
  <c r="I126" i="20"/>
  <c r="S144" i="17"/>
  <c r="S130" i="17"/>
  <c r="R159" i="17"/>
  <c r="B13" i="17"/>
  <c r="C16" i="6"/>
  <c r="C21" i="6" s="1"/>
  <c r="L132" i="1"/>
  <c r="L139" i="1"/>
  <c r="K101" i="1"/>
  <c r="K124" i="1"/>
  <c r="L103" i="1"/>
  <c r="K127" i="1"/>
  <c r="K113" i="1"/>
  <c r="L135" i="1"/>
  <c r="K111" i="1"/>
  <c r="L120" i="1"/>
  <c r="K100" i="1"/>
  <c r="S78" i="13"/>
  <c r="F7" i="10"/>
  <c r="F6" i="10"/>
  <c r="L91" i="1"/>
  <c r="K91" i="1"/>
  <c r="T80" i="13"/>
  <c r="R93" i="17"/>
  <c r="L98" i="1"/>
  <c r="L131" i="1"/>
  <c r="L126" i="1"/>
  <c r="H69" i="23"/>
  <c r="B20" i="12"/>
  <c r="G92" i="12" s="1"/>
  <c r="G68" i="12"/>
  <c r="H68" i="12"/>
  <c r="B18" i="7"/>
  <c r="H98" i="7" s="1"/>
  <c r="AB77" i="13"/>
  <c r="AA77" i="13"/>
  <c r="R130" i="17"/>
  <c r="R97" i="17"/>
  <c r="I81" i="20"/>
  <c r="K96" i="1"/>
  <c r="L108" i="1"/>
  <c r="L102" i="1"/>
  <c r="K134" i="1"/>
  <c r="K103" i="1"/>
  <c r="L118" i="1"/>
  <c r="L122" i="1"/>
  <c r="K121" i="1"/>
  <c r="K133" i="1"/>
  <c r="K136" i="1"/>
  <c r="K120" i="1"/>
  <c r="K119" i="1"/>
  <c r="H56" i="23"/>
  <c r="P80" i="7"/>
  <c r="Q80" i="7" s="1"/>
  <c r="P68" i="7"/>
  <c r="Q68" i="7" s="1"/>
  <c r="P67" i="7"/>
  <c r="Q67" i="7" s="1"/>
  <c r="P76" i="7"/>
  <c r="Q76" i="7" s="1"/>
  <c r="P74" i="7"/>
  <c r="Q74" i="7" s="1"/>
  <c r="P100" i="7"/>
  <c r="Q100" i="7" s="1"/>
  <c r="P92" i="7"/>
  <c r="Q92" i="7" s="1"/>
  <c r="P87" i="7"/>
  <c r="Q87" i="7" s="1"/>
  <c r="P99" i="7"/>
  <c r="Q99" i="7" s="1"/>
  <c r="P86" i="7"/>
  <c r="Q86" i="7" s="1"/>
  <c r="P79" i="7"/>
  <c r="Q79" i="7" s="1"/>
  <c r="P88" i="7"/>
  <c r="Q88" i="7" s="1"/>
  <c r="P95" i="7"/>
  <c r="Q95" i="7" s="1"/>
  <c r="P75" i="7"/>
  <c r="Q75" i="7" s="1"/>
  <c r="P91" i="7"/>
  <c r="Q91" i="7" s="1"/>
  <c r="P78" i="7"/>
  <c r="Q78" i="7" s="1"/>
  <c r="P98" i="7"/>
  <c r="Q98" i="7" s="1"/>
  <c r="P90" i="7"/>
  <c r="Q90" i="7" s="1"/>
  <c r="P89" i="7"/>
  <c r="Q89" i="7" s="1"/>
  <c r="P97" i="7"/>
  <c r="Q97" i="7" s="1"/>
  <c r="P94" i="7"/>
  <c r="Q94" i="7" s="1"/>
  <c r="P83" i="7"/>
  <c r="Q83" i="7" s="1"/>
  <c r="P82" i="7"/>
  <c r="Q82" i="7" s="1"/>
  <c r="P73" i="7"/>
  <c r="Q73" i="7" s="1"/>
  <c r="P71" i="7"/>
  <c r="Q71" i="7" s="1"/>
  <c r="P81" i="7"/>
  <c r="Q81" i="7" s="1"/>
  <c r="P93" i="7"/>
  <c r="Q93" i="7" s="1"/>
  <c r="P84" i="7"/>
  <c r="Q84" i="7" s="1"/>
  <c r="P70" i="7"/>
  <c r="Q70" i="7" s="1"/>
  <c r="P96" i="7"/>
  <c r="Q96" i="7" s="1"/>
  <c r="P72" i="7"/>
  <c r="Q72" i="7" s="1"/>
  <c r="P85" i="7"/>
  <c r="Q85" i="7" s="1"/>
  <c r="P69" i="7"/>
  <c r="Q69" i="7" s="1"/>
  <c r="P66" i="7"/>
  <c r="Q66" i="7" s="1"/>
  <c r="P77" i="7"/>
  <c r="Q77" i="7" s="1"/>
  <c r="S105" i="17"/>
  <c r="L92" i="1"/>
  <c r="H38" i="23"/>
  <c r="E163" i="22"/>
  <c r="H44" i="23"/>
  <c r="G26" i="23"/>
  <c r="H74" i="23"/>
  <c r="E398" i="22"/>
  <c r="E74" i="22"/>
  <c r="F345" i="22"/>
  <c r="E358" i="22"/>
  <c r="S155" i="17"/>
  <c r="R155" i="17"/>
  <c r="S95" i="13"/>
  <c r="T95" i="13"/>
  <c r="H100" i="12"/>
  <c r="G100" i="12"/>
  <c r="N92" i="20"/>
  <c r="M108" i="20"/>
  <c r="M70" i="20"/>
  <c r="N106" i="20"/>
  <c r="M87" i="20"/>
  <c r="M95" i="20"/>
  <c r="M122" i="20"/>
  <c r="M83" i="20"/>
  <c r="N58" i="20"/>
  <c r="M104" i="20"/>
  <c r="M80" i="20"/>
  <c r="N70" i="20"/>
  <c r="M105" i="20"/>
  <c r="N115" i="20"/>
  <c r="L88" i="20"/>
  <c r="N63" i="20"/>
  <c r="N83" i="20"/>
  <c r="L76" i="20"/>
  <c r="L104" i="20"/>
  <c r="N68" i="20"/>
  <c r="L118" i="20"/>
  <c r="M96" i="20"/>
  <c r="M120" i="20"/>
  <c r="M111" i="20"/>
  <c r="N67" i="20"/>
  <c r="M116" i="20"/>
  <c r="M68" i="20"/>
  <c r="L61" i="20"/>
  <c r="M59" i="20"/>
  <c r="L77" i="20"/>
  <c r="M112" i="20"/>
  <c r="N76" i="20"/>
  <c r="M76" i="20"/>
  <c r="N96" i="20"/>
  <c r="N118" i="20"/>
  <c r="M78" i="20"/>
  <c r="M92" i="20"/>
  <c r="N75" i="20"/>
  <c r="M103" i="20"/>
  <c r="M89" i="20"/>
  <c r="L114" i="20"/>
  <c r="N73" i="20"/>
  <c r="L115" i="20"/>
  <c r="L59" i="20"/>
  <c r="L106" i="20"/>
  <c r="N125" i="20"/>
  <c r="L71" i="20"/>
  <c r="L122" i="20"/>
  <c r="N81" i="20"/>
  <c r="N89" i="20"/>
  <c r="N54" i="20"/>
  <c r="M121" i="20"/>
  <c r="N98" i="20"/>
  <c r="M67" i="20"/>
  <c r="M73" i="20"/>
  <c r="L54" i="20"/>
  <c r="M84" i="20"/>
  <c r="N84" i="20"/>
  <c r="N114" i="20"/>
  <c r="M114" i="20"/>
  <c r="N122" i="20"/>
  <c r="M79" i="20"/>
  <c r="M72" i="20"/>
  <c r="N99" i="20"/>
  <c r="N80" i="20"/>
  <c r="N102" i="20"/>
  <c r="N74" i="20"/>
  <c r="L95" i="20"/>
  <c r="N65" i="20"/>
  <c r="L109" i="20"/>
  <c r="M65" i="20"/>
  <c r="L81" i="20"/>
  <c r="M69" i="20"/>
  <c r="N59" i="20"/>
  <c r="L125" i="20"/>
  <c r="M86" i="20"/>
  <c r="M58" i="20"/>
  <c r="N113" i="20"/>
  <c r="N60" i="20"/>
  <c r="M118" i="20"/>
  <c r="N124" i="20"/>
  <c r="N105" i="20"/>
  <c r="M82" i="20"/>
  <c r="N88" i="20"/>
  <c r="L92" i="20"/>
  <c r="M110" i="20"/>
  <c r="L90" i="20"/>
  <c r="N110" i="20"/>
  <c r="L97" i="20"/>
  <c r="N72" i="20"/>
  <c r="M55" i="20"/>
  <c r="L123" i="20"/>
  <c r="L98" i="20"/>
  <c r="L82" i="20"/>
  <c r="N121" i="20"/>
  <c r="L116" i="20"/>
  <c r="L66" i="20"/>
  <c r="L94" i="20"/>
  <c r="L63" i="20"/>
  <c r="L126" i="20"/>
  <c r="M85" i="20"/>
  <c r="N101" i="20"/>
  <c r="M90" i="20"/>
  <c r="M54" i="20"/>
  <c r="M74" i="20"/>
  <c r="M115" i="20"/>
  <c r="N78" i="20"/>
  <c r="N112" i="20"/>
  <c r="M117" i="20"/>
  <c r="M107" i="20"/>
  <c r="L73" i="20"/>
  <c r="N69" i="20"/>
  <c r="L80" i="20"/>
  <c r="N90" i="20"/>
  <c r="L65" i="20"/>
  <c r="L119" i="20"/>
  <c r="M109" i="20"/>
  <c r="L91" i="20"/>
  <c r="L87" i="20"/>
  <c r="L113" i="20"/>
  <c r="L120" i="20"/>
  <c r="L67" i="20"/>
  <c r="N55" i="20"/>
  <c r="M56" i="20"/>
  <c r="N95" i="20"/>
  <c r="L107" i="20"/>
  <c r="M123" i="20"/>
  <c r="N123" i="20"/>
  <c r="M88" i="20"/>
  <c r="M124" i="20"/>
  <c r="M75" i="20"/>
  <c r="L124" i="20"/>
  <c r="L79" i="20"/>
  <c r="L117" i="20"/>
  <c r="M100" i="20"/>
  <c r="N62" i="20"/>
  <c r="M62" i="20"/>
  <c r="L58" i="20"/>
  <c r="N85" i="20"/>
  <c r="M93" i="20"/>
  <c r="N87" i="20"/>
  <c r="M77" i="20"/>
  <c r="M101" i="20"/>
  <c r="L74" i="20"/>
  <c r="L78" i="20"/>
  <c r="L102" i="20"/>
  <c r="L121" i="20"/>
  <c r="N116" i="20"/>
  <c r="L96" i="20"/>
  <c r="L100" i="20"/>
  <c r="N94" i="20"/>
  <c r="N109" i="20"/>
  <c r="N100" i="20"/>
  <c r="N126" i="20"/>
  <c r="N97" i="20"/>
  <c r="M66" i="20"/>
  <c r="L55" i="20"/>
  <c r="N56" i="20"/>
  <c r="L99" i="20"/>
  <c r="L89" i="20"/>
  <c r="M102" i="20"/>
  <c r="L64" i="20"/>
  <c r="N57" i="20"/>
  <c r="N93" i="20"/>
  <c r="M98" i="20"/>
  <c r="M125" i="20"/>
  <c r="N107" i="20"/>
  <c r="N111" i="20"/>
  <c r="L62" i="20"/>
  <c r="N61" i="20"/>
  <c r="M91" i="20"/>
  <c r="L57" i="20"/>
  <c r="L103" i="20"/>
  <c r="L93" i="20"/>
  <c r="L72" i="20"/>
  <c r="M106" i="20"/>
  <c r="N79" i="20"/>
  <c r="N77" i="20"/>
  <c r="M119" i="20"/>
  <c r="N104" i="20"/>
  <c r="L105" i="20"/>
  <c r="N120" i="20"/>
  <c r="L112" i="20"/>
  <c r="L101" i="20"/>
  <c r="L85" i="20"/>
  <c r="M57" i="20"/>
  <c r="N86" i="20"/>
  <c r="L56" i="20"/>
  <c r="N91" i="20"/>
  <c r="M63" i="20"/>
  <c r="M71" i="20"/>
  <c r="N103" i="20"/>
  <c r="M64" i="20"/>
  <c r="L86" i="20"/>
  <c r="M81" i="20"/>
  <c r="M99" i="20"/>
  <c r="N117" i="20"/>
  <c r="L68" i="20"/>
  <c r="M94" i="20"/>
  <c r="N108" i="20"/>
  <c r="L108" i="20"/>
  <c r="L110" i="20"/>
  <c r="M61" i="20"/>
  <c r="N71" i="20"/>
  <c r="N64" i="20"/>
  <c r="L111" i="20"/>
  <c r="M113" i="20"/>
  <c r="L75" i="20"/>
  <c r="L83" i="20"/>
  <c r="M60" i="20"/>
  <c r="L70" i="20"/>
  <c r="L84" i="20"/>
  <c r="M97" i="20"/>
  <c r="L60" i="20"/>
  <c r="N66" i="20"/>
  <c r="M126" i="20"/>
  <c r="L69" i="20"/>
  <c r="N119" i="20"/>
  <c r="N82" i="20"/>
  <c r="S153" i="17"/>
  <c r="I122" i="20"/>
  <c r="B17" i="17"/>
  <c r="H81" i="20"/>
  <c r="K108" i="1"/>
  <c r="K130" i="1"/>
  <c r="L134" i="1"/>
  <c r="L121" i="1"/>
  <c r="K118" i="1"/>
  <c r="K122" i="1"/>
  <c r="L141" i="1"/>
  <c r="L133" i="1"/>
  <c r="L136" i="1"/>
  <c r="K138" i="1"/>
  <c r="C14" i="13"/>
  <c r="G98" i="12"/>
  <c r="H98" i="12"/>
  <c r="S74" i="20"/>
  <c r="R101" i="20"/>
  <c r="Q99" i="20"/>
  <c r="S57" i="20"/>
  <c r="R84" i="20"/>
  <c r="Q90" i="20"/>
  <c r="S98" i="20"/>
  <c r="R107" i="20"/>
  <c r="Q59" i="20"/>
  <c r="R89" i="20"/>
  <c r="S111" i="20"/>
  <c r="Q123" i="20"/>
  <c r="R121" i="20"/>
  <c r="S56" i="20"/>
  <c r="Q115" i="20"/>
  <c r="R98" i="20"/>
  <c r="Q102" i="20"/>
  <c r="R114" i="20"/>
  <c r="Q93" i="20"/>
  <c r="S79" i="20"/>
  <c r="S104" i="20"/>
  <c r="Q122" i="20"/>
  <c r="S95" i="20"/>
  <c r="R119" i="20"/>
  <c r="Q118" i="20"/>
  <c r="R122" i="20"/>
  <c r="S106" i="20"/>
  <c r="Q98" i="20"/>
  <c r="R69" i="20"/>
  <c r="Q111" i="20"/>
  <c r="R110" i="20"/>
  <c r="S60" i="20"/>
  <c r="Q124" i="20"/>
  <c r="S118" i="20"/>
  <c r="Q62" i="20"/>
  <c r="Q97" i="20"/>
  <c r="S113" i="20"/>
  <c r="S89" i="20"/>
  <c r="S63" i="20"/>
  <c r="R126" i="20"/>
  <c r="S114" i="20"/>
  <c r="S86" i="20"/>
  <c r="S88" i="20"/>
  <c r="R97" i="20"/>
  <c r="Q96" i="20"/>
  <c r="R120" i="20"/>
  <c r="S105" i="20"/>
  <c r="R100" i="20"/>
  <c r="Q121" i="20"/>
  <c r="S66" i="20"/>
  <c r="S119" i="20"/>
  <c r="Q64" i="20"/>
  <c r="R59" i="20"/>
  <c r="Q56" i="20"/>
  <c r="Q113" i="20"/>
  <c r="S70" i="20"/>
  <c r="Q67" i="20"/>
  <c r="R65" i="20"/>
  <c r="R62" i="20"/>
  <c r="Q109" i="20"/>
  <c r="R82" i="20"/>
  <c r="S117" i="20"/>
  <c r="R58" i="20"/>
  <c r="R80" i="20"/>
  <c r="Q86" i="20"/>
  <c r="Q91" i="20"/>
  <c r="S65" i="20"/>
  <c r="R93" i="20"/>
  <c r="Q82" i="20"/>
  <c r="R57" i="20"/>
  <c r="S85" i="20"/>
  <c r="Q114" i="20"/>
  <c r="R106" i="20"/>
  <c r="S124" i="20"/>
  <c r="Q58" i="20"/>
  <c r="S120" i="20"/>
  <c r="Q63" i="20"/>
  <c r="Q117" i="20"/>
  <c r="S93" i="20"/>
  <c r="Q84" i="20"/>
  <c r="S73" i="20"/>
  <c r="R111" i="20"/>
  <c r="Q74" i="20"/>
  <c r="R108" i="20"/>
  <c r="S71" i="20"/>
  <c r="R66" i="20"/>
  <c r="Q89" i="20"/>
  <c r="Q75" i="20"/>
  <c r="Q72" i="20"/>
  <c r="R83" i="20"/>
  <c r="S108" i="20"/>
  <c r="R61" i="20"/>
  <c r="S100" i="20"/>
  <c r="S59" i="20"/>
  <c r="S90" i="20"/>
  <c r="Q71" i="20"/>
  <c r="R79" i="20"/>
  <c r="R68" i="20"/>
  <c r="Q65" i="20"/>
  <c r="S122" i="20"/>
  <c r="S75" i="20"/>
  <c r="Q87" i="20"/>
  <c r="S83" i="20"/>
  <c r="Q92" i="20"/>
  <c r="S107" i="20"/>
  <c r="S58" i="20"/>
  <c r="Q55" i="20"/>
  <c r="Q78" i="20"/>
  <c r="S82" i="20"/>
  <c r="R70" i="20"/>
  <c r="Q70" i="20"/>
  <c r="Q66" i="20"/>
  <c r="Q60" i="20"/>
  <c r="R86" i="20"/>
  <c r="R92" i="20"/>
  <c r="S84" i="20"/>
  <c r="R74" i="20"/>
  <c r="S123" i="20"/>
  <c r="Q77" i="20"/>
  <c r="R109" i="20"/>
  <c r="Q94" i="20"/>
  <c r="R56" i="20"/>
  <c r="Q110" i="20"/>
  <c r="R95" i="20"/>
  <c r="Q61" i="20"/>
  <c r="R116" i="20"/>
  <c r="S92" i="20"/>
  <c r="Q107" i="20"/>
  <c r="R118" i="20"/>
  <c r="R73" i="20"/>
  <c r="Q100" i="20"/>
  <c r="Q116" i="20"/>
  <c r="Q101" i="20"/>
  <c r="S67" i="20"/>
  <c r="R117" i="20"/>
  <c r="S76" i="20"/>
  <c r="Q103" i="20"/>
  <c r="Q69" i="20"/>
  <c r="R113" i="20"/>
  <c r="R105" i="20"/>
  <c r="S78" i="20"/>
  <c r="S126" i="20"/>
  <c r="R87" i="20"/>
  <c r="Q79" i="20"/>
  <c r="Q88" i="20"/>
  <c r="R72" i="20"/>
  <c r="R54" i="20"/>
  <c r="S125" i="20"/>
  <c r="Q95" i="20"/>
  <c r="R104" i="20"/>
  <c r="R67" i="20"/>
  <c r="S94" i="20"/>
  <c r="S103" i="20"/>
  <c r="R64" i="20"/>
  <c r="R60" i="20"/>
  <c r="S68" i="20"/>
  <c r="S109" i="20"/>
  <c r="R112" i="20"/>
  <c r="Q80" i="20"/>
  <c r="R81" i="20"/>
  <c r="Q104" i="20"/>
  <c r="R125" i="20"/>
  <c r="S87" i="20"/>
  <c r="S121" i="20"/>
  <c r="Q126" i="20"/>
  <c r="S91" i="20"/>
  <c r="S101" i="20"/>
  <c r="Q105" i="20"/>
  <c r="S81" i="20"/>
  <c r="S64" i="20"/>
  <c r="S116" i="20"/>
  <c r="R123" i="20"/>
  <c r="S115" i="20"/>
  <c r="Q57" i="20"/>
  <c r="Q125" i="20"/>
  <c r="R115" i="20"/>
  <c r="Q76" i="20"/>
  <c r="R75" i="20"/>
  <c r="R55" i="20"/>
  <c r="R88" i="20"/>
  <c r="S97" i="20"/>
  <c r="R76" i="20"/>
  <c r="Q112" i="20"/>
  <c r="R91" i="20"/>
  <c r="Q119" i="20"/>
  <c r="S61" i="20"/>
  <c r="Q68" i="20"/>
  <c r="S96" i="20"/>
  <c r="R78" i="20"/>
  <c r="R102" i="20"/>
  <c r="S54" i="20"/>
  <c r="S72" i="20"/>
  <c r="R71" i="20"/>
  <c r="Q120" i="20"/>
  <c r="R77" i="20"/>
  <c r="R63" i="20"/>
  <c r="R103" i="20"/>
  <c r="S102" i="20"/>
  <c r="S112" i="20"/>
  <c r="S77" i="20"/>
  <c r="R94" i="20"/>
  <c r="Q108" i="20"/>
  <c r="Q85" i="20"/>
  <c r="S80" i="20"/>
  <c r="R124" i="20"/>
  <c r="S69" i="20"/>
  <c r="Q83" i="20"/>
  <c r="R90" i="20"/>
  <c r="R96" i="20"/>
  <c r="Q73" i="20"/>
  <c r="Q54" i="20"/>
  <c r="Q106" i="20"/>
  <c r="R85" i="20"/>
  <c r="S55" i="20"/>
  <c r="S110" i="20"/>
  <c r="Q81" i="20"/>
  <c r="R105" i="17"/>
  <c r="F288" i="22"/>
  <c r="O91" i="13"/>
  <c r="S79" i="13"/>
  <c r="AB69" i="13"/>
  <c r="G69" i="12"/>
  <c r="H69" i="12"/>
  <c r="R113" i="17"/>
  <c r="L110" i="1"/>
  <c r="E262" i="22"/>
  <c r="F252" i="22"/>
  <c r="E106" i="22"/>
  <c r="F348" i="22"/>
  <c r="E267" i="22"/>
  <c r="E61" i="22"/>
  <c r="E292" i="22"/>
  <c r="F44" i="2"/>
  <c r="G44" i="2"/>
  <c r="H72" i="23"/>
  <c r="T96" i="13"/>
  <c r="I68" i="7"/>
  <c r="H100" i="7"/>
  <c r="AB93" i="13"/>
  <c r="G70" i="12"/>
  <c r="H70" i="12"/>
  <c r="S99" i="20"/>
  <c r="H122" i="20"/>
  <c r="K115" i="1"/>
  <c r="K114" i="1"/>
  <c r="L130" i="1"/>
  <c r="K128" i="1"/>
  <c r="L107" i="1"/>
  <c r="L105" i="1"/>
  <c r="K98" i="1"/>
  <c r="K99" i="1"/>
  <c r="K123" i="1"/>
  <c r="L138" i="1"/>
  <c r="L125" i="1"/>
  <c r="F375" i="22"/>
  <c r="E416" i="22"/>
  <c r="B14" i="13"/>
  <c r="I83" i="13" s="1"/>
  <c r="J83" i="13"/>
  <c r="Q134" i="17"/>
  <c r="Q131" i="17"/>
  <c r="Q155" i="17"/>
  <c r="Q93" i="17"/>
  <c r="R133" i="17"/>
  <c r="Q129" i="17"/>
  <c r="Q138" i="17"/>
  <c r="Q162" i="17"/>
  <c r="S114" i="17"/>
  <c r="Q104" i="17"/>
  <c r="Q127" i="17"/>
  <c r="R156" i="17"/>
  <c r="Q94" i="17"/>
  <c r="Q117" i="17"/>
  <c r="S131" i="17"/>
  <c r="Q90" i="17"/>
  <c r="Q91" i="17"/>
  <c r="R147" i="17"/>
  <c r="R91" i="17"/>
  <c r="S91" i="17"/>
  <c r="Q152" i="17"/>
  <c r="S122" i="17"/>
  <c r="Q120" i="17"/>
  <c r="Q123" i="17"/>
  <c r="R124" i="17"/>
  <c r="R115" i="17"/>
  <c r="R131" i="17"/>
  <c r="Q118" i="17"/>
  <c r="Q132" i="17"/>
  <c r="S100" i="17"/>
  <c r="Q114" i="17"/>
  <c r="Q158" i="17"/>
  <c r="R122" i="17"/>
  <c r="S162" i="17"/>
  <c r="R108" i="17"/>
  <c r="R98" i="17"/>
  <c r="Q142" i="17"/>
  <c r="S149" i="17"/>
  <c r="Q124" i="17"/>
  <c r="R125" i="17"/>
  <c r="S119" i="17"/>
  <c r="Q130" i="17"/>
  <c r="Q133" i="17"/>
  <c r="S92" i="17"/>
  <c r="S154" i="17"/>
  <c r="Q119" i="17"/>
  <c r="Q156" i="17"/>
  <c r="S129" i="17"/>
  <c r="S111" i="17"/>
  <c r="Q106" i="17"/>
  <c r="Q159" i="17"/>
  <c r="R149" i="17"/>
  <c r="Q160" i="17"/>
  <c r="Q161" i="17"/>
  <c r="S151" i="17"/>
  <c r="Q99" i="17"/>
  <c r="Q101" i="17"/>
  <c r="Q108" i="17"/>
  <c r="R90" i="17"/>
  <c r="R141" i="17"/>
  <c r="Q115" i="17"/>
  <c r="Q125" i="17"/>
  <c r="R143" i="17"/>
  <c r="R146" i="17"/>
  <c r="Q128" i="17"/>
  <c r="S128" i="17"/>
  <c r="R138" i="17"/>
  <c r="Q154" i="17"/>
  <c r="R114" i="17"/>
  <c r="Q141" i="17"/>
  <c r="Q122" i="17"/>
  <c r="R95" i="17"/>
  <c r="Q97" i="17"/>
  <c r="S136" i="17"/>
  <c r="R111" i="17"/>
  <c r="S103" i="17"/>
  <c r="Q137" i="17"/>
  <c r="S110" i="17"/>
  <c r="Q147" i="17"/>
  <c r="R137" i="17"/>
  <c r="Q146" i="17"/>
  <c r="R127" i="17"/>
  <c r="R94" i="17"/>
  <c r="S107" i="17"/>
  <c r="Q135" i="17"/>
  <c r="S98" i="17"/>
  <c r="Q109" i="17"/>
  <c r="R92" i="17"/>
  <c r="R121" i="17"/>
  <c r="B86" i="17"/>
  <c r="S135" i="17"/>
  <c r="S112" i="17"/>
  <c r="Q100" i="17"/>
  <c r="R96" i="17"/>
  <c r="S125" i="17"/>
  <c r="Q95" i="17"/>
  <c r="S143" i="17"/>
  <c r="S118" i="17"/>
  <c r="R151" i="17"/>
  <c r="S127" i="17"/>
  <c r="R152" i="17"/>
  <c r="Q103" i="17"/>
  <c r="S99" i="17"/>
  <c r="Q98" i="17"/>
  <c r="R110" i="17"/>
  <c r="R153" i="17"/>
  <c r="S96" i="17"/>
  <c r="Q143" i="17"/>
  <c r="R103" i="17"/>
  <c r="R109" i="17"/>
  <c r="R118" i="17"/>
  <c r="Q136" i="17"/>
  <c r="S138" i="17"/>
  <c r="R160" i="17"/>
  <c r="R107" i="17"/>
  <c r="Q113" i="17"/>
  <c r="R129" i="17"/>
  <c r="Q157" i="17"/>
  <c r="S141" i="17"/>
  <c r="Q151" i="17"/>
  <c r="Q96" i="17"/>
  <c r="Q110" i="17"/>
  <c r="Q126" i="17"/>
  <c r="R99" i="17"/>
  <c r="R148" i="17"/>
  <c r="R157" i="17"/>
  <c r="S113" i="17"/>
  <c r="R128" i="17"/>
  <c r="S124" i="17"/>
  <c r="Q149" i="17"/>
  <c r="S160" i="17"/>
  <c r="Q148" i="17"/>
  <c r="Q153" i="17"/>
  <c r="Q139" i="17"/>
  <c r="Q111" i="17"/>
  <c r="R162" i="17"/>
  <c r="S147" i="17"/>
  <c r="Q92" i="17"/>
  <c r="Q140" i="17"/>
  <c r="S94" i="17"/>
  <c r="R135" i="17"/>
  <c r="R112" i="17"/>
  <c r="Q116" i="17"/>
  <c r="Q144" i="17"/>
  <c r="Q107" i="17"/>
  <c r="R134" i="17"/>
  <c r="S146" i="17"/>
  <c r="S133" i="17"/>
  <c r="S102" i="17"/>
  <c r="Q145" i="17"/>
  <c r="Q112" i="17"/>
  <c r="R100" i="17"/>
  <c r="S90" i="17"/>
  <c r="S137" i="17"/>
  <c r="R161" i="17"/>
  <c r="R132" i="17"/>
  <c r="R123" i="17"/>
  <c r="R126" i="17"/>
  <c r="S140" i="17"/>
  <c r="R120" i="17"/>
  <c r="R101" i="17"/>
  <c r="S104" i="17"/>
  <c r="S156" i="17"/>
  <c r="Q121" i="17"/>
  <c r="R119" i="17"/>
  <c r="R154" i="17"/>
  <c r="R150" i="17"/>
  <c r="R117" i="17"/>
  <c r="R102" i="17"/>
  <c r="S139" i="17"/>
  <c r="S106" i="17"/>
  <c r="R106" i="17"/>
  <c r="S117" i="17"/>
  <c r="R139" i="17"/>
  <c r="S121" i="17"/>
  <c r="S108" i="17"/>
  <c r="Q105" i="17"/>
  <c r="S123" i="17"/>
  <c r="S126" i="17"/>
  <c r="Q102" i="17"/>
  <c r="S97" i="17"/>
  <c r="S145" i="17"/>
  <c r="S150" i="17"/>
  <c r="R140" i="17"/>
  <c r="S148" i="17"/>
  <c r="S157" i="17"/>
  <c r="Q150" i="17"/>
  <c r="S120" i="17"/>
  <c r="R104" i="17"/>
  <c r="S115" i="17"/>
  <c r="S142" i="17"/>
  <c r="S101" i="17"/>
  <c r="S132" i="17"/>
  <c r="S152" i="17"/>
  <c r="C17" i="17"/>
  <c r="C26" i="17" s="1"/>
  <c r="E83" i="22"/>
  <c r="E14" i="13"/>
  <c r="AB90" i="13" s="1"/>
  <c r="AB63" i="13"/>
  <c r="R116" i="17"/>
  <c r="L93" i="1"/>
  <c r="E313" i="22"/>
  <c r="E418" i="22"/>
  <c r="F407" i="22"/>
  <c r="F138" i="22"/>
  <c r="E274" i="22"/>
  <c r="F236" i="22"/>
  <c r="F38" i="22"/>
  <c r="F235" i="22"/>
  <c r="L91" i="14"/>
  <c r="M91" i="14"/>
  <c r="C20" i="14"/>
  <c r="G46" i="2"/>
  <c r="F46" i="2"/>
  <c r="T77" i="13"/>
  <c r="C19" i="9"/>
  <c r="B8" i="9"/>
  <c r="E45" i="13"/>
  <c r="D45" i="13"/>
  <c r="AA87" i="13"/>
  <c r="AA96" i="13"/>
  <c r="S95" i="17"/>
  <c r="S134" i="17"/>
  <c r="S158" i="17"/>
  <c r="R142" i="17"/>
  <c r="R99" i="20"/>
  <c r="L115" i="1"/>
  <c r="L114" i="1"/>
  <c r="K105" i="1"/>
  <c r="K129" i="1"/>
  <c r="L128" i="1"/>
  <c r="K107" i="1"/>
  <c r="K116" i="1"/>
  <c r="K139" i="1"/>
  <c r="L123" i="1"/>
  <c r="K125" i="1"/>
  <c r="E186" i="22" l="1"/>
  <c r="E379" i="22"/>
  <c r="E383" i="22"/>
  <c r="D419" i="4"/>
  <c r="E295" i="22"/>
  <c r="F105" i="22"/>
  <c r="E70" i="22"/>
  <c r="F341" i="22"/>
  <c r="E373" i="22"/>
  <c r="F243" i="22"/>
  <c r="E245" i="22"/>
  <c r="F287" i="22"/>
  <c r="E344" i="22"/>
  <c r="F220" i="22"/>
  <c r="E138" i="22"/>
  <c r="F314" i="22"/>
  <c r="F373" i="22"/>
  <c r="F398" i="22"/>
  <c r="F186" i="22"/>
  <c r="E340" i="22"/>
  <c r="T76" i="13"/>
  <c r="T75" i="13"/>
  <c r="T82" i="13"/>
  <c r="T63" i="13"/>
  <c r="S65" i="13"/>
  <c r="R64" i="13"/>
  <c r="R88" i="13"/>
  <c r="S85" i="13"/>
  <c r="T91" i="13"/>
  <c r="R86" i="13"/>
  <c r="R90" i="13"/>
  <c r="T73" i="13"/>
  <c r="T65" i="13"/>
  <c r="R97" i="13"/>
  <c r="T64" i="13"/>
  <c r="R71" i="13"/>
  <c r="T85" i="13"/>
  <c r="T87" i="13"/>
  <c r="T70" i="13"/>
  <c r="S76" i="13"/>
  <c r="S71" i="13"/>
  <c r="R93" i="13"/>
  <c r="R82" i="13"/>
  <c r="T68" i="13"/>
  <c r="R95" i="13"/>
  <c r="R83" i="13"/>
  <c r="R91" i="13"/>
  <c r="T72" i="13"/>
  <c r="S81" i="13"/>
  <c r="R85" i="13"/>
  <c r="R74" i="13"/>
  <c r="R84" i="13"/>
  <c r="R70" i="13"/>
  <c r="R96" i="13"/>
  <c r="R81" i="13"/>
  <c r="R72" i="13"/>
  <c r="R65" i="13"/>
  <c r="S72" i="13"/>
  <c r="S82" i="13"/>
  <c r="R69" i="13"/>
  <c r="R79" i="13"/>
  <c r="R63" i="13"/>
  <c r="S68" i="13"/>
  <c r="S70" i="13"/>
  <c r="R80" i="13"/>
  <c r="R94" i="13"/>
  <c r="S91" i="13"/>
  <c r="S97" i="13"/>
  <c r="S88" i="13"/>
  <c r="T81" i="13"/>
  <c r="R75" i="13"/>
  <c r="R77" i="13"/>
  <c r="R92" i="13"/>
  <c r="R89" i="13"/>
  <c r="R78" i="13"/>
  <c r="R67" i="13"/>
  <c r="S75" i="13"/>
  <c r="T88" i="13"/>
  <c r="R68" i="13"/>
  <c r="R76" i="13"/>
  <c r="S87" i="13"/>
  <c r="R73" i="13"/>
  <c r="R87" i="13"/>
  <c r="R66" i="13"/>
  <c r="S64" i="13"/>
  <c r="S73" i="13"/>
  <c r="S83" i="13"/>
  <c r="T83" i="13"/>
  <c r="S63" i="13"/>
  <c r="T97" i="13"/>
  <c r="T71" i="13"/>
  <c r="F350" i="22"/>
  <c r="B24" i="1"/>
  <c r="C33" i="1" s="1"/>
  <c r="C34" i="1" s="1"/>
  <c r="F126" i="22"/>
  <c r="AA64" i="13"/>
  <c r="AA93" i="13"/>
  <c r="S96" i="13"/>
  <c r="E50" i="22"/>
  <c r="F411" i="22"/>
  <c r="E54" i="22"/>
  <c r="E405" i="22"/>
  <c r="E409" i="22"/>
  <c r="E314" i="22"/>
  <c r="E160" i="22"/>
  <c r="F29" i="22"/>
  <c r="T79" i="13"/>
  <c r="E216" i="22"/>
  <c r="N68" i="13"/>
  <c r="N81" i="13"/>
  <c r="N70" i="13"/>
  <c r="O70" i="13"/>
  <c r="O81" i="13"/>
  <c r="M85" i="13"/>
  <c r="M84" i="13"/>
  <c r="M70" i="13"/>
  <c r="M74" i="13"/>
  <c r="M97" i="13"/>
  <c r="O64" i="13"/>
  <c r="N80" i="13"/>
  <c r="O85" i="13"/>
  <c r="O83" i="13"/>
  <c r="N87" i="13"/>
  <c r="O78" i="13"/>
  <c r="O66" i="13"/>
  <c r="N78" i="13"/>
  <c r="M77" i="13"/>
  <c r="M76" i="13"/>
  <c r="M82" i="13"/>
  <c r="M91" i="13"/>
  <c r="M95" i="13"/>
  <c r="M73" i="13"/>
  <c r="M80" i="13"/>
  <c r="N82" i="13"/>
  <c r="N88" i="13"/>
  <c r="O72" i="13"/>
  <c r="O74" i="13"/>
  <c r="O69" i="13"/>
  <c r="N86" i="13"/>
  <c r="M71" i="13"/>
  <c r="N90" i="13"/>
  <c r="M66" i="13"/>
  <c r="M90" i="13"/>
  <c r="M81" i="13"/>
  <c r="M64" i="13"/>
  <c r="O88" i="13"/>
  <c r="N94" i="13"/>
  <c r="O73" i="13"/>
  <c r="N95" i="13"/>
  <c r="O87" i="13"/>
  <c r="M87" i="13"/>
  <c r="O84" i="13"/>
  <c r="M65" i="13"/>
  <c r="N67" i="13"/>
  <c r="O67" i="13"/>
  <c r="N89" i="13"/>
  <c r="M93" i="13"/>
  <c r="O71" i="13"/>
  <c r="N64" i="13"/>
  <c r="M79" i="13"/>
  <c r="O63" i="13"/>
  <c r="M69" i="13"/>
  <c r="M63" i="13"/>
  <c r="N79" i="13"/>
  <c r="N77" i="13"/>
  <c r="O97" i="13"/>
  <c r="N72" i="13"/>
  <c r="O96" i="13"/>
  <c r="N75" i="13"/>
  <c r="M86" i="13"/>
  <c r="M83" i="13"/>
  <c r="O79" i="13"/>
  <c r="M96" i="13"/>
  <c r="N85" i="13"/>
  <c r="N73" i="13"/>
  <c r="N96" i="13"/>
  <c r="O68" i="13"/>
  <c r="N83" i="13"/>
  <c r="O94" i="13"/>
  <c r="N74" i="13"/>
  <c r="O90" i="13"/>
  <c r="M89" i="13"/>
  <c r="N63" i="13"/>
  <c r="O93" i="13"/>
  <c r="M92" i="13"/>
  <c r="M78" i="13"/>
  <c r="N97" i="13"/>
  <c r="O75" i="13"/>
  <c r="M68" i="13"/>
  <c r="M88" i="13"/>
  <c r="N71" i="13"/>
  <c r="N93" i="13"/>
  <c r="M75" i="13"/>
  <c r="O86" i="13"/>
  <c r="O82" i="13"/>
  <c r="M67" i="13"/>
  <c r="O77" i="13"/>
  <c r="M94" i="13"/>
  <c r="N84" i="13"/>
  <c r="M72" i="13"/>
  <c r="O80" i="13"/>
  <c r="O89" i="13"/>
  <c r="N66" i="13"/>
  <c r="O95" i="13"/>
  <c r="N69" i="13"/>
  <c r="F154" i="22"/>
  <c r="B25" i="17"/>
  <c r="B17" i="20"/>
  <c r="B25" i="20" s="1"/>
  <c r="B26" i="20" s="1"/>
  <c r="I81" i="7"/>
  <c r="E27" i="22"/>
  <c r="F391" i="22"/>
  <c r="F372" i="22"/>
  <c r="E142" i="22"/>
  <c r="E217" i="22"/>
  <c r="E64" i="22"/>
  <c r="E237" i="22"/>
  <c r="F256" i="22"/>
  <c r="F187" i="22"/>
  <c r="R73" i="7"/>
  <c r="S73" i="7"/>
  <c r="E388" i="22"/>
  <c r="E258" i="22"/>
  <c r="S74" i="13"/>
  <c r="F108" i="22"/>
  <c r="AB91" i="13"/>
  <c r="I84" i="7"/>
  <c r="F397" i="22"/>
  <c r="F340" i="22"/>
  <c r="E89" i="22"/>
  <c r="F59" i="22"/>
  <c r="T78" i="13"/>
  <c r="E393" i="22"/>
  <c r="G81" i="12"/>
  <c r="AB73" i="13"/>
  <c r="I98" i="7"/>
  <c r="H76" i="12"/>
  <c r="O76" i="13"/>
  <c r="F130" i="22"/>
  <c r="F30" i="22"/>
  <c r="E219" i="22"/>
  <c r="E49" i="22"/>
  <c r="F144" i="22"/>
  <c r="E121" i="22"/>
  <c r="H32" i="23"/>
  <c r="F301" i="22"/>
  <c r="E215" i="22"/>
  <c r="I97" i="7"/>
  <c r="E338" i="22"/>
  <c r="AA72" i="13"/>
  <c r="N92" i="13"/>
  <c r="E291" i="22"/>
  <c r="E123" i="22"/>
  <c r="F395" i="22"/>
  <c r="F387" i="22"/>
  <c r="H92" i="12"/>
  <c r="E385" i="22"/>
  <c r="AA66" i="13"/>
  <c r="E304" i="22"/>
  <c r="Q101" i="7"/>
  <c r="R86" i="7" s="1"/>
  <c r="S66" i="7"/>
  <c r="R66" i="7"/>
  <c r="H97" i="17"/>
  <c r="H137" i="17"/>
  <c r="I122" i="17"/>
  <c r="H133" i="17"/>
  <c r="H154" i="17"/>
  <c r="G107" i="17"/>
  <c r="I121" i="17"/>
  <c r="H156" i="17"/>
  <c r="G95" i="17"/>
  <c r="I92" i="17"/>
  <c r="G148" i="17"/>
  <c r="H121" i="17"/>
  <c r="I118" i="17"/>
  <c r="I95" i="17"/>
  <c r="G144" i="17"/>
  <c r="G158" i="17"/>
  <c r="I134" i="17"/>
  <c r="H134" i="17"/>
  <c r="H90" i="17"/>
  <c r="H159" i="17"/>
  <c r="G156" i="17"/>
  <c r="G103" i="17"/>
  <c r="I113" i="17"/>
  <c r="I131" i="17"/>
  <c r="G104" i="17"/>
  <c r="G159" i="17"/>
  <c r="I108" i="17"/>
  <c r="H132" i="17"/>
  <c r="H122" i="17"/>
  <c r="I137" i="17"/>
  <c r="I151" i="17"/>
  <c r="I159" i="17"/>
  <c r="G113" i="17"/>
  <c r="I156" i="17"/>
  <c r="I147" i="17"/>
  <c r="G153" i="17"/>
  <c r="G101" i="17"/>
  <c r="I125" i="17"/>
  <c r="G132" i="17"/>
  <c r="H117" i="17"/>
  <c r="G143" i="17"/>
  <c r="H127" i="17"/>
  <c r="I100" i="17"/>
  <c r="G124" i="17"/>
  <c r="G138" i="17"/>
  <c r="H110" i="17"/>
  <c r="I102" i="17"/>
  <c r="G125" i="17"/>
  <c r="H103" i="17"/>
  <c r="I116" i="17"/>
  <c r="G118" i="17"/>
  <c r="I160" i="17"/>
  <c r="I115" i="17"/>
  <c r="G98" i="17"/>
  <c r="I120" i="17"/>
  <c r="H145" i="17"/>
  <c r="H123" i="17"/>
  <c r="G139" i="17"/>
  <c r="I93" i="17"/>
  <c r="I132" i="17"/>
  <c r="G127" i="17"/>
  <c r="I139" i="17"/>
  <c r="G93" i="17"/>
  <c r="H157" i="17"/>
  <c r="I109" i="17"/>
  <c r="I107" i="17"/>
  <c r="H128" i="17"/>
  <c r="I128" i="17"/>
  <c r="I157" i="17"/>
  <c r="I111" i="17"/>
  <c r="G92" i="17"/>
  <c r="G147" i="17"/>
  <c r="G129" i="17"/>
  <c r="G112" i="17"/>
  <c r="I148" i="17"/>
  <c r="G128" i="17"/>
  <c r="I114" i="17"/>
  <c r="I142" i="17"/>
  <c r="G116" i="17"/>
  <c r="H149" i="17"/>
  <c r="H115" i="17"/>
  <c r="G155" i="17"/>
  <c r="H147" i="17"/>
  <c r="I154" i="17"/>
  <c r="H126" i="17"/>
  <c r="G154" i="17"/>
  <c r="H125" i="17"/>
  <c r="G111" i="17"/>
  <c r="H136" i="17"/>
  <c r="I119" i="17"/>
  <c r="I105" i="17"/>
  <c r="H131" i="17"/>
  <c r="I153" i="17"/>
  <c r="I123" i="17"/>
  <c r="I106" i="17"/>
  <c r="G145" i="17"/>
  <c r="I155" i="17"/>
  <c r="G133" i="17"/>
  <c r="I146" i="17"/>
  <c r="H111" i="17"/>
  <c r="G126" i="17"/>
  <c r="G161" i="17"/>
  <c r="H140" i="17"/>
  <c r="H139" i="17"/>
  <c r="G110" i="17"/>
  <c r="I140" i="17"/>
  <c r="G105" i="17"/>
  <c r="G122" i="17"/>
  <c r="I126" i="17"/>
  <c r="I152" i="17"/>
  <c r="I127" i="17"/>
  <c r="I112" i="17"/>
  <c r="H99" i="17"/>
  <c r="I97" i="17"/>
  <c r="I162" i="17"/>
  <c r="G96" i="17"/>
  <c r="H148" i="17"/>
  <c r="I130" i="17"/>
  <c r="B84" i="17"/>
  <c r="H102" i="17"/>
  <c r="I94" i="17"/>
  <c r="G99" i="17"/>
  <c r="G152" i="17"/>
  <c r="G130" i="17"/>
  <c r="G115" i="17"/>
  <c r="G140" i="17"/>
  <c r="G160" i="17"/>
  <c r="H91" i="17"/>
  <c r="G136" i="17"/>
  <c r="H108" i="17"/>
  <c r="H162" i="17"/>
  <c r="H129" i="17"/>
  <c r="H113" i="17"/>
  <c r="I138" i="17"/>
  <c r="G150" i="17"/>
  <c r="H104" i="17"/>
  <c r="I149" i="17"/>
  <c r="G151" i="17"/>
  <c r="H95" i="17"/>
  <c r="G106" i="17"/>
  <c r="H160" i="17"/>
  <c r="G117" i="17"/>
  <c r="G141" i="17"/>
  <c r="G121" i="17"/>
  <c r="I90" i="17"/>
  <c r="H92" i="17"/>
  <c r="I117" i="17"/>
  <c r="I133" i="17"/>
  <c r="H151" i="17"/>
  <c r="H143" i="17"/>
  <c r="I98" i="17"/>
  <c r="H141" i="17"/>
  <c r="G146" i="17"/>
  <c r="H101" i="17"/>
  <c r="G137" i="17"/>
  <c r="G90" i="17"/>
  <c r="G109" i="17"/>
  <c r="G97" i="17"/>
  <c r="H144" i="17"/>
  <c r="I99" i="17"/>
  <c r="I91" i="17"/>
  <c r="G108" i="17"/>
  <c r="H107" i="17"/>
  <c r="G142" i="17"/>
  <c r="H120" i="17"/>
  <c r="G114" i="17"/>
  <c r="G134" i="17"/>
  <c r="I144" i="17"/>
  <c r="H93" i="17"/>
  <c r="I96" i="17"/>
  <c r="H112" i="17"/>
  <c r="G135" i="17"/>
  <c r="I136" i="17"/>
  <c r="I141" i="17"/>
  <c r="H138" i="17"/>
  <c r="H109" i="17"/>
  <c r="G102" i="17"/>
  <c r="H155" i="17"/>
  <c r="G131" i="17"/>
  <c r="I150" i="17"/>
  <c r="H114" i="17"/>
  <c r="H100" i="17"/>
  <c r="I103" i="17"/>
  <c r="H142" i="17"/>
  <c r="H105" i="17"/>
  <c r="G123" i="17"/>
  <c r="G120" i="17"/>
  <c r="G157" i="17"/>
  <c r="H152" i="17"/>
  <c r="H96" i="17"/>
  <c r="H119" i="17"/>
  <c r="G119" i="17"/>
  <c r="I143" i="17"/>
  <c r="H106" i="17"/>
  <c r="H94" i="17"/>
  <c r="G91" i="17"/>
  <c r="G100" i="17"/>
  <c r="H130" i="17"/>
  <c r="H118" i="17"/>
  <c r="H153" i="17"/>
  <c r="I129" i="17"/>
  <c r="I110" i="17"/>
  <c r="G162" i="17"/>
  <c r="H116" i="17"/>
  <c r="I104" i="17"/>
  <c r="H146" i="17"/>
  <c r="G149" i="17"/>
  <c r="I101" i="17"/>
  <c r="G94" i="17"/>
  <c r="H98" i="17"/>
  <c r="H150" i="17"/>
  <c r="I145" i="17"/>
  <c r="I135" i="17"/>
  <c r="H135" i="17"/>
  <c r="E392" i="22"/>
  <c r="E308" i="22"/>
  <c r="E378" i="22"/>
  <c r="F381" i="22"/>
  <c r="E236" i="22"/>
  <c r="F313" i="22"/>
  <c r="C18" i="17"/>
  <c r="C31" i="17" s="1"/>
  <c r="C32" i="17" s="1"/>
  <c r="E411" i="22"/>
  <c r="F358" i="22"/>
  <c r="E256" i="22"/>
  <c r="R99" i="7"/>
  <c r="S99" i="7"/>
  <c r="F393" i="22"/>
  <c r="E263" i="22"/>
  <c r="F378" i="22"/>
  <c r="F23" i="22"/>
  <c r="E220" i="22"/>
  <c r="S77" i="13"/>
  <c r="F331" i="22"/>
  <c r="AB96" i="13"/>
  <c r="H76" i="7"/>
  <c r="S67" i="13"/>
  <c r="F43" i="22"/>
  <c r="F384" i="22"/>
  <c r="E224" i="22"/>
  <c r="E222" i="22"/>
  <c r="F134" i="22"/>
  <c r="E127" i="22"/>
  <c r="E126" i="22"/>
  <c r="E44" i="22"/>
  <c r="F390" i="22"/>
  <c r="E81" i="22"/>
  <c r="AA63" i="13"/>
  <c r="E353" i="22"/>
  <c r="AB64" i="13"/>
  <c r="E19" i="13" s="1"/>
  <c r="E30" i="13" s="1"/>
  <c r="E31" i="13" s="1"/>
  <c r="E401" i="22"/>
  <c r="AB84" i="13"/>
  <c r="T69" i="13"/>
  <c r="E37" i="22"/>
  <c r="E352" i="22"/>
  <c r="F404" i="22"/>
  <c r="E182" i="22"/>
  <c r="E177" i="22"/>
  <c r="E279" i="22"/>
  <c r="F32" i="22"/>
  <c r="N91" i="13"/>
  <c r="F214" i="22"/>
  <c r="B18" i="20"/>
  <c r="B30" i="20" s="1"/>
  <c r="B31" i="20" s="1"/>
  <c r="N65" i="13"/>
  <c r="E266" i="22"/>
  <c r="H81" i="7"/>
  <c r="F27" i="22"/>
  <c r="E391" i="22"/>
  <c r="E372" i="22"/>
  <c r="F142" i="22"/>
  <c r="F217" i="22"/>
  <c r="F64" i="22"/>
  <c r="F237" i="22"/>
  <c r="E86" i="22"/>
  <c r="E311" i="22"/>
  <c r="F185" i="22"/>
  <c r="R72" i="7"/>
  <c r="S72" i="7"/>
  <c r="S82" i="7"/>
  <c r="R82" i="7"/>
  <c r="R91" i="7"/>
  <c r="S91" i="7"/>
  <c r="S92" i="7"/>
  <c r="R92" i="7"/>
  <c r="F388" i="22"/>
  <c r="F258" i="22"/>
  <c r="T74" i="13"/>
  <c r="E108" i="22"/>
  <c r="AA91" i="13"/>
  <c r="H84" i="7"/>
  <c r="S90" i="13"/>
  <c r="F99" i="22"/>
  <c r="F347" i="22"/>
  <c r="F400" i="22"/>
  <c r="F211" i="22"/>
  <c r="F78" i="22"/>
  <c r="B16" i="20"/>
  <c r="B21" i="20" s="1"/>
  <c r="B22" i="20" s="1"/>
  <c r="H81" i="12"/>
  <c r="AA73" i="13"/>
  <c r="G76" i="12"/>
  <c r="N76" i="13"/>
  <c r="E130" i="22"/>
  <c r="E30" i="22"/>
  <c r="F219" i="22"/>
  <c r="F49" i="22"/>
  <c r="E144" i="22"/>
  <c r="F121" i="22"/>
  <c r="AA94" i="13"/>
  <c r="F413" i="22"/>
  <c r="F215" i="22"/>
  <c r="F338" i="22"/>
  <c r="AA70" i="13"/>
  <c r="O92" i="13"/>
  <c r="F291" i="22"/>
  <c r="F123" i="22"/>
  <c r="E395" i="22"/>
  <c r="E387" i="22"/>
  <c r="F385" i="22"/>
  <c r="F304" i="22"/>
  <c r="R90" i="7"/>
  <c r="S90" i="7"/>
  <c r="H82" i="7"/>
  <c r="G86" i="7"/>
  <c r="G67" i="7"/>
  <c r="G77" i="7"/>
  <c r="H72" i="7"/>
  <c r="G84" i="7"/>
  <c r="I75" i="7"/>
  <c r="H89" i="7"/>
  <c r="H92" i="7"/>
  <c r="G93" i="7"/>
  <c r="G80" i="7"/>
  <c r="G95" i="7"/>
  <c r="G90" i="7"/>
  <c r="G69" i="7"/>
  <c r="G98" i="7"/>
  <c r="I82" i="7"/>
  <c r="G73" i="7"/>
  <c r="G88" i="7"/>
  <c r="G85" i="7"/>
  <c r="I78" i="7"/>
  <c r="H95" i="7"/>
  <c r="I96" i="7"/>
  <c r="I93" i="7"/>
  <c r="H91" i="7"/>
  <c r="I66" i="7"/>
  <c r="G74" i="7"/>
  <c r="G100" i="7"/>
  <c r="J100" i="7" s="1"/>
  <c r="K100" i="7" s="1"/>
  <c r="G68" i="7"/>
  <c r="H70" i="7"/>
  <c r="H69" i="7"/>
  <c r="G81" i="7"/>
  <c r="G96" i="7"/>
  <c r="G79" i="7"/>
  <c r="I95" i="7"/>
  <c r="G71" i="7"/>
  <c r="H78" i="7"/>
  <c r="G70" i="7"/>
  <c r="G91" i="7"/>
  <c r="I89" i="7"/>
  <c r="I90" i="7"/>
  <c r="I80" i="7"/>
  <c r="G75" i="7"/>
  <c r="G82" i="7"/>
  <c r="I92" i="7"/>
  <c r="I83" i="7"/>
  <c r="I69" i="7"/>
  <c r="G66" i="7"/>
  <c r="H93" i="7"/>
  <c r="G83" i="7"/>
  <c r="H66" i="7"/>
  <c r="H99" i="7"/>
  <c r="H96" i="7"/>
  <c r="G89" i="7"/>
  <c r="I70" i="7"/>
  <c r="H77" i="7"/>
  <c r="I77" i="7"/>
  <c r="I88" i="7"/>
  <c r="G99" i="7"/>
  <c r="H79" i="7"/>
  <c r="H75" i="7"/>
  <c r="H83" i="7"/>
  <c r="H74" i="7"/>
  <c r="G76" i="7"/>
  <c r="I72" i="7"/>
  <c r="H88" i="7"/>
  <c r="G97" i="7"/>
  <c r="I74" i="7"/>
  <c r="I79" i="7"/>
  <c r="H80" i="7"/>
  <c r="I94" i="7"/>
  <c r="H94" i="7"/>
  <c r="G92" i="7"/>
  <c r="G87" i="7"/>
  <c r="H90" i="7"/>
  <c r="G78" i="7"/>
  <c r="G94" i="7"/>
  <c r="I99" i="7"/>
  <c r="I91" i="7"/>
  <c r="G72" i="7"/>
  <c r="H85" i="7"/>
  <c r="I85" i="7"/>
  <c r="F139" i="22"/>
  <c r="E350" i="22"/>
  <c r="E235" i="22"/>
  <c r="F418" i="22"/>
  <c r="F405" i="22"/>
  <c r="F216" i="22"/>
  <c r="F379" i="22"/>
  <c r="R71" i="7"/>
  <c r="S71" i="7"/>
  <c r="F344" i="22"/>
  <c r="E381" i="22"/>
  <c r="F46" i="22"/>
  <c r="F270" i="22"/>
  <c r="F222" i="22"/>
  <c r="F328" i="22"/>
  <c r="F401" i="22"/>
  <c r="AA84" i="13"/>
  <c r="S69" i="13"/>
  <c r="F37" i="22"/>
  <c r="F352" i="22"/>
  <c r="E404" i="22"/>
  <c r="F182" i="22"/>
  <c r="F177" i="22"/>
  <c r="F279" i="22"/>
  <c r="E32" i="22"/>
  <c r="E214" i="22"/>
  <c r="O65" i="13"/>
  <c r="F266" i="22"/>
  <c r="AA81" i="13"/>
  <c r="H71" i="7"/>
  <c r="F132" i="22"/>
  <c r="E319" i="22"/>
  <c r="E285" i="22"/>
  <c r="F91" i="22"/>
  <c r="F176" i="22"/>
  <c r="F57" i="22"/>
  <c r="F86" i="22"/>
  <c r="F311" i="22"/>
  <c r="E185" i="22"/>
  <c r="S96" i="7"/>
  <c r="R96" i="7"/>
  <c r="S83" i="7"/>
  <c r="R83" i="7"/>
  <c r="S75" i="7"/>
  <c r="R75" i="7"/>
  <c r="S100" i="7"/>
  <c r="R100" i="7"/>
  <c r="F115" i="22"/>
  <c r="F53" i="22"/>
  <c r="F174" i="22"/>
  <c r="AB78" i="13"/>
  <c r="T90" i="13"/>
  <c r="E99" i="22"/>
  <c r="E347" i="22"/>
  <c r="E400" i="22"/>
  <c r="E211" i="22"/>
  <c r="E78" i="22"/>
  <c r="AA95" i="13"/>
  <c r="AA83" i="13"/>
  <c r="H124" i="17"/>
  <c r="E365" i="22"/>
  <c r="F35" i="22"/>
  <c r="E368" i="22"/>
  <c r="E326" i="22"/>
  <c r="F103" i="22"/>
  <c r="F386" i="22"/>
  <c r="AB94" i="13"/>
  <c r="E413" i="22"/>
  <c r="E293" i="22"/>
  <c r="AB70" i="13"/>
  <c r="I161" i="17"/>
  <c r="E333" i="22"/>
  <c r="F25" i="22"/>
  <c r="E336" i="22"/>
  <c r="T94" i="13"/>
  <c r="F156" i="22"/>
  <c r="F101" i="22"/>
  <c r="R68" i="7"/>
  <c r="S68" i="7"/>
  <c r="F263" i="22"/>
  <c r="C49" i="6"/>
  <c r="B63" i="6" s="1"/>
  <c r="B64" i="6" s="1"/>
  <c r="B25" i="6"/>
  <c r="B42" i="6" s="1"/>
  <c r="E46" i="22"/>
  <c r="E270" i="22"/>
  <c r="E38" i="22"/>
  <c r="E407" i="22"/>
  <c r="E363" i="22"/>
  <c r="E331" i="22"/>
  <c r="F50" i="22"/>
  <c r="F160" i="22"/>
  <c r="E154" i="22"/>
  <c r="F74" i="22"/>
  <c r="R98" i="7"/>
  <c r="S98" i="7"/>
  <c r="F89" i="22"/>
  <c r="F392" i="22"/>
  <c r="E139" i="22"/>
  <c r="E276" i="22"/>
  <c r="E384" i="22"/>
  <c r="F127" i="22"/>
  <c r="E390" i="22"/>
  <c r="I76" i="7"/>
  <c r="F325" i="22"/>
  <c r="E223" i="22"/>
  <c r="E140" i="22"/>
  <c r="F71" i="22"/>
  <c r="AB88" i="13"/>
  <c r="I73" i="7"/>
  <c r="E94" i="22"/>
  <c r="E325" i="22"/>
  <c r="F349" i="22"/>
  <c r="F223" i="22"/>
  <c r="E208" i="22"/>
  <c r="F140" i="22"/>
  <c r="E328" i="22"/>
  <c r="F96" i="22"/>
  <c r="E133" i="22"/>
  <c r="E71" i="22"/>
  <c r="E62" i="22"/>
  <c r="F396" i="22"/>
  <c r="F332" i="22"/>
  <c r="AB68" i="13"/>
  <c r="E110" i="22"/>
  <c r="E403" i="22"/>
  <c r="E317" i="22"/>
  <c r="F183" i="22"/>
  <c r="E192" i="22"/>
  <c r="F282" i="22"/>
  <c r="E169" i="22"/>
  <c r="F389" i="22"/>
  <c r="F357" i="22"/>
  <c r="E73" i="22"/>
  <c r="AB81" i="13"/>
  <c r="I71" i="7"/>
  <c r="E132" i="22"/>
  <c r="F319" i="22"/>
  <c r="F285" i="22"/>
  <c r="E91" i="22"/>
  <c r="E176" i="22"/>
  <c r="E57" i="22"/>
  <c r="F253" i="22"/>
  <c r="E42" i="22"/>
  <c r="F188" i="22"/>
  <c r="AB67" i="13"/>
  <c r="S70" i="7"/>
  <c r="R70" i="7"/>
  <c r="S94" i="7"/>
  <c r="R94" i="7"/>
  <c r="S95" i="7"/>
  <c r="R95" i="7"/>
  <c r="R74" i="7"/>
  <c r="S74" i="7"/>
  <c r="E115" i="22"/>
  <c r="E53" i="22"/>
  <c r="E174" i="22"/>
  <c r="AA78" i="13"/>
  <c r="F93" i="12"/>
  <c r="F68" i="12"/>
  <c r="F94" i="12"/>
  <c r="F97" i="12"/>
  <c r="H78" i="12"/>
  <c r="G78" i="12"/>
  <c r="H94" i="12"/>
  <c r="H77" i="12"/>
  <c r="F92" i="12"/>
  <c r="F78" i="12"/>
  <c r="G82" i="12"/>
  <c r="B23" i="12" s="1"/>
  <c r="G83" i="12"/>
  <c r="G93" i="12"/>
  <c r="G84" i="12"/>
  <c r="H84" i="12"/>
  <c r="F79" i="12"/>
  <c r="F71" i="12"/>
  <c r="F77" i="12"/>
  <c r="F90" i="12"/>
  <c r="H75" i="12"/>
  <c r="F95" i="12"/>
  <c r="H91" i="12"/>
  <c r="H87" i="12"/>
  <c r="G95" i="12"/>
  <c r="G89" i="12"/>
  <c r="F102" i="12"/>
  <c r="I102" i="12" s="1"/>
  <c r="J102" i="12" s="1"/>
  <c r="G99" i="12"/>
  <c r="F88" i="12"/>
  <c r="H71" i="12"/>
  <c r="C23" i="12" s="1"/>
  <c r="C28" i="12" s="1"/>
  <c r="C29" i="12" s="1"/>
  <c r="G77" i="12"/>
  <c r="G91" i="12"/>
  <c r="F86" i="12"/>
  <c r="F87" i="12"/>
  <c r="H102" i="12"/>
  <c r="H97" i="12"/>
  <c r="G71" i="12"/>
  <c r="F89" i="12"/>
  <c r="G85" i="12"/>
  <c r="H80" i="12"/>
  <c r="H95" i="12"/>
  <c r="H88" i="12"/>
  <c r="G72" i="12"/>
  <c r="H90" i="12"/>
  <c r="G73" i="12"/>
  <c r="H96" i="12"/>
  <c r="F98" i="12"/>
  <c r="H85" i="12"/>
  <c r="G75" i="12"/>
  <c r="F80" i="12"/>
  <c r="F81" i="12"/>
  <c r="H93" i="12"/>
  <c r="H72" i="12"/>
  <c r="F84" i="12"/>
  <c r="G96" i="12"/>
  <c r="F96" i="12"/>
  <c r="G74" i="12"/>
  <c r="F100" i="12"/>
  <c r="G88" i="12"/>
  <c r="H79" i="12"/>
  <c r="G80" i="12"/>
  <c r="F69" i="12"/>
  <c r="F82" i="12"/>
  <c r="F91" i="12"/>
  <c r="F101" i="12"/>
  <c r="H99" i="12"/>
  <c r="H86" i="12"/>
  <c r="F83" i="12"/>
  <c r="F74" i="12"/>
  <c r="F70" i="12"/>
  <c r="F75" i="12"/>
  <c r="G97" i="12"/>
  <c r="H73" i="12"/>
  <c r="G90" i="12"/>
  <c r="F72" i="12"/>
  <c r="G87" i="12"/>
  <c r="F76" i="12"/>
  <c r="F99" i="12"/>
  <c r="H89" i="12"/>
  <c r="G94" i="12"/>
  <c r="F73" i="12"/>
  <c r="G79" i="12"/>
  <c r="H83" i="12"/>
  <c r="F85" i="12"/>
  <c r="H74" i="12"/>
  <c r="G102" i="12"/>
  <c r="H82" i="12"/>
  <c r="G101" i="12"/>
  <c r="G86" i="12"/>
  <c r="H101" i="12"/>
  <c r="S92" i="13"/>
  <c r="F141" i="22"/>
  <c r="F327" i="22"/>
  <c r="E321" i="22"/>
  <c r="E264" i="22"/>
  <c r="E402" i="22"/>
  <c r="AA92" i="13"/>
  <c r="E265" i="22"/>
  <c r="AB95" i="13"/>
  <c r="AB83" i="13"/>
  <c r="I124" i="17"/>
  <c r="F365" i="22"/>
  <c r="E35" i="22"/>
  <c r="F368" i="22"/>
  <c r="F326" i="22"/>
  <c r="E103" i="22"/>
  <c r="E386" i="22"/>
  <c r="F221" i="22"/>
  <c r="F113" i="22"/>
  <c r="G52" i="2"/>
  <c r="G51" i="2"/>
  <c r="F51" i="2"/>
  <c r="F48" i="2"/>
  <c r="G50" i="2"/>
  <c r="E56" i="2"/>
  <c r="G40" i="2"/>
  <c r="F37" i="2"/>
  <c r="F60" i="2"/>
  <c r="E54" i="2"/>
  <c r="G45" i="2"/>
  <c r="G63" i="2"/>
  <c r="F63" i="2"/>
  <c r="E43" i="2"/>
  <c r="F52" i="2"/>
  <c r="G43" i="2"/>
  <c r="F32" i="2"/>
  <c r="E45" i="2"/>
  <c r="G53" i="2"/>
  <c r="E42" i="2"/>
  <c r="E52" i="2"/>
  <c r="F53" i="2"/>
  <c r="E44" i="2"/>
  <c r="E60" i="2"/>
  <c r="E34" i="2"/>
  <c r="G31" i="2"/>
  <c r="G48" i="2"/>
  <c r="G59" i="2"/>
  <c r="G58" i="2"/>
  <c r="E62" i="2"/>
  <c r="G49" i="2"/>
  <c r="G29" i="2"/>
  <c r="E48" i="2"/>
  <c r="F45" i="2"/>
  <c r="F49" i="2"/>
  <c r="F61" i="2"/>
  <c r="F30" i="2"/>
  <c r="E30" i="2"/>
  <c r="F42" i="2"/>
  <c r="E29" i="2"/>
  <c r="G42" i="2"/>
  <c r="E31" i="2"/>
  <c r="E61" i="2"/>
  <c r="E41" i="2"/>
  <c r="E35" i="2"/>
  <c r="F50" i="2"/>
  <c r="E59" i="2"/>
  <c r="G56" i="2"/>
  <c r="G30" i="2"/>
  <c r="E63" i="2"/>
  <c r="E40" i="2"/>
  <c r="G35" i="2"/>
  <c r="E50" i="2"/>
  <c r="E36" i="2"/>
  <c r="E37" i="2"/>
  <c r="G32" i="2"/>
  <c r="F59" i="2"/>
  <c r="F33" i="2"/>
  <c r="G61" i="2"/>
  <c r="F41" i="2"/>
  <c r="E32" i="2"/>
  <c r="G55" i="2"/>
  <c r="G41" i="2"/>
  <c r="E46" i="2"/>
  <c r="E58" i="2"/>
  <c r="G37" i="2"/>
  <c r="E53" i="2"/>
  <c r="E55" i="2"/>
  <c r="G33" i="2"/>
  <c r="F55" i="2"/>
  <c r="E47" i="2"/>
  <c r="G60" i="2"/>
  <c r="G39" i="2"/>
  <c r="F31" i="2"/>
  <c r="G38" i="2"/>
  <c r="E38" i="2"/>
  <c r="E57" i="2"/>
  <c r="E49" i="2"/>
  <c r="F56" i="2"/>
  <c r="F58" i="2"/>
  <c r="E39" i="2"/>
  <c r="F29" i="2"/>
  <c r="E51" i="2"/>
  <c r="F35" i="2"/>
  <c r="F40" i="2"/>
  <c r="F38" i="2"/>
  <c r="E33" i="2"/>
  <c r="G54" i="2"/>
  <c r="F39" i="2"/>
  <c r="G47" i="2"/>
  <c r="F54" i="2"/>
  <c r="F47" i="2"/>
  <c r="F62" i="2"/>
  <c r="G62" i="2"/>
  <c r="F57" i="2"/>
  <c r="F43" i="2"/>
  <c r="G57" i="2"/>
  <c r="F293" i="22"/>
  <c r="B68" i="14"/>
  <c r="B69" i="14" s="1"/>
  <c r="AB97" i="13"/>
  <c r="AA90" i="13"/>
  <c r="S86" i="13"/>
  <c r="H161" i="17"/>
  <c r="F333" i="22"/>
  <c r="E25" i="22"/>
  <c r="F336" i="22"/>
  <c r="S94" i="13"/>
  <c r="E156" i="22"/>
  <c r="F351" i="22"/>
  <c r="F371" i="22"/>
  <c r="F210" i="22"/>
  <c r="F165" i="22"/>
  <c r="F286" i="22"/>
  <c r="F212" i="22"/>
  <c r="E111" i="22"/>
  <c r="E306" i="22"/>
  <c r="F271" i="22"/>
  <c r="F195" i="22"/>
  <c r="E117" i="22"/>
  <c r="E307" i="22"/>
  <c r="F58" i="22"/>
  <c r="E312" i="22"/>
  <c r="F273" i="22"/>
  <c r="F204" i="22"/>
  <c r="F151" i="22"/>
  <c r="E362" i="22"/>
  <c r="F354" i="22"/>
  <c r="F125" i="22"/>
  <c r="E148" i="22"/>
  <c r="F417" i="22"/>
  <c r="E394" i="22"/>
  <c r="F179" i="22"/>
  <c r="E297" i="22"/>
  <c r="F122" i="22"/>
  <c r="E33" i="22"/>
  <c r="E173" i="22"/>
  <c r="E305" i="22"/>
  <c r="E170" i="22"/>
  <c r="E146" i="22"/>
  <c r="F55" i="22"/>
  <c r="E95" i="22"/>
  <c r="F184" i="22"/>
  <c r="F82" i="22"/>
  <c r="F408" i="22"/>
  <c r="E361" i="22"/>
  <c r="E129" i="22"/>
  <c r="F84" i="22"/>
  <c r="F92" i="22"/>
  <c r="F36" i="22"/>
  <c r="E226" i="22"/>
  <c r="E364" i="22"/>
  <c r="F250" i="22"/>
  <c r="F98" i="22"/>
  <c r="E316" i="22"/>
  <c r="F114" i="22"/>
  <c r="F87" i="22"/>
  <c r="F145" i="22"/>
  <c r="F312" i="22"/>
  <c r="F280" i="22"/>
  <c r="E161" i="22"/>
  <c r="E302" i="22"/>
  <c r="F244" i="22"/>
  <c r="F343" i="22"/>
  <c r="E207" i="22"/>
  <c r="F406" i="22"/>
  <c r="F320" i="22"/>
  <c r="E206" i="22"/>
  <c r="E112" i="22"/>
  <c r="E257" i="22"/>
  <c r="E145" i="22"/>
  <c r="F209" i="22"/>
  <c r="F178" i="22"/>
  <c r="E40" i="22"/>
  <c r="E24" i="22"/>
  <c r="E80" i="22"/>
  <c r="E72" i="22"/>
  <c r="F33" i="22"/>
  <c r="E48" i="22"/>
  <c r="E165" i="22"/>
  <c r="E210" i="22"/>
  <c r="E371" i="22"/>
  <c r="E351" i="22"/>
  <c r="F360" i="22"/>
  <c r="E60" i="22"/>
  <c r="F277" i="22"/>
  <c r="E254" i="22"/>
  <c r="E231" i="22"/>
  <c r="F148" i="22"/>
  <c r="F170" i="22"/>
  <c r="E157" i="22"/>
  <c r="F90" i="22"/>
  <c r="F72" i="22"/>
  <c r="F80" i="22"/>
  <c r="F24" i="22"/>
  <c r="F370" i="22"/>
  <c r="F40" i="22"/>
  <c r="F213" i="22"/>
  <c r="F337" i="22"/>
  <c r="F189" i="22"/>
  <c r="F203" i="22"/>
  <c r="F197" i="22"/>
  <c r="E84" i="22"/>
  <c r="E92" i="22"/>
  <c r="E36" i="22"/>
  <c r="E281" i="22"/>
  <c r="E225" i="22"/>
  <c r="E273" i="22"/>
  <c r="F190" i="22"/>
  <c r="E415" i="22"/>
  <c r="E151" i="22"/>
  <c r="E153" i="22"/>
  <c r="E209" i="22"/>
  <c r="E201" i="22"/>
  <c r="E298" i="22"/>
  <c r="F323" i="22"/>
  <c r="E343" i="22"/>
  <c r="E329" i="22"/>
  <c r="F259" i="22"/>
  <c r="E100" i="22"/>
  <c r="E240" i="22"/>
  <c r="E233" i="22"/>
  <c r="E135" i="22"/>
  <c r="E79" i="22"/>
  <c r="F63" i="22"/>
  <c r="F119" i="22"/>
  <c r="F111" i="22"/>
  <c r="F22" i="22"/>
  <c r="F68" i="22"/>
  <c r="F137" i="22"/>
  <c r="F85" i="22"/>
  <c r="F60" i="22"/>
  <c r="E277" i="22"/>
  <c r="E335" i="22"/>
  <c r="E82" i="22"/>
  <c r="F300" i="22"/>
  <c r="E90" i="22"/>
  <c r="F335" i="22"/>
  <c r="F255" i="22"/>
  <c r="F272" i="22"/>
  <c r="E199" i="22"/>
  <c r="E213" i="22"/>
  <c r="E337" i="22"/>
  <c r="E189" i="22"/>
  <c r="E203" i="22"/>
  <c r="E197" i="22"/>
  <c r="F289" i="22"/>
  <c r="E228" i="22"/>
  <c r="F382" i="22"/>
  <c r="F56" i="22"/>
  <c r="F97" i="22"/>
  <c r="F41" i="22"/>
  <c r="E116" i="22"/>
  <c r="E247" i="22"/>
  <c r="F152" i="22"/>
  <c r="E149" i="22"/>
  <c r="E34" i="22"/>
  <c r="E200" i="22"/>
  <c r="F201" i="22"/>
  <c r="E178" i="22"/>
  <c r="E296" i="22"/>
  <c r="E249" i="22"/>
  <c r="E172" i="22"/>
  <c r="E164" i="22"/>
  <c r="F131" i="22"/>
  <c r="F198" i="22"/>
  <c r="E147" i="22"/>
  <c r="E205" i="22"/>
  <c r="E417" i="22"/>
  <c r="E360" i="22"/>
  <c r="E179" i="22"/>
  <c r="E26" i="22"/>
  <c r="F205" i="22"/>
  <c r="E137" i="22"/>
  <c r="F39" i="22"/>
  <c r="F28" i="22"/>
  <c r="F124" i="22"/>
  <c r="F234" i="22"/>
  <c r="F158" i="22"/>
  <c r="F166" i="22"/>
  <c r="F369" i="22"/>
  <c r="F339" i="22"/>
  <c r="E255" i="22"/>
  <c r="E272" i="22"/>
  <c r="F199" i="22"/>
  <c r="E290" i="22"/>
  <c r="F231" i="22"/>
  <c r="E85" i="22"/>
  <c r="E246" i="22"/>
  <c r="F48" i="22"/>
  <c r="E66" i="22"/>
  <c r="E320" i="22"/>
  <c r="E196" i="22"/>
  <c r="E180" i="22"/>
  <c r="E242" i="22"/>
  <c r="E232" i="22"/>
  <c r="F120" i="22"/>
  <c r="E87" i="22"/>
  <c r="E190" i="22"/>
  <c r="E244" i="22"/>
  <c r="E152" i="22"/>
  <c r="F149" i="22"/>
  <c r="F135" i="22"/>
  <c r="F155" i="22"/>
  <c r="E234" i="22"/>
  <c r="E68" i="22"/>
  <c r="E125" i="22"/>
  <c r="E22" i="22"/>
  <c r="E119" i="22"/>
  <c r="F128" i="22"/>
  <c r="F290" i="22"/>
  <c r="F307" i="22"/>
  <c r="F109" i="22"/>
  <c r="E300" i="22"/>
  <c r="E191" i="22"/>
  <c r="F399" i="22"/>
  <c r="E230" i="22"/>
  <c r="E93" i="22"/>
  <c r="F355" i="22"/>
  <c r="F377" i="22"/>
  <c r="E366" i="22"/>
  <c r="E318" i="22"/>
  <c r="E155" i="22"/>
  <c r="E47" i="22"/>
  <c r="E241" i="22"/>
  <c r="E55" i="22"/>
  <c r="F254" i="22"/>
  <c r="F380" i="22"/>
  <c r="F297" i="22"/>
  <c r="F302" i="22"/>
  <c r="E97" i="22"/>
  <c r="F34" i="22"/>
  <c r="F207" i="22"/>
  <c r="E193" i="22"/>
  <c r="F161" i="22"/>
  <c r="E41" i="22"/>
  <c r="E259" i="22"/>
  <c r="F247" i="22"/>
  <c r="E56" i="22"/>
  <c r="F367" i="22"/>
  <c r="F275" i="22"/>
  <c r="E303" i="22"/>
  <c r="E410" i="22"/>
  <c r="F117" i="22"/>
  <c r="F159" i="22"/>
  <c r="E195" i="22"/>
  <c r="F246" i="22"/>
  <c r="E167" i="22"/>
  <c r="F129" i="22"/>
  <c r="E181" i="22"/>
  <c r="F366" i="22"/>
  <c r="F104" i="22"/>
  <c r="E158" i="22"/>
  <c r="F194" i="22"/>
  <c r="F296" i="22"/>
  <c r="E159" i="22"/>
  <c r="E120" i="22"/>
  <c r="E406" i="22"/>
  <c r="F242" i="22"/>
  <c r="F329" i="22"/>
  <c r="E162" i="22"/>
  <c r="F306" i="22"/>
  <c r="E63" i="22"/>
  <c r="F173" i="22"/>
  <c r="E184" i="22"/>
  <c r="F303" i="22"/>
  <c r="F278" i="22"/>
  <c r="E114" i="22"/>
  <c r="F230" i="22"/>
  <c r="E104" i="22"/>
  <c r="F342" i="22"/>
  <c r="F116" i="22"/>
  <c r="F193" i="22"/>
  <c r="E131" i="22"/>
  <c r="E275" i="22"/>
  <c r="E342" i="22"/>
  <c r="F79" i="22"/>
  <c r="F305" i="22"/>
  <c r="E280" i="22"/>
  <c r="E65" i="22"/>
  <c r="F362" i="22"/>
  <c r="F364" i="22"/>
  <c r="E278" i="22"/>
  <c r="E355" i="22"/>
  <c r="F249" i="22"/>
  <c r="F162" i="22"/>
  <c r="F257" i="22"/>
  <c r="F228" i="22"/>
  <c r="E370" i="22"/>
  <c r="E39" i="22"/>
  <c r="E128" i="22"/>
  <c r="E289" i="22"/>
  <c r="E202" i="22"/>
  <c r="E150" i="22"/>
  <c r="F181" i="22"/>
  <c r="E98" i="22"/>
  <c r="F100" i="22"/>
  <c r="E323" i="22"/>
  <c r="F196" i="22"/>
  <c r="F232" i="22"/>
  <c r="E294" i="22"/>
  <c r="E399" i="22"/>
  <c r="E122" i="22"/>
  <c r="F167" i="22"/>
  <c r="E194" i="22"/>
  <c r="F410" i="22"/>
  <c r="F150" i="22"/>
  <c r="E250" i="22"/>
  <c r="F227" i="22"/>
  <c r="F225" i="22"/>
  <c r="E218" i="22"/>
  <c r="E377" i="22"/>
  <c r="F95" i="22"/>
  <c r="F240" i="22"/>
  <c r="F294" i="22"/>
  <c r="F153" i="22"/>
  <c r="F168" i="22"/>
  <c r="F112" i="22"/>
  <c r="E109" i="22"/>
  <c r="E166" i="22"/>
  <c r="E212" i="22"/>
  <c r="F147" i="22"/>
  <c r="F318" i="22"/>
  <c r="F164" i="22"/>
  <c r="F180" i="22"/>
  <c r="E382" i="22"/>
  <c r="E408" i="22"/>
  <c r="F157" i="22"/>
  <c r="F316" i="22"/>
  <c r="E369" i="22"/>
  <c r="F233" i="22"/>
  <c r="E58" i="22"/>
  <c r="E124" i="22"/>
  <c r="E227" i="22"/>
  <c r="F172" i="22"/>
  <c r="E168" i="22"/>
  <c r="F191" i="22"/>
  <c r="F65" i="22"/>
  <c r="E380" i="22"/>
  <c r="F261" i="22"/>
  <c r="F226" i="22"/>
  <c r="E271" i="22"/>
  <c r="F241" i="22"/>
  <c r="F136" i="22"/>
  <c r="E204" i="22"/>
  <c r="E28" i="22"/>
  <c r="F47" i="22"/>
  <c r="F218" i="22"/>
  <c r="F202" i="22"/>
  <c r="F415" i="22"/>
  <c r="F66" i="22"/>
  <c r="F146" i="22"/>
  <c r="F361" i="22"/>
  <c r="E198" i="22"/>
  <c r="E354" i="22"/>
  <c r="F93" i="22"/>
  <c r="F298" i="22"/>
  <c r="E136" i="22"/>
  <c r="F281" i="22"/>
  <c r="F200" i="22"/>
  <c r="E339" i="22"/>
  <c r="E286" i="22"/>
  <c r="F394" i="22"/>
  <c r="F26" i="22"/>
  <c r="E367" i="22"/>
  <c r="F206" i="22"/>
  <c r="E261" i="22"/>
  <c r="E251" i="22"/>
  <c r="F54" i="22"/>
  <c r="E29" i="22"/>
  <c r="E345" i="22"/>
  <c r="S69" i="7"/>
  <c r="R69" i="7"/>
  <c r="E397" i="22"/>
  <c r="E239" i="22"/>
  <c r="F251" i="22"/>
  <c r="F224" i="22"/>
  <c r="F44" i="22"/>
  <c r="F363" i="22"/>
  <c r="T67" i="13"/>
  <c r="E349" i="22"/>
  <c r="F208" i="22"/>
  <c r="E96" i="22"/>
  <c r="F133" i="22"/>
  <c r="F353" i="22"/>
  <c r="H73" i="7"/>
  <c r="E412" i="22"/>
  <c r="F334" i="22"/>
  <c r="I68" i="13"/>
  <c r="J68" i="13"/>
  <c r="I71" i="13"/>
  <c r="J94" i="13"/>
  <c r="J63" i="13"/>
  <c r="J76" i="13"/>
  <c r="H73" i="13"/>
  <c r="H70" i="13"/>
  <c r="I63" i="13"/>
  <c r="I73" i="13"/>
  <c r="H96" i="13"/>
  <c r="H91" i="13"/>
  <c r="J64" i="13"/>
  <c r="H90" i="13"/>
  <c r="I70" i="13"/>
  <c r="J90" i="13"/>
  <c r="I89" i="13"/>
  <c r="I67" i="13"/>
  <c r="I97" i="13"/>
  <c r="H65" i="13"/>
  <c r="H82" i="13"/>
  <c r="J75" i="13"/>
  <c r="J77" i="13"/>
  <c r="H72" i="13"/>
  <c r="H68" i="13"/>
  <c r="H80" i="13"/>
  <c r="H75" i="13"/>
  <c r="J88" i="13"/>
  <c r="J72" i="13"/>
  <c r="I93" i="13"/>
  <c r="I86" i="13"/>
  <c r="I80" i="13"/>
  <c r="H88" i="13"/>
  <c r="H78" i="13"/>
  <c r="H93" i="13"/>
  <c r="J91" i="13"/>
  <c r="H84" i="13"/>
  <c r="J65" i="13"/>
  <c r="H79" i="13"/>
  <c r="H81" i="13"/>
  <c r="I94" i="13"/>
  <c r="J73" i="13"/>
  <c r="J67" i="13"/>
  <c r="I85" i="13"/>
  <c r="J81" i="13"/>
  <c r="I79" i="13"/>
  <c r="J69" i="13"/>
  <c r="H74" i="13"/>
  <c r="I76" i="13"/>
  <c r="I69" i="13"/>
  <c r="H94" i="13"/>
  <c r="J71" i="13"/>
  <c r="H71" i="13"/>
  <c r="I78" i="13"/>
  <c r="J85" i="13"/>
  <c r="I87" i="13"/>
  <c r="J78" i="13"/>
  <c r="J80" i="13"/>
  <c r="H77" i="13"/>
  <c r="I65" i="13"/>
  <c r="I91" i="13"/>
  <c r="J89" i="13"/>
  <c r="I84" i="13"/>
  <c r="H87" i="13"/>
  <c r="H69" i="13"/>
  <c r="I74" i="13"/>
  <c r="J87" i="13"/>
  <c r="H95" i="13"/>
  <c r="I77" i="13"/>
  <c r="H64" i="13"/>
  <c r="I88" i="13"/>
  <c r="H85" i="13"/>
  <c r="I81" i="13"/>
  <c r="H89" i="13"/>
  <c r="J93" i="13"/>
  <c r="J95" i="13"/>
  <c r="H97" i="13"/>
  <c r="J97" i="13"/>
  <c r="I64" i="13"/>
  <c r="I92" i="13"/>
  <c r="I95" i="13"/>
  <c r="H67" i="13"/>
  <c r="I75" i="13"/>
  <c r="H76" i="13"/>
  <c r="I66" i="13"/>
  <c r="H63" i="13"/>
  <c r="J66" i="13"/>
  <c r="J84" i="13"/>
  <c r="I96" i="13"/>
  <c r="H66" i="13"/>
  <c r="H86" i="13"/>
  <c r="J74" i="13"/>
  <c r="I90" i="13"/>
  <c r="I82" i="13"/>
  <c r="H92" i="13"/>
  <c r="J86" i="13"/>
  <c r="H83" i="13"/>
  <c r="J79" i="13"/>
  <c r="J96" i="13"/>
  <c r="J92" i="13"/>
  <c r="J70" i="13"/>
  <c r="I72" i="13"/>
  <c r="J82" i="13"/>
  <c r="E332" i="22"/>
  <c r="AA68" i="13"/>
  <c r="F110" i="22"/>
  <c r="F403" i="22"/>
  <c r="F317" i="22"/>
  <c r="E183" i="22"/>
  <c r="F192" i="22"/>
  <c r="E282" i="22"/>
  <c r="F169" i="22"/>
  <c r="E389" i="22"/>
  <c r="E357" i="22"/>
  <c r="F73" i="22"/>
  <c r="AA65" i="13"/>
  <c r="T93" i="13"/>
  <c r="E88" i="22"/>
  <c r="F260" i="22"/>
  <c r="E51" i="22"/>
  <c r="F238" i="22"/>
  <c r="F284" i="22"/>
  <c r="E31" i="22"/>
  <c r="F310" i="22"/>
  <c r="H26" i="23"/>
  <c r="E253" i="22"/>
  <c r="F42" i="22"/>
  <c r="E188" i="22"/>
  <c r="AA67" i="13"/>
  <c r="R84" i="7"/>
  <c r="S84" i="7"/>
  <c r="S97" i="7"/>
  <c r="R97" i="7"/>
  <c r="R88" i="7"/>
  <c r="S88" i="7"/>
  <c r="R76" i="7"/>
  <c r="S76" i="7"/>
  <c r="E359" i="22"/>
  <c r="AB86" i="13"/>
  <c r="F77" i="22"/>
  <c r="AA76" i="13"/>
  <c r="H67" i="7"/>
  <c r="T92" i="13"/>
  <c r="E141" i="22"/>
  <c r="E327" i="22"/>
  <c r="F321" i="22"/>
  <c r="F264" i="22"/>
  <c r="F402" i="22"/>
  <c r="AB92" i="13"/>
  <c r="F265" i="22"/>
  <c r="C16" i="20"/>
  <c r="C22" i="20" s="1"/>
  <c r="C23" i="20" s="1"/>
  <c r="AB79" i="13"/>
  <c r="I87" i="7"/>
  <c r="I86" i="7"/>
  <c r="S84" i="13"/>
  <c r="F75" i="22"/>
  <c r="E315" i="22"/>
  <c r="F102" i="22"/>
  <c r="E309" i="22"/>
  <c r="E414" i="22"/>
  <c r="E229" i="22"/>
  <c r="F330" i="22"/>
  <c r="E221" i="22"/>
  <c r="E113" i="22"/>
  <c r="E269" i="22"/>
  <c r="F175" i="22"/>
  <c r="AA97" i="13"/>
  <c r="T86" i="13"/>
  <c r="E69" i="22"/>
  <c r="F283" i="22"/>
  <c r="E118" i="22"/>
  <c r="E346" i="22"/>
  <c r="C42" i="6"/>
  <c r="C26" i="6"/>
  <c r="E52" i="22"/>
  <c r="F356" i="22"/>
  <c r="W159" i="17"/>
  <c r="W96" i="17"/>
  <c r="W129" i="17"/>
  <c r="W153" i="17"/>
  <c r="W148" i="17"/>
  <c r="W120" i="17"/>
  <c r="W132" i="17"/>
  <c r="W116" i="17"/>
  <c r="W100" i="17"/>
  <c r="W146" i="17"/>
  <c r="W149" i="17"/>
  <c r="W97" i="17"/>
  <c r="W156" i="17"/>
  <c r="W94" i="17"/>
  <c r="W113" i="17"/>
  <c r="W105" i="17"/>
  <c r="W92" i="17"/>
  <c r="W138" i="17"/>
  <c r="W114" i="17"/>
  <c r="W147" i="17"/>
  <c r="W155" i="17"/>
  <c r="W118" i="17"/>
  <c r="W140" i="17"/>
  <c r="W158" i="17"/>
  <c r="W151" i="17"/>
  <c r="W152" i="17"/>
  <c r="W111" i="17"/>
  <c r="W135" i="17"/>
  <c r="W134" i="17"/>
  <c r="W130" i="17"/>
  <c r="W127" i="17"/>
  <c r="W133" i="17"/>
  <c r="W110" i="17"/>
  <c r="W98" i="17"/>
  <c r="W131" i="17"/>
  <c r="W137" i="17"/>
  <c r="W124" i="17"/>
  <c r="W123" i="17"/>
  <c r="W99" i="17"/>
  <c r="W145" i="17"/>
  <c r="W154" i="17"/>
  <c r="W121" i="17"/>
  <c r="W93" i="17"/>
  <c r="W90" i="17"/>
  <c r="W122" i="17"/>
  <c r="W102" i="17"/>
  <c r="W157" i="17"/>
  <c r="W160" i="17"/>
  <c r="W144" i="17"/>
  <c r="W91" i="17"/>
  <c r="W139" i="17"/>
  <c r="W112" i="17"/>
  <c r="W126" i="17"/>
  <c r="W104" i="17"/>
  <c r="W143" i="17"/>
  <c r="W119" i="17"/>
  <c r="W142" i="17"/>
  <c r="W103" i="17"/>
  <c r="W117" i="17"/>
  <c r="W150" i="17"/>
  <c r="W162" i="17"/>
  <c r="W95" i="17"/>
  <c r="W109" i="17"/>
  <c r="W106" i="17"/>
  <c r="W161" i="17"/>
  <c r="W128" i="17"/>
  <c r="W141" i="17"/>
  <c r="W115" i="17"/>
  <c r="W107" i="17"/>
  <c r="W108" i="17"/>
  <c r="W125" i="17"/>
  <c r="W136" i="17"/>
  <c r="W101" i="17"/>
  <c r="R81" i="7"/>
  <c r="S81" i="7"/>
  <c r="H158" i="17"/>
  <c r="E45" i="22"/>
  <c r="E143" i="22"/>
  <c r="E248" i="22"/>
  <c r="F171" i="22"/>
  <c r="F239" i="22"/>
  <c r="E322" i="22"/>
  <c r="F276" i="22"/>
  <c r="F274" i="22"/>
  <c r="F409" i="22"/>
  <c r="F70" i="22"/>
  <c r="E187" i="22"/>
  <c r="S80" i="7"/>
  <c r="R80" i="7"/>
  <c r="F383" i="22"/>
  <c r="E59" i="22"/>
  <c r="F308" i="22"/>
  <c r="E301" i="22"/>
  <c r="H97" i="7"/>
  <c r="E43" i="22"/>
  <c r="E134" i="22"/>
  <c r="F81" i="22"/>
  <c r="F94" i="22"/>
  <c r="Z67" i="13"/>
  <c r="Z93" i="13"/>
  <c r="Z68" i="13"/>
  <c r="Z80" i="13"/>
  <c r="Z94" i="13"/>
  <c r="Z81" i="13"/>
  <c r="Z74" i="13"/>
  <c r="Z95" i="13"/>
  <c r="AA82" i="13"/>
  <c r="AB80" i="13"/>
  <c r="Z72" i="13"/>
  <c r="AB85" i="13"/>
  <c r="AB74" i="13"/>
  <c r="Z91" i="13"/>
  <c r="Z65" i="13"/>
  <c r="Z77" i="13"/>
  <c r="Z87" i="13"/>
  <c r="Z73" i="13"/>
  <c r="Z97" i="13"/>
  <c r="AA80" i="13"/>
  <c r="Z88" i="13"/>
  <c r="Z76" i="13"/>
  <c r="Z85" i="13"/>
  <c r="Z79" i="13"/>
  <c r="AA89" i="13"/>
  <c r="Z83" i="13"/>
  <c r="Z96" i="13"/>
  <c r="Z92" i="13"/>
  <c r="Z71" i="13"/>
  <c r="Z86" i="13"/>
  <c r="Z78" i="13"/>
  <c r="AB89" i="13"/>
  <c r="Z82" i="13"/>
  <c r="Z84" i="13"/>
  <c r="AB82" i="13"/>
  <c r="Z89" i="13"/>
  <c r="AA85" i="13"/>
  <c r="Z69" i="13"/>
  <c r="Z75" i="13"/>
  <c r="Z70" i="13"/>
  <c r="Z63" i="13"/>
  <c r="Z64" i="13"/>
  <c r="Z90" i="13"/>
  <c r="AA74" i="13"/>
  <c r="Z66" i="13"/>
  <c r="AA88" i="13"/>
  <c r="E324" i="22"/>
  <c r="E67" i="22"/>
  <c r="E299" i="22"/>
  <c r="F76" i="22"/>
  <c r="F268" i="22"/>
  <c r="E107" i="22"/>
  <c r="E374" i="22"/>
  <c r="E376" i="22"/>
  <c r="F62" i="22"/>
  <c r="E396" i="22"/>
  <c r="AB87" i="13"/>
  <c r="K89" i="14"/>
  <c r="K111" i="14"/>
  <c r="L104" i="14"/>
  <c r="L101" i="14"/>
  <c r="L96" i="14"/>
  <c r="L79" i="14"/>
  <c r="M96" i="14"/>
  <c r="L78" i="14"/>
  <c r="L97" i="14"/>
  <c r="L99" i="14"/>
  <c r="K86" i="14"/>
  <c r="K93" i="14"/>
  <c r="L84" i="14"/>
  <c r="L90" i="14"/>
  <c r="K92" i="14"/>
  <c r="L111" i="14"/>
  <c r="L109" i="14"/>
  <c r="M92" i="14"/>
  <c r="M109" i="14"/>
  <c r="M101" i="14"/>
  <c r="K88" i="14"/>
  <c r="K97" i="14"/>
  <c r="M79" i="14"/>
  <c r="L94" i="14"/>
  <c r="M87" i="14"/>
  <c r="M78" i="14"/>
  <c r="K87" i="14"/>
  <c r="L107" i="14"/>
  <c r="L85" i="14"/>
  <c r="M82" i="14"/>
  <c r="M95" i="14"/>
  <c r="L100" i="14"/>
  <c r="M93" i="14"/>
  <c r="M81" i="14"/>
  <c r="L110" i="14"/>
  <c r="L108" i="14"/>
  <c r="M84" i="14"/>
  <c r="M98" i="14"/>
  <c r="K82" i="14"/>
  <c r="L102" i="14"/>
  <c r="M108" i="14"/>
  <c r="L98" i="14"/>
  <c r="M111" i="14"/>
  <c r="L103" i="14"/>
  <c r="K102" i="14"/>
  <c r="L83" i="14"/>
  <c r="L86" i="14"/>
  <c r="K112" i="14"/>
  <c r="K99" i="14"/>
  <c r="K106" i="14"/>
  <c r="M97" i="14"/>
  <c r="L92" i="14"/>
  <c r="K80" i="14"/>
  <c r="K110" i="14"/>
  <c r="M99" i="14"/>
  <c r="K100" i="14"/>
  <c r="K83" i="14"/>
  <c r="L88" i="14"/>
  <c r="K84" i="14"/>
  <c r="K79" i="14"/>
  <c r="M85" i="14"/>
  <c r="M89" i="14"/>
  <c r="K101" i="14"/>
  <c r="K107" i="14"/>
  <c r="K98" i="14"/>
  <c r="M104" i="14"/>
  <c r="K109" i="14"/>
  <c r="L106" i="14"/>
  <c r="K103" i="14"/>
  <c r="M83" i="14"/>
  <c r="K94" i="14"/>
  <c r="K90" i="14"/>
  <c r="M102" i="14"/>
  <c r="M90" i="14"/>
  <c r="M103" i="14"/>
  <c r="K91" i="14"/>
  <c r="L89" i="14"/>
  <c r="K96" i="14"/>
  <c r="L82" i="14"/>
  <c r="L95" i="14"/>
  <c r="K95" i="14"/>
  <c r="M105" i="14"/>
  <c r="K104" i="14"/>
  <c r="M107" i="14"/>
  <c r="L105" i="14"/>
  <c r="M80" i="14"/>
  <c r="L80" i="14"/>
  <c r="M88" i="14"/>
  <c r="M106" i="14"/>
  <c r="K108" i="14"/>
  <c r="K78" i="14"/>
  <c r="K81" i="14"/>
  <c r="K105" i="14"/>
  <c r="K85" i="14"/>
  <c r="M100" i="14"/>
  <c r="L87" i="14"/>
  <c r="L81" i="14"/>
  <c r="M110" i="14"/>
  <c r="L93" i="14"/>
  <c r="M94" i="14"/>
  <c r="M86" i="14"/>
  <c r="L112" i="14"/>
  <c r="M112" i="14"/>
  <c r="F324" i="22"/>
  <c r="F67" i="22"/>
  <c r="F299" i="22"/>
  <c r="F412" i="22"/>
  <c r="E76" i="22"/>
  <c r="E268" i="22"/>
  <c r="F107" i="22"/>
  <c r="F374" i="22"/>
  <c r="E334" i="22"/>
  <c r="F376" i="22"/>
  <c r="F83" i="22"/>
  <c r="C27" i="17"/>
  <c r="C48" i="17"/>
  <c r="B18" i="17"/>
  <c r="F416" i="22"/>
  <c r="E375" i="22"/>
  <c r="I100" i="7"/>
  <c r="H68" i="7"/>
  <c r="F292" i="22"/>
  <c r="F61" i="22"/>
  <c r="F267" i="22"/>
  <c r="E348" i="22"/>
  <c r="F106" i="22"/>
  <c r="E252" i="22"/>
  <c r="F262" i="22"/>
  <c r="AA69" i="13"/>
  <c r="E288" i="22"/>
  <c r="C18" i="20"/>
  <c r="C31" i="20" s="1"/>
  <c r="C32" i="20" s="1"/>
  <c r="F295" i="22"/>
  <c r="C17" i="20"/>
  <c r="C26" i="20" s="1"/>
  <c r="C27" i="20" s="1"/>
  <c r="AB65" i="13"/>
  <c r="S93" i="13"/>
  <c r="F88" i="22"/>
  <c r="E260" i="22"/>
  <c r="F51" i="22"/>
  <c r="E238" i="22"/>
  <c r="E284" i="22"/>
  <c r="F31" i="22"/>
  <c r="E310" i="22"/>
  <c r="E105" i="22"/>
  <c r="E341" i="22"/>
  <c r="E243" i="22"/>
  <c r="F163" i="22"/>
  <c r="S77" i="7"/>
  <c r="R77" i="7"/>
  <c r="S93" i="7"/>
  <c r="R93" i="7"/>
  <c r="S89" i="7"/>
  <c r="R89" i="7"/>
  <c r="R79" i="7"/>
  <c r="S79" i="7"/>
  <c r="S67" i="7"/>
  <c r="R67" i="7"/>
  <c r="F359" i="22"/>
  <c r="AA86" i="13"/>
  <c r="E77" i="22"/>
  <c r="AB76" i="13"/>
  <c r="I67" i="7"/>
  <c r="I158" i="17"/>
  <c r="F245" i="22"/>
  <c r="F45" i="22"/>
  <c r="F143" i="22"/>
  <c r="E287" i="22"/>
  <c r="S80" i="13"/>
  <c r="F248" i="22"/>
  <c r="E171" i="22"/>
  <c r="C22" i="6"/>
  <c r="C41" i="6"/>
  <c r="AA79" i="13"/>
  <c r="H87" i="7"/>
  <c r="H86" i="7"/>
  <c r="T84" i="13"/>
  <c r="E75" i="22"/>
  <c r="F315" i="22"/>
  <c r="E102" i="22"/>
  <c r="F309" i="22"/>
  <c r="F414" i="22"/>
  <c r="F229" i="22"/>
  <c r="E330" i="22"/>
  <c r="F322" i="22"/>
  <c r="E23" i="22"/>
  <c r="F269" i="22"/>
  <c r="E175" i="22"/>
  <c r="AB71" i="13"/>
  <c r="T66" i="13"/>
  <c r="F69" i="22"/>
  <c r="E283" i="22"/>
  <c r="F118" i="22"/>
  <c r="F346" i="22"/>
  <c r="B23" i="1"/>
  <c r="F52" i="22"/>
  <c r="E356" i="22"/>
  <c r="B58" i="6"/>
  <c r="B59" i="6" s="1"/>
  <c r="B51" i="6"/>
  <c r="F185" i="4" l="1"/>
  <c r="F246" i="4"/>
  <c r="F367" i="4"/>
  <c r="F277" i="4"/>
  <c r="F253" i="4"/>
  <c r="F297" i="4"/>
  <c r="F314" i="4"/>
  <c r="F356" i="4"/>
  <c r="F166" i="4"/>
  <c r="E356" i="4"/>
  <c r="E279" i="4"/>
  <c r="F365" i="4"/>
  <c r="E311" i="4"/>
  <c r="F230" i="4"/>
  <c r="E339" i="4"/>
  <c r="E255" i="4"/>
  <c r="F73" i="4"/>
  <c r="F188" i="4"/>
  <c r="E271" i="4"/>
  <c r="F146" i="4"/>
  <c r="E347" i="4"/>
  <c r="F415" i="4"/>
  <c r="E294" i="4"/>
  <c r="E353" i="4"/>
  <c r="F147" i="4"/>
  <c r="F142" i="4"/>
  <c r="F308" i="4"/>
  <c r="E137" i="4"/>
  <c r="E287" i="4"/>
  <c r="E143" i="4"/>
  <c r="E161" i="4"/>
  <c r="F332" i="4"/>
  <c r="E380" i="4"/>
  <c r="F292" i="4"/>
  <c r="E75" i="4"/>
  <c r="E245" i="4"/>
  <c r="F169" i="4"/>
  <c r="F140" i="4"/>
  <c r="E368" i="4"/>
  <c r="E401" i="4"/>
  <c r="E138" i="4"/>
  <c r="F210" i="4"/>
  <c r="E126" i="4"/>
  <c r="F24" i="4"/>
  <c r="F293" i="4"/>
  <c r="E60" i="4"/>
  <c r="E335" i="4"/>
  <c r="F85" i="4"/>
  <c r="E194" i="4"/>
  <c r="E319" i="4"/>
  <c r="E336" i="4"/>
  <c r="E324" i="4"/>
  <c r="E26" i="4"/>
  <c r="F396" i="4"/>
  <c r="F278" i="4"/>
  <c r="F183" i="4"/>
  <c r="E225" i="4"/>
  <c r="F108" i="4"/>
  <c r="E305" i="4"/>
  <c r="E333" i="4"/>
  <c r="F236" i="4"/>
  <c r="E345" i="4"/>
  <c r="E274" i="4"/>
  <c r="F68" i="4"/>
  <c r="E116" i="4"/>
  <c r="F207" i="4"/>
  <c r="E387" i="4"/>
  <c r="E197" i="4"/>
  <c r="F354" i="4"/>
  <c r="E212" i="4"/>
  <c r="E219" i="4"/>
  <c r="E235" i="4"/>
  <c r="E109" i="4"/>
  <c r="E155" i="4"/>
  <c r="F389" i="4"/>
  <c r="F355" i="4"/>
  <c r="F240" i="4"/>
  <c r="E344" i="4"/>
  <c r="F394" i="4"/>
  <c r="E352" i="4"/>
  <c r="F89" i="4"/>
  <c r="E204" i="4"/>
  <c r="E252" i="4"/>
  <c r="E391" i="4"/>
  <c r="E103" i="4"/>
  <c r="E234" i="4"/>
  <c r="E378" i="4"/>
  <c r="F339" i="4"/>
  <c r="E318" i="4"/>
  <c r="E175" i="4"/>
  <c r="F296" i="4"/>
  <c r="E207" i="4"/>
  <c r="E237" i="4"/>
  <c r="E208" i="4"/>
  <c r="E108" i="4"/>
  <c r="F116" i="4"/>
  <c r="F358" i="4"/>
  <c r="F329" i="4"/>
  <c r="F249" i="4"/>
  <c r="E280" i="4"/>
  <c r="F227" i="4"/>
  <c r="E244" i="4"/>
  <c r="F371" i="4"/>
  <c r="F274" i="4"/>
  <c r="E231" i="4"/>
  <c r="F70" i="4"/>
  <c r="E114" i="4"/>
  <c r="F247" i="4"/>
  <c r="F82" i="4"/>
  <c r="E232" i="4"/>
  <c r="E223" i="4"/>
  <c r="F139" i="4"/>
  <c r="E277" i="4"/>
  <c r="F402" i="4"/>
  <c r="E395" i="4"/>
  <c r="F115" i="4"/>
  <c r="E95" i="4"/>
  <c r="F190" i="4"/>
  <c r="E233" i="4"/>
  <c r="F395" i="4"/>
  <c r="F103" i="4"/>
  <c r="E326" i="4"/>
  <c r="E317" i="4"/>
  <c r="E379" i="4"/>
  <c r="F42" i="4"/>
  <c r="F31" i="4"/>
  <c r="E205" i="4"/>
  <c r="F290" i="4"/>
  <c r="E149" i="4"/>
  <c r="F175" i="4"/>
  <c r="E296" i="4"/>
  <c r="F153" i="4"/>
  <c r="E291" i="4"/>
  <c r="E298" i="4"/>
  <c r="F327" i="4"/>
  <c r="F110" i="4"/>
  <c r="E314" i="4"/>
  <c r="F220" i="4"/>
  <c r="F341" i="4"/>
  <c r="F280" i="4"/>
  <c r="E115" i="4"/>
  <c r="E79" i="4"/>
  <c r="E24" i="4"/>
  <c r="E375" i="4"/>
  <c r="E82" i="4"/>
  <c r="F375" i="4"/>
  <c r="E364" i="4"/>
  <c r="E92" i="4"/>
  <c r="E32" i="4"/>
  <c r="F235" i="4"/>
  <c r="F231" i="4"/>
  <c r="E374" i="4"/>
  <c r="E71" i="4"/>
  <c r="E270" i="4"/>
  <c r="E113" i="4"/>
  <c r="E140" i="4"/>
  <c r="F336" i="4"/>
  <c r="F27" i="4"/>
  <c r="E214" i="4"/>
  <c r="F181" i="4"/>
  <c r="F265" i="4"/>
  <c r="F360" i="4"/>
  <c r="E323" i="4"/>
  <c r="F180" i="4"/>
  <c r="F344" i="4"/>
  <c r="E94" i="4"/>
  <c r="F321" i="4"/>
  <c r="F298" i="4"/>
  <c r="F174" i="4"/>
  <c r="F254" i="4"/>
  <c r="E172" i="4"/>
  <c r="F56" i="4"/>
  <c r="E334" i="4"/>
  <c r="E57" i="4"/>
  <c r="F345" i="4"/>
  <c r="E181" i="4"/>
  <c r="E306" i="4"/>
  <c r="F32" i="4"/>
  <c r="E122" i="4"/>
  <c r="E210" i="4"/>
  <c r="F52" i="4"/>
  <c r="E105" i="4"/>
  <c r="F335" i="4"/>
  <c r="E193" i="4"/>
  <c r="E183" i="4"/>
  <c r="F133" i="4"/>
  <c r="F199" i="4"/>
  <c r="E209" i="4"/>
  <c r="F167" i="4"/>
  <c r="E135" i="4"/>
  <c r="E196" i="4"/>
  <c r="F384" i="4"/>
  <c r="E264" i="4"/>
  <c r="E283" i="4"/>
  <c r="E118" i="4"/>
  <c r="F223" i="4"/>
  <c r="E304" i="4"/>
  <c r="F412" i="4"/>
  <c r="E246" i="4"/>
  <c r="E338" i="4"/>
  <c r="E332" i="4"/>
  <c r="F368" i="4"/>
  <c r="F417" i="4"/>
  <c r="F74" i="4"/>
  <c r="E388" i="4"/>
  <c r="E366" i="4"/>
  <c r="F255" i="4"/>
  <c r="F57" i="4"/>
  <c r="F238" i="4"/>
  <c r="E402" i="4"/>
  <c r="E250" i="4"/>
  <c r="E299" i="4"/>
  <c r="F46" i="4"/>
  <c r="E400" i="4"/>
  <c r="F178" i="4"/>
  <c r="E201" i="4"/>
  <c r="E121" i="4"/>
  <c r="F189" i="4"/>
  <c r="E182" i="4"/>
  <c r="E357" i="4"/>
  <c r="E275" i="4"/>
  <c r="E88" i="4"/>
  <c r="E33" i="4"/>
  <c r="E289" i="4"/>
  <c r="F343" i="4"/>
  <c r="F359" i="4"/>
  <c r="F382" i="4"/>
  <c r="F198" i="4"/>
  <c r="E307" i="4"/>
  <c r="F95" i="4"/>
  <c r="F122" i="4"/>
  <c r="F320" i="4"/>
  <c r="E407" i="4"/>
  <c r="E308" i="4"/>
  <c r="F342" i="4"/>
  <c r="F168" i="4"/>
  <c r="E221" i="4"/>
  <c r="F172" i="4"/>
  <c r="F378" i="4"/>
  <c r="F271" i="4"/>
  <c r="F313" i="4"/>
  <c r="F300" i="4"/>
  <c r="E42" i="4"/>
  <c r="E276" i="4"/>
  <c r="F65" i="4"/>
  <c r="F251" i="4"/>
  <c r="F268" i="4"/>
  <c r="E89" i="4"/>
  <c r="F366" i="4"/>
  <c r="E310" i="4"/>
  <c r="E313" i="4"/>
  <c r="E154" i="4"/>
  <c r="E247" i="4"/>
  <c r="E386" i="4"/>
  <c r="E228" i="4"/>
  <c r="F399" i="4"/>
  <c r="F328" i="4"/>
  <c r="E406" i="4"/>
  <c r="F106" i="4"/>
  <c r="E384" i="4"/>
  <c r="F157" i="4"/>
  <c r="F209" i="4"/>
  <c r="E132" i="4"/>
  <c r="E302" i="4"/>
  <c r="E393" i="4"/>
  <c r="E123" i="4"/>
  <c r="F401" i="4"/>
  <c r="E111" i="4"/>
  <c r="F45" i="4"/>
  <c r="E230" i="4"/>
  <c r="F184" i="4"/>
  <c r="E134" i="4"/>
  <c r="E321" i="4"/>
  <c r="F310" i="4"/>
  <c r="F416" i="4"/>
  <c r="F182" i="4"/>
  <c r="E38" i="4"/>
  <c r="F347" i="4"/>
  <c r="E303" i="4"/>
  <c r="E68" i="4"/>
  <c r="F109" i="4"/>
  <c r="F411" i="4"/>
  <c r="E316" i="4"/>
  <c r="F288" i="4"/>
  <c r="F22" i="4"/>
  <c r="E76" i="4"/>
  <c r="F410" i="4"/>
  <c r="E203" i="4"/>
  <c r="F43" i="4"/>
  <c r="E147" i="4"/>
  <c r="E157" i="4"/>
  <c r="E362" i="4"/>
  <c r="E242" i="4"/>
  <c r="F78" i="4"/>
  <c r="F386" i="4"/>
  <c r="E370" i="4"/>
  <c r="E257" i="4"/>
  <c r="F316" i="4"/>
  <c r="F221" i="4"/>
  <c r="E101" i="4"/>
  <c r="F243" i="4"/>
  <c r="F80" i="4"/>
  <c r="E351" i="4"/>
  <c r="F33" i="4"/>
  <c r="E90" i="4"/>
  <c r="F216" i="4"/>
  <c r="E151" i="4"/>
  <c r="E185" i="4"/>
  <c r="F325" i="4"/>
  <c r="E290" i="4"/>
  <c r="F79" i="4"/>
  <c r="F195" i="4"/>
  <c r="F214" i="4"/>
  <c r="E285" i="4"/>
  <c r="E86" i="4"/>
  <c r="F193" i="4"/>
  <c r="E81" i="4"/>
  <c r="F59" i="4"/>
  <c r="F118" i="4"/>
  <c r="F381" i="4"/>
  <c r="F121" i="4"/>
  <c r="E248" i="4"/>
  <c r="F104" i="4"/>
  <c r="F158" i="4"/>
  <c r="F218" i="4"/>
  <c r="F372" i="4"/>
  <c r="E217" i="4"/>
  <c r="F245" i="4"/>
  <c r="F324" i="4"/>
  <c r="F348" i="4"/>
  <c r="E184" i="4"/>
  <c r="F267" i="4"/>
  <c r="E361" i="4"/>
  <c r="E385" i="4"/>
  <c r="F44" i="4"/>
  <c r="E167" i="4"/>
  <c r="F196" i="4"/>
  <c r="F37" i="4"/>
  <c r="F63" i="4"/>
  <c r="E37" i="4"/>
  <c r="E46" i="4"/>
  <c r="E35" i="4"/>
  <c r="F134" i="4"/>
  <c r="F279" i="4"/>
  <c r="F173" i="4"/>
  <c r="F132" i="4"/>
  <c r="E63" i="4"/>
  <c r="F160" i="4"/>
  <c r="E260" i="4"/>
  <c r="E381" i="4"/>
  <c r="F376" i="4"/>
  <c r="E65" i="4"/>
  <c r="E282" i="4"/>
  <c r="E418" i="4"/>
  <c r="E199" i="4"/>
  <c r="F403" i="4"/>
  <c r="F352" i="4"/>
  <c r="E119" i="4"/>
  <c r="F270" i="4"/>
  <c r="E176" i="4"/>
  <c r="E168" i="4"/>
  <c r="E329" i="4"/>
  <c r="E259" i="4"/>
  <c r="F152" i="4"/>
  <c r="F186" i="4"/>
  <c r="F259" i="4"/>
  <c r="E170" i="4"/>
  <c r="F222" i="4"/>
  <c r="E53" i="4"/>
  <c r="F373" i="4"/>
  <c r="E98" i="4"/>
  <c r="F35" i="4"/>
  <c r="F275" i="4"/>
  <c r="F318" i="4"/>
  <c r="F126" i="4"/>
  <c r="F107" i="4"/>
  <c r="F92" i="4"/>
  <c r="E144" i="4"/>
  <c r="F154" i="4"/>
  <c r="F404" i="4"/>
  <c r="E188" i="4"/>
  <c r="E69" i="4"/>
  <c r="F305" i="4"/>
  <c r="E355" i="4"/>
  <c r="F71" i="4"/>
  <c r="E27" i="4"/>
  <c r="E215" i="4"/>
  <c r="E50" i="4"/>
  <c r="E241" i="4"/>
  <c r="F391" i="4"/>
  <c r="F86" i="4"/>
  <c r="E179" i="4"/>
  <c r="E200" i="4"/>
  <c r="E169" i="4"/>
  <c r="E251" i="4"/>
  <c r="E414" i="4"/>
  <c r="E159" i="4"/>
  <c r="F408" i="4"/>
  <c r="F241" i="4"/>
  <c r="F361" i="4"/>
  <c r="E177" i="4"/>
  <c r="F111" i="4"/>
  <c r="F60" i="4"/>
  <c r="E341" i="4"/>
  <c r="E78" i="4"/>
  <c r="E403" i="4"/>
  <c r="E239" i="4"/>
  <c r="F346" i="4"/>
  <c r="E107" i="4"/>
  <c r="F205" i="4"/>
  <c r="F233" i="4"/>
  <c r="E371" i="4"/>
  <c r="F337" i="4"/>
  <c r="E52" i="4"/>
  <c r="E322" i="4"/>
  <c r="F309" i="4"/>
  <c r="F129" i="4"/>
  <c r="F112" i="4"/>
  <c r="F306" i="4"/>
  <c r="E281" i="4"/>
  <c r="E342" i="4"/>
  <c r="E73" i="4"/>
  <c r="E158" i="4"/>
  <c r="F197" i="4"/>
  <c r="F379" i="4"/>
  <c r="F261" i="4"/>
  <c r="F125" i="4"/>
  <c r="E222" i="4"/>
  <c r="E133" i="4"/>
  <c r="F272" i="4"/>
  <c r="E129" i="4"/>
  <c r="F266" i="4"/>
  <c r="F299" i="4"/>
  <c r="F170" i="4"/>
  <c r="F191" i="4"/>
  <c r="E152" i="4"/>
  <c r="E218" i="4"/>
  <c r="F398" i="4"/>
  <c r="E398" i="4"/>
  <c r="F25" i="4"/>
  <c r="F323" i="4"/>
  <c r="F258" i="4"/>
  <c r="F165" i="4"/>
  <c r="E415" i="4"/>
  <c r="F388" i="4"/>
  <c r="E117" i="4"/>
  <c r="F333" i="4"/>
  <c r="F67" i="4"/>
  <c r="F413" i="4"/>
  <c r="E67" i="4"/>
  <c r="E30" i="4"/>
  <c r="F48" i="4"/>
  <c r="F340" i="4"/>
  <c r="E328" i="4"/>
  <c r="E100" i="4"/>
  <c r="E249" i="4"/>
  <c r="F192" i="4"/>
  <c r="E416" i="4"/>
  <c r="E45" i="4"/>
  <c r="E254" i="4"/>
  <c r="F383" i="4"/>
  <c r="F162" i="4"/>
  <c r="E377" i="4"/>
  <c r="E256" i="4"/>
  <c r="F362" i="4"/>
  <c r="E330" i="4"/>
  <c r="E25" i="4"/>
  <c r="F317" i="4"/>
  <c r="E267" i="4"/>
  <c r="E363" i="4"/>
  <c r="F201" i="4"/>
  <c r="E348" i="4"/>
  <c r="E297" i="4"/>
  <c r="E72" i="4"/>
  <c r="F287" i="4"/>
  <c r="E265" i="4"/>
  <c r="F374" i="4"/>
  <c r="F150" i="4"/>
  <c r="E136" i="4"/>
  <c r="F208" i="4"/>
  <c r="E173" i="4"/>
  <c r="F269" i="4"/>
  <c r="E85" i="4"/>
  <c r="E44" i="4"/>
  <c r="E365" i="4"/>
  <c r="F385" i="4"/>
  <c r="F334" i="4"/>
  <c r="F294" i="4"/>
  <c r="F62" i="4"/>
  <c r="F206" i="4"/>
  <c r="F212" i="4"/>
  <c r="E405" i="4"/>
  <c r="F303" i="4"/>
  <c r="E216" i="4"/>
  <c r="F377" i="4"/>
  <c r="F202" i="4"/>
  <c r="E51" i="4"/>
  <c r="F285" i="4"/>
  <c r="E22" i="4"/>
  <c r="E349" i="4"/>
  <c r="F194" i="4"/>
  <c r="E80" i="4"/>
  <c r="E186" i="4"/>
  <c r="F54" i="4"/>
  <c r="F349" i="4"/>
  <c r="E240" i="4"/>
  <c r="E187" i="4"/>
  <c r="E409" i="4"/>
  <c r="E213" i="4"/>
  <c r="F370" i="4"/>
  <c r="F284" i="4"/>
  <c r="F252" i="4"/>
  <c r="F69" i="4"/>
  <c r="E367" i="4"/>
  <c r="E396" i="4"/>
  <c r="F203" i="4"/>
  <c r="F315" i="4"/>
  <c r="F151" i="4"/>
  <c r="E389" i="4"/>
  <c r="E412" i="4"/>
  <c r="F276" i="4"/>
  <c r="E399" i="4"/>
  <c r="E392" i="4"/>
  <c r="F248" i="4"/>
  <c r="F330" i="4"/>
  <c r="E376" i="4"/>
  <c r="E417" i="4"/>
  <c r="F38" i="4"/>
  <c r="E408" i="4"/>
  <c r="E104" i="4"/>
  <c r="E61" i="4"/>
  <c r="E56" i="4"/>
  <c r="F326" i="4"/>
  <c r="E327" i="4"/>
  <c r="F53" i="4"/>
  <c r="E227" i="4"/>
  <c r="E394" i="4"/>
  <c r="F405" i="4"/>
  <c r="E238" i="4"/>
  <c r="F149" i="4"/>
  <c r="F286" i="4"/>
  <c r="E198" i="4"/>
  <c r="E243" i="4"/>
  <c r="F311" i="4"/>
  <c r="F155" i="4"/>
  <c r="E171" i="4"/>
  <c r="E390" i="4"/>
  <c r="E156" i="4"/>
  <c r="E142" i="4"/>
  <c r="E28" i="4"/>
  <c r="F171" i="4"/>
  <c r="F76" i="4"/>
  <c r="F304" i="4"/>
  <c r="E189" i="4"/>
  <c r="F338" i="4"/>
  <c r="E369" i="4"/>
  <c r="E163" i="4"/>
  <c r="E178" i="4"/>
  <c r="F148" i="4"/>
  <c r="F213" i="4"/>
  <c r="E354" i="4"/>
  <c r="F392" i="4"/>
  <c r="E153" i="4"/>
  <c r="E127" i="4"/>
  <c r="E268" i="4"/>
  <c r="E131" i="4"/>
  <c r="F123" i="4"/>
  <c r="E253" i="4"/>
  <c r="E148" i="4"/>
  <c r="E110" i="4"/>
  <c r="F239" i="4"/>
  <c r="E382" i="4"/>
  <c r="F176" i="4"/>
  <c r="E54" i="4"/>
  <c r="F135" i="4"/>
  <c r="E404" i="4"/>
  <c r="F226" i="4"/>
  <c r="E269" i="4"/>
  <c r="F58" i="4"/>
  <c r="E340" i="4"/>
  <c r="E273" i="4"/>
  <c r="F164" i="4"/>
  <c r="F224" i="4"/>
  <c r="E315" i="4"/>
  <c r="E295" i="4"/>
  <c r="E288" i="4"/>
  <c r="F357" i="4"/>
  <c r="F61" i="4"/>
  <c r="F289" i="4"/>
  <c r="E162" i="4"/>
  <c r="F234" i="4"/>
  <c r="F93" i="4"/>
  <c r="F353" i="4"/>
  <c r="F113" i="4"/>
  <c r="E226" i="4"/>
  <c r="E112" i="4"/>
  <c r="F211" i="4"/>
  <c r="E293" i="4"/>
  <c r="F281" i="4"/>
  <c r="E165" i="4"/>
  <c r="E83" i="4"/>
  <c r="F105" i="4"/>
  <c r="E383" i="4"/>
  <c r="E180" i="4"/>
  <c r="F39" i="4"/>
  <c r="F225" i="4"/>
  <c r="E272" i="4"/>
  <c r="E87" i="4"/>
  <c r="F30" i="4"/>
  <c r="F47" i="4"/>
  <c r="F200" i="4"/>
  <c r="E206" i="4"/>
  <c r="F26" i="4"/>
  <c r="F390" i="4"/>
  <c r="F228" i="4"/>
  <c r="F66" i="4"/>
  <c r="F131" i="4"/>
  <c r="F138" i="4"/>
  <c r="F49" i="4"/>
  <c r="F331" i="4"/>
  <c r="F262" i="4"/>
  <c r="F119" i="4"/>
  <c r="E325" i="4"/>
  <c r="E174" i="4"/>
  <c r="F161" i="4"/>
  <c r="E31" i="4"/>
  <c r="F250" i="4"/>
  <c r="E74" i="4"/>
  <c r="E195" i="4"/>
  <c r="F98" i="4"/>
  <c r="E286" i="4"/>
  <c r="E146" i="4"/>
  <c r="F237" i="4"/>
  <c r="F137" i="4"/>
  <c r="E331" i="4"/>
  <c r="E292" i="4"/>
  <c r="E41" i="4"/>
  <c r="F380" i="4"/>
  <c r="E125" i="4"/>
  <c r="E413" i="4"/>
  <c r="F264" i="4"/>
  <c r="F102" i="4"/>
  <c r="F50" i="4"/>
  <c r="E102" i="4"/>
  <c r="E258" i="4"/>
  <c r="E397" i="4"/>
  <c r="F204" i="4"/>
  <c r="F87" i="4"/>
  <c r="E59" i="4"/>
  <c r="E160" i="4"/>
  <c r="F219" i="4"/>
  <c r="F322" i="4"/>
  <c r="E166" i="4"/>
  <c r="E229" i="4"/>
  <c r="F34" i="4"/>
  <c r="F400" i="4"/>
  <c r="E23" i="4"/>
  <c r="F260" i="4"/>
  <c r="E66" i="4"/>
  <c r="E190" i="4"/>
  <c r="F363" i="4"/>
  <c r="F406" i="4"/>
  <c r="F312" i="4"/>
  <c r="E373" i="4"/>
  <c r="F307" i="4"/>
  <c r="F369" i="4"/>
  <c r="E262" i="4"/>
  <c r="F364" i="4"/>
  <c r="F295" i="4"/>
  <c r="E410" i="4"/>
  <c r="E301" i="4"/>
  <c r="F91" i="4"/>
  <c r="E70" i="4"/>
  <c r="F72" i="4"/>
  <c r="E309" i="4"/>
  <c r="F244" i="4"/>
  <c r="F94" i="4"/>
  <c r="F187" i="4"/>
  <c r="E236" i="4"/>
  <c r="E39" i="4"/>
  <c r="F127" i="4"/>
  <c r="F397" i="4"/>
  <c r="F88" i="4"/>
  <c r="E261" i="4"/>
  <c r="F319" i="4"/>
  <c r="E358" i="4"/>
  <c r="F387" i="4"/>
  <c r="E346" i="4"/>
  <c r="F256" i="4"/>
  <c r="F393" i="4"/>
  <c r="F136" i="4"/>
  <c r="F351" i="4"/>
  <c r="F215" i="4"/>
  <c r="F100" i="4"/>
  <c r="F120" i="4"/>
  <c r="E266" i="4"/>
  <c r="F81" i="4"/>
  <c r="E284" i="4"/>
  <c r="E150" i="4"/>
  <c r="F159" i="4"/>
  <c r="F257" i="4"/>
  <c r="F114" i="4"/>
  <c r="F232" i="4"/>
  <c r="F179" i="4"/>
  <c r="F156" i="4"/>
  <c r="E202" i="4"/>
  <c r="E192" i="4"/>
  <c r="E359" i="4"/>
  <c r="F273" i="4"/>
  <c r="F229" i="4"/>
  <c r="F55" i="4"/>
  <c r="F409" i="4"/>
  <c r="E62" i="4"/>
  <c r="E350" i="4"/>
  <c r="E337" i="4"/>
  <c r="F177" i="4"/>
  <c r="E139" i="4"/>
  <c r="F29" i="4"/>
  <c r="E224" i="4"/>
  <c r="F144" i="4"/>
  <c r="F418" i="4"/>
  <c r="E164" i="4"/>
  <c r="E300" i="4"/>
  <c r="F242" i="4"/>
  <c r="E411" i="4"/>
  <c r="F143" i="4"/>
  <c r="F302" i="4"/>
  <c r="F283" i="4"/>
  <c r="F163" i="4"/>
  <c r="E106" i="4"/>
  <c r="E343" i="4"/>
  <c r="F124" i="4"/>
  <c r="E360" i="4"/>
  <c r="E34" i="4"/>
  <c r="E48" i="4"/>
  <c r="E278" i="4"/>
  <c r="E191" i="4"/>
  <c r="F291" i="4"/>
  <c r="F350" i="4"/>
  <c r="E372" i="4"/>
  <c r="E58" i="4"/>
  <c r="F263" i="4"/>
  <c r="F217" i="4"/>
  <c r="E43" i="4"/>
  <c r="E220" i="4"/>
  <c r="E91" i="4"/>
  <c r="F97" i="4"/>
  <c r="F282" i="4"/>
  <c r="F301" i="4"/>
  <c r="F75" i="4"/>
  <c r="E312" i="4"/>
  <c r="E263" i="4"/>
  <c r="E320" i="4"/>
  <c r="F101" i="4"/>
  <c r="F407" i="4"/>
  <c r="F40" i="4"/>
  <c r="F414" i="4"/>
  <c r="F90" i="4"/>
  <c r="E211" i="4"/>
  <c r="F96" i="4"/>
  <c r="E47" i="4"/>
  <c r="E64" i="4"/>
  <c r="E120" i="4"/>
  <c r="F64" i="4"/>
  <c r="E128" i="4"/>
  <c r="F77" i="4"/>
  <c r="E36" i="4"/>
  <c r="E55" i="4"/>
  <c r="F117" i="4"/>
  <c r="F128" i="4"/>
  <c r="E97" i="4"/>
  <c r="E130" i="4"/>
  <c r="F51" i="4"/>
  <c r="E96" i="4"/>
  <c r="F83" i="4"/>
  <c r="E40" i="4"/>
  <c r="F145" i="4"/>
  <c r="E77" i="4"/>
  <c r="F99" i="4"/>
  <c r="F28" i="4"/>
  <c r="E93" i="4"/>
  <c r="F130" i="4"/>
  <c r="E99" i="4"/>
  <c r="F141" i="4"/>
  <c r="E84" i="4"/>
  <c r="F41" i="4"/>
  <c r="E141" i="4"/>
  <c r="E145" i="4"/>
  <c r="E29" i="4"/>
  <c r="F23" i="4"/>
  <c r="E124" i="4"/>
  <c r="F84" i="4"/>
  <c r="F36" i="4"/>
  <c r="E49" i="4"/>
  <c r="B27" i="12"/>
  <c r="B15" i="12"/>
  <c r="C51" i="6"/>
  <c r="C18" i="7"/>
  <c r="S85" i="7"/>
  <c r="C36" i="7" s="1"/>
  <c r="B26" i="17"/>
  <c r="B48" i="17" s="1"/>
  <c r="C55" i="17"/>
  <c r="B69" i="17" s="1"/>
  <c r="D18" i="13"/>
  <c r="D23" i="13" s="1"/>
  <c r="D24" i="13" s="1"/>
  <c r="C50" i="13" s="1"/>
  <c r="B54" i="6"/>
  <c r="C55" i="6"/>
  <c r="C19" i="13"/>
  <c r="C30" i="13" s="1"/>
  <c r="C31" i="13" s="1"/>
  <c r="L102" i="12"/>
  <c r="M102" i="12"/>
  <c r="C20" i="12"/>
  <c r="D18" i="17"/>
  <c r="B30" i="17"/>
  <c r="B31" i="17" s="1"/>
  <c r="B74" i="17"/>
  <c r="B44" i="6"/>
  <c r="C44" i="6"/>
  <c r="B18" i="13"/>
  <c r="B23" i="13" s="1"/>
  <c r="B21" i="7"/>
  <c r="B25" i="7" s="1"/>
  <c r="B26" i="7" s="1"/>
  <c r="B58" i="7" s="1"/>
  <c r="R85" i="7"/>
  <c r="C21" i="7"/>
  <c r="C26" i="7" s="1"/>
  <c r="S87" i="7"/>
  <c r="D19" i="13"/>
  <c r="D29" i="13" s="1"/>
  <c r="U116" i="17"/>
  <c r="U119" i="17"/>
  <c r="U124" i="17"/>
  <c r="U108" i="17"/>
  <c r="U145" i="17"/>
  <c r="U128" i="17"/>
  <c r="U122" i="17"/>
  <c r="U150" i="17"/>
  <c r="U144" i="17"/>
  <c r="U149" i="17"/>
  <c r="U91" i="17"/>
  <c r="U136" i="17"/>
  <c r="U90" i="17"/>
  <c r="U160" i="17"/>
  <c r="U146" i="17"/>
  <c r="U157" i="17"/>
  <c r="U123" i="17"/>
  <c r="U109" i="17"/>
  <c r="U92" i="17"/>
  <c r="U147" i="17"/>
  <c r="U152" i="17"/>
  <c r="U104" i="17"/>
  <c r="U156" i="17"/>
  <c r="U151" i="17"/>
  <c r="U139" i="17"/>
  <c r="U129" i="17"/>
  <c r="U112" i="17"/>
  <c r="U114" i="17"/>
  <c r="U117" i="17"/>
  <c r="U154" i="17"/>
  <c r="U162" i="17"/>
  <c r="U159" i="17"/>
  <c r="U97" i="17"/>
  <c r="U132" i="17"/>
  <c r="U126" i="17"/>
  <c r="U158" i="17"/>
  <c r="U107" i="17"/>
  <c r="U110" i="17"/>
  <c r="U105" i="17"/>
  <c r="U93" i="17"/>
  <c r="U134" i="17"/>
  <c r="U140" i="17"/>
  <c r="U141" i="17"/>
  <c r="U120" i="17"/>
  <c r="U118" i="17"/>
  <c r="U155" i="17"/>
  <c r="U106" i="17"/>
  <c r="U161" i="17"/>
  <c r="U100" i="17"/>
  <c r="U153" i="17"/>
  <c r="U111" i="17"/>
  <c r="U142" i="17"/>
  <c r="U115" i="17"/>
  <c r="U138" i="17"/>
  <c r="U96" i="17"/>
  <c r="U137" i="17"/>
  <c r="U131" i="17"/>
  <c r="U121" i="17"/>
  <c r="U135" i="17"/>
  <c r="U101" i="17"/>
  <c r="U103" i="17"/>
  <c r="U99" i="17"/>
  <c r="U143" i="17"/>
  <c r="U127" i="17"/>
  <c r="U102" i="17"/>
  <c r="U148" i="17"/>
  <c r="U130" i="17"/>
  <c r="U94" i="17"/>
  <c r="U125" i="17"/>
  <c r="U98" i="17"/>
  <c r="U95" i="17"/>
  <c r="U113" i="17"/>
  <c r="U133" i="17"/>
  <c r="B32" i="1"/>
  <c r="B33" i="1"/>
  <c r="B25" i="1"/>
  <c r="C30" i="14"/>
  <c r="B14" i="2"/>
  <c r="B17" i="2" s="1"/>
  <c r="B18" i="2" s="1"/>
  <c r="B16" i="17"/>
  <c r="R87" i="7"/>
  <c r="B21" i="23"/>
  <c r="I32" i="23" s="1"/>
  <c r="J32" i="23" s="1"/>
  <c r="R78" i="7"/>
  <c r="B35" i="7" s="1"/>
  <c r="S86" i="7"/>
  <c r="E18" i="13"/>
  <c r="E24" i="13" s="1"/>
  <c r="E25" i="13" s="1"/>
  <c r="B15" i="22"/>
  <c r="B16" i="22" s="1"/>
  <c r="C16" i="22" s="1"/>
  <c r="B30" i="14"/>
  <c r="C18" i="13"/>
  <c r="C24" i="13" s="1"/>
  <c r="C25" i="13" s="1"/>
  <c r="C14" i="2"/>
  <c r="C18" i="2" s="1"/>
  <c r="C19" i="2" s="1"/>
  <c r="C16" i="17"/>
  <c r="C22" i="17" s="1"/>
  <c r="S78" i="7"/>
  <c r="B19" i="13"/>
  <c r="B29" i="13" s="1"/>
  <c r="B30" i="13" s="1"/>
  <c r="E49" i="13" s="1"/>
  <c r="B15" i="4" l="1"/>
  <c r="B16" i="4" s="1"/>
  <c r="C37" i="7"/>
  <c r="C13" i="7"/>
  <c r="D4" i="7"/>
  <c r="B36" i="7"/>
  <c r="B13" i="7"/>
  <c r="I26" i="23"/>
  <c r="J26" i="23" s="1"/>
  <c r="N97" i="7"/>
  <c r="L76" i="7"/>
  <c r="N85" i="7"/>
  <c r="N84" i="7"/>
  <c r="L84" i="7"/>
  <c r="M84" i="7"/>
  <c r="M76" i="7"/>
  <c r="N69" i="7"/>
  <c r="L75" i="7"/>
  <c r="M68" i="7"/>
  <c r="M97" i="7"/>
  <c r="L94" i="7"/>
  <c r="N78" i="7"/>
  <c r="N94" i="7"/>
  <c r="M69" i="7"/>
  <c r="M89" i="7"/>
  <c r="N91" i="7"/>
  <c r="L95" i="7"/>
  <c r="L97" i="7"/>
  <c r="M91" i="7"/>
  <c r="L96" i="7"/>
  <c r="L70" i="7"/>
  <c r="N96" i="7"/>
  <c r="L69" i="7"/>
  <c r="N76" i="7"/>
  <c r="L66" i="7"/>
  <c r="L99" i="7"/>
  <c r="M94" i="7"/>
  <c r="M96" i="7"/>
  <c r="N81" i="7"/>
  <c r="N95" i="7"/>
  <c r="L78" i="7"/>
  <c r="L98" i="7"/>
  <c r="L79" i="7"/>
  <c r="L67" i="7"/>
  <c r="L92" i="7"/>
  <c r="L77" i="7"/>
  <c r="L90" i="7"/>
  <c r="L82" i="7"/>
  <c r="L68" i="7"/>
  <c r="L73" i="7"/>
  <c r="N66" i="7"/>
  <c r="N68" i="7"/>
  <c r="L71" i="7"/>
  <c r="L87" i="7"/>
  <c r="L100" i="7"/>
  <c r="M85" i="7"/>
  <c r="M81" i="7"/>
  <c r="L81" i="7"/>
  <c r="N83" i="7"/>
  <c r="L86" i="7"/>
  <c r="L83" i="7"/>
  <c r="N89" i="7"/>
  <c r="L88" i="7"/>
  <c r="L91" i="7"/>
  <c r="M95" i="7"/>
  <c r="L80" i="7"/>
  <c r="L93" i="7"/>
  <c r="L72" i="7"/>
  <c r="M83" i="7"/>
  <c r="L74" i="7"/>
  <c r="L89" i="7"/>
  <c r="M78" i="7"/>
  <c r="M66" i="7"/>
  <c r="N73" i="7"/>
  <c r="L85" i="7"/>
  <c r="M73" i="7"/>
  <c r="N79" i="7"/>
  <c r="N86" i="7"/>
  <c r="M72" i="7"/>
  <c r="M75" i="7"/>
  <c r="M79" i="7"/>
  <c r="N90" i="7"/>
  <c r="N72" i="7"/>
  <c r="N77" i="7"/>
  <c r="N87" i="7"/>
  <c r="M90" i="7"/>
  <c r="N70" i="7"/>
  <c r="M71" i="7"/>
  <c r="M99" i="7"/>
  <c r="M77" i="7"/>
  <c r="M98" i="7"/>
  <c r="M87" i="7"/>
  <c r="M67" i="7"/>
  <c r="M70" i="7"/>
  <c r="N71" i="7"/>
  <c r="N99" i="7"/>
  <c r="M88" i="7"/>
  <c r="N92" i="7"/>
  <c r="M82" i="7"/>
  <c r="N75" i="7"/>
  <c r="N67" i="7"/>
  <c r="N88" i="7"/>
  <c r="N74" i="7"/>
  <c r="N80" i="7"/>
  <c r="M86" i="7"/>
  <c r="M80" i="7"/>
  <c r="M92" i="7"/>
  <c r="N98" i="7"/>
  <c r="M74" i="7"/>
  <c r="M93" i="7"/>
  <c r="N93" i="7"/>
  <c r="N82" i="7"/>
  <c r="C23" i="17"/>
  <c r="C47" i="17"/>
  <c r="C15" i="14"/>
  <c r="C59" i="14"/>
  <c r="D30" i="13"/>
  <c r="E50" i="13"/>
  <c r="N91" i="6"/>
  <c r="N96" i="6"/>
  <c r="N84" i="6"/>
  <c r="N92" i="6"/>
  <c r="N100" i="6"/>
  <c r="N76" i="6"/>
  <c r="N75" i="6"/>
  <c r="N89" i="6"/>
  <c r="N95" i="6"/>
  <c r="N72" i="6"/>
  <c r="N94" i="6"/>
  <c r="N82" i="6"/>
  <c r="N79" i="6"/>
  <c r="N85" i="6"/>
  <c r="N93" i="6"/>
  <c r="N78" i="6"/>
  <c r="N73" i="6"/>
  <c r="N80" i="6"/>
  <c r="N68" i="6"/>
  <c r="N74" i="6"/>
  <c r="N97" i="6"/>
  <c r="N83" i="6"/>
  <c r="N98" i="6"/>
  <c r="N90" i="6"/>
  <c r="N86" i="6"/>
  <c r="N87" i="6"/>
  <c r="N88" i="6"/>
  <c r="N102" i="6"/>
  <c r="N70" i="6"/>
  <c r="N71" i="6"/>
  <c r="N69" i="6"/>
  <c r="N101" i="6"/>
  <c r="N99" i="6"/>
  <c r="N81" i="6"/>
  <c r="N77" i="6"/>
  <c r="M100" i="7"/>
  <c r="C49" i="13"/>
  <c r="B24" i="13"/>
  <c r="B75" i="17"/>
  <c r="B81" i="17"/>
  <c r="N100" i="7"/>
  <c r="C27" i="7"/>
  <c r="C58" i="7"/>
  <c r="B80" i="17"/>
  <c r="B70" i="17"/>
  <c r="I51" i="23"/>
  <c r="J51" i="23" s="1"/>
  <c r="I53" i="23"/>
  <c r="J53" i="23" s="1"/>
  <c r="I73" i="23"/>
  <c r="J73" i="23" s="1"/>
  <c r="I49" i="23"/>
  <c r="J49" i="23" s="1"/>
  <c r="I59" i="23"/>
  <c r="J59" i="23" s="1"/>
  <c r="K28" i="23"/>
  <c r="L28" i="23" s="1"/>
  <c r="K59" i="23"/>
  <c r="L59" i="23" s="1"/>
  <c r="I43" i="23"/>
  <c r="J43" i="23" s="1"/>
  <c r="I27" i="23"/>
  <c r="J27" i="23" s="1"/>
  <c r="K47" i="23"/>
  <c r="L47" i="23" s="1"/>
  <c r="K60" i="23"/>
  <c r="L60" i="23" s="1"/>
  <c r="I31" i="23"/>
  <c r="J31" i="23" s="1"/>
  <c r="K71" i="23"/>
  <c r="L71" i="23" s="1"/>
  <c r="K49" i="23"/>
  <c r="L49" i="23" s="1"/>
  <c r="K53" i="23"/>
  <c r="L53" i="23" s="1"/>
  <c r="K37" i="23"/>
  <c r="L37" i="23" s="1"/>
  <c r="I64" i="23"/>
  <c r="J64" i="23" s="1"/>
  <c r="K34" i="23"/>
  <c r="L34" i="23" s="1"/>
  <c r="K27" i="23"/>
  <c r="L27" i="23" s="1"/>
  <c r="I34" i="23"/>
  <c r="J34" i="23" s="1"/>
  <c r="I47" i="23"/>
  <c r="J47" i="23" s="1"/>
  <c r="I28" i="23"/>
  <c r="J28" i="23" s="1"/>
  <c r="K45" i="23"/>
  <c r="L45" i="23" s="1"/>
  <c r="K52" i="23"/>
  <c r="L52" i="23" s="1"/>
  <c r="I52" i="23"/>
  <c r="J52" i="23" s="1"/>
  <c r="K48" i="23"/>
  <c r="L48" i="23" s="1"/>
  <c r="I37" i="23"/>
  <c r="J37" i="23" s="1"/>
  <c r="I45" i="23"/>
  <c r="J45" i="23" s="1"/>
  <c r="K64" i="23"/>
  <c r="L64" i="23" s="1"/>
  <c r="K67" i="23"/>
  <c r="L67" i="23" s="1"/>
  <c r="I67" i="23"/>
  <c r="J67" i="23" s="1"/>
  <c r="I55" i="23"/>
  <c r="J55" i="23" s="1"/>
  <c r="I61" i="23"/>
  <c r="J61" i="23" s="1"/>
  <c r="I39" i="23"/>
  <c r="J39" i="23" s="1"/>
  <c r="I60" i="23"/>
  <c r="J60" i="23" s="1"/>
  <c r="I71" i="23"/>
  <c r="J71" i="23" s="1"/>
  <c r="K51" i="23"/>
  <c r="L51" i="23" s="1"/>
  <c r="I66" i="23"/>
  <c r="J66" i="23" s="1"/>
  <c r="K68" i="23"/>
  <c r="L68" i="23" s="1"/>
  <c r="K31" i="23"/>
  <c r="L31" i="23" s="1"/>
  <c r="I48" i="23"/>
  <c r="J48" i="23" s="1"/>
  <c r="I40" i="23"/>
  <c r="J40" i="23" s="1"/>
  <c r="K40" i="23"/>
  <c r="L40" i="23" s="1"/>
  <c r="I65" i="23"/>
  <c r="J65" i="23" s="1"/>
  <c r="K73" i="23"/>
  <c r="L73" i="23" s="1"/>
  <c r="K70" i="23"/>
  <c r="L70" i="23" s="1"/>
  <c r="K61" i="23"/>
  <c r="L61" i="23" s="1"/>
  <c r="K39" i="23"/>
  <c r="L39" i="23" s="1"/>
  <c r="K55" i="23"/>
  <c r="L55" i="23" s="1"/>
  <c r="K66" i="23"/>
  <c r="L66" i="23" s="1"/>
  <c r="K54" i="23"/>
  <c r="L54" i="23" s="1"/>
  <c r="K35" i="23"/>
  <c r="L35" i="23" s="1"/>
  <c r="K29" i="23"/>
  <c r="L29" i="23" s="1"/>
  <c r="I70" i="23"/>
  <c r="J70" i="23" s="1"/>
  <c r="K65" i="23"/>
  <c r="L65" i="23" s="1"/>
  <c r="I54" i="23"/>
  <c r="J54" i="23" s="1"/>
  <c r="K43" i="23"/>
  <c r="L43" i="23" s="1"/>
  <c r="I29" i="23"/>
  <c r="J29" i="23" s="1"/>
  <c r="I68" i="23"/>
  <c r="J68" i="23" s="1"/>
  <c r="K62" i="23"/>
  <c r="L62" i="23" s="1"/>
  <c r="I62" i="23"/>
  <c r="J62" i="23" s="1"/>
  <c r="K63" i="23"/>
  <c r="L63" i="23" s="1"/>
  <c r="K36" i="23"/>
  <c r="L36" i="23" s="1"/>
  <c r="K30" i="23"/>
  <c r="L30" i="23" s="1"/>
  <c r="I35" i="23"/>
  <c r="J35" i="23" s="1"/>
  <c r="K58" i="23"/>
  <c r="L58" i="23" s="1"/>
  <c r="K57" i="23"/>
  <c r="L57" i="23" s="1"/>
  <c r="I63" i="23"/>
  <c r="J63" i="23" s="1"/>
  <c r="I36" i="23"/>
  <c r="J36" i="23" s="1"/>
  <c r="I30" i="23"/>
  <c r="J30" i="23" s="1"/>
  <c r="I58" i="23"/>
  <c r="J58" i="23" s="1"/>
  <c r="K33" i="23"/>
  <c r="L33" i="23" s="1"/>
  <c r="K50" i="23"/>
  <c r="L50" i="23" s="1"/>
  <c r="K72" i="23"/>
  <c r="L72" i="23" s="1"/>
  <c r="I57" i="23"/>
  <c r="J57" i="23" s="1"/>
  <c r="K56" i="23"/>
  <c r="L56" i="23" s="1"/>
  <c r="K74" i="23"/>
  <c r="L74" i="23" s="1"/>
  <c r="K41" i="23"/>
  <c r="L41" i="23" s="1"/>
  <c r="K46" i="23"/>
  <c r="L46" i="23" s="1"/>
  <c r="K42" i="23"/>
  <c r="L42" i="23" s="1"/>
  <c r="K69" i="23"/>
  <c r="L69" i="23" s="1"/>
  <c r="K38" i="23"/>
  <c r="L38" i="23" s="1"/>
  <c r="K44" i="23"/>
  <c r="L44" i="23" s="1"/>
  <c r="I46" i="23"/>
  <c r="J46" i="23" s="1"/>
  <c r="I50" i="23"/>
  <c r="J50" i="23" s="1"/>
  <c r="I56" i="23"/>
  <c r="J56" i="23" s="1"/>
  <c r="I44" i="23"/>
  <c r="J44" i="23" s="1"/>
  <c r="K26" i="23"/>
  <c r="L26" i="23" s="1"/>
  <c r="B14" i="23" s="1"/>
  <c r="I33" i="23"/>
  <c r="J33" i="23" s="1"/>
  <c r="I38" i="23"/>
  <c r="J38" i="23" s="1"/>
  <c r="I74" i="23"/>
  <c r="J74" i="23" s="1"/>
  <c r="I41" i="23"/>
  <c r="J41" i="23" s="1"/>
  <c r="I42" i="23"/>
  <c r="J42" i="23" s="1"/>
  <c r="I72" i="23"/>
  <c r="J72" i="23" s="1"/>
  <c r="K32" i="23"/>
  <c r="L32" i="23" s="1"/>
  <c r="I69" i="23"/>
  <c r="J69" i="23" s="1"/>
  <c r="B21" i="17"/>
  <c r="D17" i="17"/>
  <c r="D52" i="13"/>
  <c r="E52" i="13"/>
  <c r="M95" i="12"/>
  <c r="L85" i="12"/>
  <c r="K98" i="12"/>
  <c r="L91" i="12"/>
  <c r="K79" i="12"/>
  <c r="M94" i="12"/>
  <c r="K73" i="12"/>
  <c r="L95" i="12"/>
  <c r="K87" i="12"/>
  <c r="M89" i="12"/>
  <c r="K80" i="12"/>
  <c r="K101" i="12"/>
  <c r="M71" i="12"/>
  <c r="K99" i="12"/>
  <c r="L92" i="12"/>
  <c r="K86" i="12"/>
  <c r="K89" i="12"/>
  <c r="K90" i="12"/>
  <c r="K94" i="12"/>
  <c r="K82" i="12"/>
  <c r="K74" i="12"/>
  <c r="M83" i="12"/>
  <c r="K78" i="12"/>
  <c r="K70" i="12"/>
  <c r="K96" i="12"/>
  <c r="M80" i="12"/>
  <c r="M87" i="12"/>
  <c r="K100" i="12"/>
  <c r="K92" i="12"/>
  <c r="K102" i="12"/>
  <c r="L78" i="12"/>
  <c r="K95" i="12"/>
  <c r="M78" i="12"/>
  <c r="L100" i="12"/>
  <c r="L86" i="12"/>
  <c r="L81" i="12"/>
  <c r="M84" i="12"/>
  <c r="K83" i="12"/>
  <c r="M86" i="12"/>
  <c r="M72" i="12"/>
  <c r="K69" i="12"/>
  <c r="L75" i="12"/>
  <c r="L74" i="12"/>
  <c r="K76" i="12"/>
  <c r="M79" i="12"/>
  <c r="K85" i="12"/>
  <c r="M93" i="12"/>
  <c r="K68" i="12"/>
  <c r="M85" i="12"/>
  <c r="L83" i="12"/>
  <c r="L76" i="12"/>
  <c r="K93" i="12"/>
  <c r="L94" i="12"/>
  <c r="L97" i="12"/>
  <c r="L80" i="12"/>
  <c r="M76" i="12"/>
  <c r="M96" i="12"/>
  <c r="L89" i="12"/>
  <c r="L98" i="12"/>
  <c r="M73" i="12"/>
  <c r="L87" i="12"/>
  <c r="L68" i="12"/>
  <c r="K91" i="12"/>
  <c r="K75" i="12"/>
  <c r="L93" i="12"/>
  <c r="K88" i="12"/>
  <c r="M74" i="12"/>
  <c r="M100" i="12"/>
  <c r="L79" i="12"/>
  <c r="K84" i="12"/>
  <c r="L72" i="12"/>
  <c r="L71" i="12"/>
  <c r="K72" i="12"/>
  <c r="K81" i="12"/>
  <c r="M81" i="12"/>
  <c r="L96" i="12"/>
  <c r="M91" i="12"/>
  <c r="M97" i="12"/>
  <c r="M98" i="12"/>
  <c r="L99" i="12"/>
  <c r="M75" i="12"/>
  <c r="M68" i="12"/>
  <c r="L73" i="12"/>
  <c r="L84" i="12"/>
  <c r="M99" i="12"/>
  <c r="M92" i="12"/>
  <c r="K71" i="12"/>
  <c r="K77" i="12"/>
  <c r="K97" i="12"/>
  <c r="M82" i="12"/>
  <c r="M69" i="12"/>
  <c r="M70" i="12"/>
  <c r="M101" i="12"/>
  <c r="L69" i="12"/>
  <c r="M90" i="12"/>
  <c r="L82" i="12"/>
  <c r="M88" i="12"/>
  <c r="L90" i="12"/>
  <c r="M77" i="12"/>
  <c r="L88" i="12"/>
  <c r="L77" i="12"/>
  <c r="L70" i="12"/>
  <c r="L101" i="12"/>
  <c r="C48" i="12"/>
  <c r="B28" i="12"/>
  <c r="C24" i="12" l="1"/>
  <c r="C32" i="12" s="1"/>
  <c r="C33" i="12" s="1"/>
  <c r="B22" i="7"/>
  <c r="B30" i="7" s="1"/>
  <c r="B31" i="7" s="1"/>
  <c r="B13" i="23"/>
  <c r="C14" i="23" s="1"/>
  <c r="C18" i="23" s="1"/>
  <c r="B52" i="13"/>
  <c r="C52" i="13"/>
  <c r="B58" i="12"/>
  <c r="B59" i="12" s="1"/>
  <c r="E58" i="13"/>
  <c r="V10" i="13"/>
  <c r="V6" i="13"/>
  <c r="V5" i="13"/>
  <c r="V4" i="13"/>
  <c r="V8" i="13"/>
  <c r="D57" i="13"/>
  <c r="V3" i="13"/>
  <c r="V9" i="13"/>
  <c r="V7" i="13"/>
  <c r="C53" i="7"/>
  <c r="B52" i="7"/>
  <c r="C22" i="7"/>
  <c r="C31" i="7" s="1"/>
  <c r="B24" i="12"/>
  <c r="B22" i="17"/>
  <c r="B47" i="17" s="1"/>
  <c r="B50" i="17" s="1"/>
  <c r="C54" i="17"/>
  <c r="C16" i="14"/>
  <c r="B73" i="14"/>
  <c r="B74" i="14" s="1"/>
  <c r="B61" i="14"/>
  <c r="C61" i="14"/>
  <c r="Y7" i="13" l="1"/>
  <c r="U22" i="13"/>
  <c r="U33" i="13"/>
  <c r="Y3" i="13"/>
  <c r="B15" i="23"/>
  <c r="B17" i="23"/>
  <c r="B18" i="23" s="1"/>
  <c r="C13" i="23"/>
  <c r="U16" i="13"/>
  <c r="Y9" i="13"/>
  <c r="B14" i="7"/>
  <c r="B15" i="7" s="1"/>
  <c r="B59" i="7"/>
  <c r="C59" i="7"/>
  <c r="C32" i="7"/>
  <c r="C14" i="7"/>
  <c r="C15" i="7" s="1"/>
  <c r="Y8" i="13"/>
  <c r="U20" i="13"/>
  <c r="U13" i="13"/>
  <c r="Y10" i="13"/>
  <c r="B64" i="17"/>
  <c r="C57" i="17"/>
  <c r="B57" i="17"/>
  <c r="N97" i="14"/>
  <c r="N83" i="14"/>
  <c r="N99" i="14"/>
  <c r="N88" i="14"/>
  <c r="N103" i="14"/>
  <c r="N93" i="14"/>
  <c r="N100" i="14"/>
  <c r="N112" i="14"/>
  <c r="N107" i="14"/>
  <c r="N89" i="14"/>
  <c r="B64" i="14"/>
  <c r="N86" i="14"/>
  <c r="C65" i="14"/>
  <c r="N104" i="14"/>
  <c r="N110" i="14"/>
  <c r="N111" i="14"/>
  <c r="N91" i="14"/>
  <c r="N96" i="14"/>
  <c r="N82" i="14"/>
  <c r="N90" i="14"/>
  <c r="N81" i="14"/>
  <c r="N106" i="14"/>
  <c r="N101" i="14"/>
  <c r="N102" i="14"/>
  <c r="N84" i="14"/>
  <c r="N87" i="14"/>
  <c r="N98" i="14"/>
  <c r="N85" i="14"/>
  <c r="N78" i="14"/>
  <c r="P78" i="14" s="1"/>
  <c r="N108" i="14"/>
  <c r="N79" i="14"/>
  <c r="N94" i="14"/>
  <c r="N80" i="14"/>
  <c r="N109" i="14"/>
  <c r="N92" i="14"/>
  <c r="N95" i="14"/>
  <c r="N105" i="14"/>
  <c r="B16" i="14"/>
  <c r="C17" i="14" s="1"/>
  <c r="U29" i="13"/>
  <c r="Y5" i="13"/>
  <c r="C15" i="12"/>
  <c r="B31" i="12"/>
  <c r="Y4" i="13"/>
  <c r="U31" i="13"/>
  <c r="C55" i="7"/>
  <c r="B55" i="7"/>
  <c r="Y6" i="13"/>
  <c r="U26" i="13"/>
  <c r="C50" i="17"/>
  <c r="T102" i="17" s="1"/>
  <c r="C58" i="13"/>
  <c r="U5" i="13"/>
  <c r="U7" i="13"/>
  <c r="U8" i="13"/>
  <c r="B57" i="13"/>
  <c r="U4" i="13"/>
  <c r="U6" i="13"/>
  <c r="U9" i="13"/>
  <c r="U3" i="13"/>
  <c r="U10" i="13"/>
  <c r="P84" i="14" l="1"/>
  <c r="O84" i="14"/>
  <c r="T107" i="17"/>
  <c r="T118" i="17"/>
  <c r="T128" i="17"/>
  <c r="B61" i="7"/>
  <c r="C61" i="7"/>
  <c r="T111" i="17"/>
  <c r="T147" i="17"/>
  <c r="T92" i="17"/>
  <c r="T125" i="17"/>
  <c r="T101" i="17"/>
  <c r="T98" i="17"/>
  <c r="T138" i="17"/>
  <c r="T113" i="17"/>
  <c r="T104" i="17"/>
  <c r="O91" i="14"/>
  <c r="P91" i="14"/>
  <c r="T126" i="17"/>
  <c r="T153" i="17"/>
  <c r="O94" i="14"/>
  <c r="P94" i="14"/>
  <c r="T133" i="17"/>
  <c r="T142" i="17"/>
  <c r="P101" i="14"/>
  <c r="O101" i="14"/>
  <c r="P108" i="14"/>
  <c r="O108" i="14"/>
  <c r="P93" i="14"/>
  <c r="O93" i="14"/>
  <c r="B65" i="17"/>
  <c r="B79" i="17"/>
  <c r="T149" i="17"/>
  <c r="T105" i="17"/>
  <c r="T140" i="17"/>
  <c r="T154" i="17"/>
  <c r="T129" i="17"/>
  <c r="T151" i="17"/>
  <c r="T120" i="17"/>
  <c r="T124" i="17"/>
  <c r="T150" i="17"/>
  <c r="X9" i="13"/>
  <c r="Z9" i="13" s="1"/>
  <c r="U18" i="13" s="1"/>
  <c r="U17" i="13"/>
  <c r="P107" i="14"/>
  <c r="O107" i="14"/>
  <c r="T156" i="17"/>
  <c r="X6" i="13"/>
  <c r="Z6" i="13" s="1"/>
  <c r="U32" i="13" s="1"/>
  <c r="U23" i="13"/>
  <c r="O112" i="14"/>
  <c r="P112" i="14"/>
  <c r="T93" i="17"/>
  <c r="T155" i="17"/>
  <c r="O100" i="14"/>
  <c r="P100" i="14"/>
  <c r="T119" i="17"/>
  <c r="T135" i="17"/>
  <c r="T157" i="17"/>
  <c r="T122" i="17"/>
  <c r="T161" i="17"/>
  <c r="T132" i="17"/>
  <c r="T96" i="17"/>
  <c r="T95" i="17"/>
  <c r="T116" i="17"/>
  <c r="P80" i="14"/>
  <c r="O80" i="14"/>
  <c r="P97" i="14"/>
  <c r="O97" i="14"/>
  <c r="T91" i="17"/>
  <c r="T127" i="17"/>
  <c r="O102" i="14"/>
  <c r="P102" i="14"/>
  <c r="T100" i="17"/>
  <c r="O81" i="14"/>
  <c r="P81" i="14"/>
  <c r="O103" i="14"/>
  <c r="P103" i="14"/>
  <c r="U21" i="13"/>
  <c r="X7" i="13"/>
  <c r="Z7" i="13" s="1"/>
  <c r="U30" i="13" s="1"/>
  <c r="O95" i="14"/>
  <c r="P95" i="14"/>
  <c r="O85" i="14"/>
  <c r="P85" i="14"/>
  <c r="O90" i="14"/>
  <c r="P90" i="14"/>
  <c r="O86" i="14"/>
  <c r="P86" i="14"/>
  <c r="P88" i="14"/>
  <c r="O88" i="14"/>
  <c r="T158" i="17"/>
  <c r="T114" i="17"/>
  <c r="T130" i="17"/>
  <c r="T144" i="17"/>
  <c r="T159" i="17"/>
  <c r="T90" i="17"/>
  <c r="T160" i="17"/>
  <c r="T99" i="17"/>
  <c r="T139" i="17"/>
  <c r="T146" i="17"/>
  <c r="T94" i="17"/>
  <c r="P111" i="14"/>
  <c r="O111" i="14"/>
  <c r="T110" i="17"/>
  <c r="T108" i="17"/>
  <c r="X4" i="13"/>
  <c r="Z4" i="13" s="1"/>
  <c r="U35" i="13" s="1"/>
  <c r="U27" i="13"/>
  <c r="P79" i="14"/>
  <c r="O79" i="14"/>
  <c r="O110" i="14"/>
  <c r="P110" i="14"/>
  <c r="P104" i="14"/>
  <c r="O104" i="14"/>
  <c r="O105" i="14"/>
  <c r="P105" i="14"/>
  <c r="U25" i="13"/>
  <c r="X5" i="13"/>
  <c r="Z5" i="13" s="1"/>
  <c r="U34" i="13" s="1"/>
  <c r="O92" i="14"/>
  <c r="P92" i="14"/>
  <c r="O98" i="14"/>
  <c r="P98" i="14"/>
  <c r="O82" i="14"/>
  <c r="P82" i="14"/>
  <c r="O99" i="14"/>
  <c r="P99" i="14"/>
  <c r="T143" i="17"/>
  <c r="T112" i="17"/>
  <c r="T109" i="17"/>
  <c r="T103" i="17"/>
  <c r="T136" i="17"/>
  <c r="T162" i="17"/>
  <c r="T97" i="17"/>
  <c r="T106" i="17"/>
  <c r="T131" i="17"/>
  <c r="B60" i="17"/>
  <c r="C61" i="17"/>
  <c r="T121" i="17"/>
  <c r="D79" i="7"/>
  <c r="D74" i="7"/>
  <c r="D85" i="7"/>
  <c r="D71" i="7"/>
  <c r="D90" i="7"/>
  <c r="D78" i="7"/>
  <c r="D81" i="7"/>
  <c r="D68" i="7"/>
  <c r="D92" i="7"/>
  <c r="D99" i="7"/>
  <c r="D100" i="7"/>
  <c r="D97" i="7"/>
  <c r="D76" i="7"/>
  <c r="D80" i="7"/>
  <c r="D98" i="7"/>
  <c r="D69" i="7"/>
  <c r="D91" i="7"/>
  <c r="D84" i="7"/>
  <c r="D89" i="7"/>
  <c r="D83" i="7"/>
  <c r="D88" i="7"/>
  <c r="D82" i="7"/>
  <c r="D70" i="7"/>
  <c r="D75" i="7"/>
  <c r="D94" i="7"/>
  <c r="D73" i="7"/>
  <c r="D77" i="7"/>
  <c r="D96" i="7"/>
  <c r="D72" i="7"/>
  <c r="D87" i="7"/>
  <c r="D93" i="7"/>
  <c r="D95" i="7"/>
  <c r="D67" i="7"/>
  <c r="D86" i="7"/>
  <c r="D66" i="7"/>
  <c r="O106" i="14"/>
  <c r="P106" i="14"/>
  <c r="X8" i="13"/>
  <c r="Z8" i="13" s="1"/>
  <c r="U24" i="13" s="1"/>
  <c r="U19" i="13"/>
  <c r="U14" i="13"/>
  <c r="X10" i="13"/>
  <c r="Z10" i="13" s="1"/>
  <c r="U15" i="13" s="1"/>
  <c r="X3" i="13"/>
  <c r="Z3" i="13" s="1"/>
  <c r="U36" i="13" s="1"/>
  <c r="U28" i="13"/>
  <c r="C49" i="12"/>
  <c r="B32" i="12"/>
  <c r="O109" i="14"/>
  <c r="P109" i="14"/>
  <c r="P87" i="14"/>
  <c r="O87" i="14"/>
  <c r="O96" i="14"/>
  <c r="P96" i="14"/>
  <c r="P89" i="14"/>
  <c r="O89" i="14"/>
  <c r="P83" i="14"/>
  <c r="O83" i="14"/>
  <c r="T117" i="17"/>
  <c r="T123" i="17"/>
  <c r="T148" i="17"/>
  <c r="T152" i="17"/>
  <c r="T137" i="17"/>
  <c r="T141" i="17"/>
  <c r="T145" i="17"/>
  <c r="T115" i="17"/>
  <c r="T134" i="17"/>
  <c r="T91" i="7" l="1"/>
  <c r="T72" i="7"/>
  <c r="T83" i="7"/>
  <c r="T89" i="7"/>
  <c r="T93" i="7"/>
  <c r="T87" i="7"/>
  <c r="T66" i="7"/>
  <c r="T75" i="7"/>
  <c r="T98" i="7"/>
  <c r="T70" i="7"/>
  <c r="T86" i="7"/>
  <c r="T78" i="7"/>
  <c r="T76" i="7"/>
  <c r="T80" i="7"/>
  <c r="T96" i="7"/>
  <c r="T85" i="7"/>
  <c r="T82" i="7"/>
  <c r="T67" i="7"/>
  <c r="T99" i="7"/>
  <c r="T92" i="7"/>
  <c r="T69" i="7"/>
  <c r="T88" i="7"/>
  <c r="T94" i="7"/>
  <c r="T74" i="7"/>
  <c r="T97" i="7"/>
  <c r="T79" i="7"/>
  <c r="T77" i="7"/>
  <c r="T90" i="7"/>
  <c r="T81" i="7"/>
  <c r="T84" i="7"/>
  <c r="T73" i="7"/>
  <c r="T100" i="7"/>
  <c r="T68" i="7"/>
  <c r="T95" i="7"/>
  <c r="T71" i="7"/>
  <c r="C16" i="12"/>
  <c r="B63" i="12"/>
  <c r="B64" i="12" s="1"/>
  <c r="B51" i="12"/>
  <c r="C51" i="12"/>
  <c r="B22" i="14"/>
  <c r="Q79" i="14" s="1"/>
  <c r="Q112" i="14" l="1"/>
  <c r="R95" i="14"/>
  <c r="S93" i="14"/>
  <c r="Q94" i="14"/>
  <c r="R97" i="14"/>
  <c r="S79" i="14"/>
  <c r="Q110" i="14"/>
  <c r="Q83" i="14"/>
  <c r="R103" i="14"/>
  <c r="S112" i="14"/>
  <c r="R109" i="14"/>
  <c r="S108" i="14"/>
  <c r="R88" i="14"/>
  <c r="Q107" i="14"/>
  <c r="Q82" i="14"/>
  <c r="Q93" i="14"/>
  <c r="R94" i="14"/>
  <c r="Q81" i="14"/>
  <c r="R78" i="14"/>
  <c r="Q78" i="14"/>
  <c r="S78" i="14"/>
  <c r="S107" i="14"/>
  <c r="Q103" i="14"/>
  <c r="R107" i="14"/>
  <c r="R81" i="14"/>
  <c r="R96" i="14"/>
  <c r="Q84" i="14"/>
  <c r="R110" i="14"/>
  <c r="S87" i="14"/>
  <c r="S103" i="14"/>
  <c r="Q86" i="14"/>
  <c r="Q99" i="14"/>
  <c r="R108" i="14"/>
  <c r="S98" i="14"/>
  <c r="S80" i="14"/>
  <c r="R82" i="14"/>
  <c r="Q105" i="14"/>
  <c r="R100" i="14"/>
  <c r="S81" i="14"/>
  <c r="S96" i="14"/>
  <c r="S109" i="14"/>
  <c r="S110" i="14"/>
  <c r="R98" i="14"/>
  <c r="R84" i="14"/>
  <c r="R86" i="14"/>
  <c r="Q98" i="14"/>
  <c r="Q89" i="14"/>
  <c r="S105" i="14"/>
  <c r="Q100" i="14"/>
  <c r="Q85" i="14"/>
  <c r="Q96" i="14"/>
  <c r="R83" i="14"/>
  <c r="S88" i="14"/>
  <c r="S86" i="14"/>
  <c r="R105" i="14"/>
  <c r="Q91" i="14"/>
  <c r="Q104" i="14"/>
  <c r="S99" i="14"/>
  <c r="S102" i="14"/>
  <c r="S90" i="14"/>
  <c r="R80" i="14"/>
  <c r="S89" i="14"/>
  <c r="S100" i="14"/>
  <c r="S85" i="14"/>
  <c r="S111" i="14"/>
  <c r="S84" i="14"/>
  <c r="Q109" i="14"/>
  <c r="S82" i="14"/>
  <c r="S94" i="14"/>
  <c r="R92" i="14"/>
  <c r="Q87" i="14"/>
  <c r="R91" i="14"/>
  <c r="R99" i="14"/>
  <c r="Q102" i="14"/>
  <c r="Q80" i="14"/>
  <c r="R101" i="14"/>
  <c r="Q92" i="14"/>
  <c r="Q101" i="14"/>
  <c r="S92" i="14"/>
  <c r="B54" i="12"/>
  <c r="C55" i="12"/>
  <c r="B16" i="12"/>
  <c r="C17" i="12" s="1"/>
  <c r="S91" i="14"/>
  <c r="R104" i="14"/>
  <c r="R106" i="14"/>
  <c r="R102" i="14"/>
  <c r="Q90" i="14"/>
  <c r="S95" i="14"/>
  <c r="R89" i="14"/>
  <c r="Q97" i="14"/>
  <c r="R85" i="14"/>
  <c r="Q111" i="14"/>
  <c r="S106" i="14"/>
  <c r="R87" i="14"/>
  <c r="Q108" i="14"/>
  <c r="S101" i="14"/>
  <c r="S83" i="14"/>
  <c r="R112" i="14"/>
  <c r="S104" i="14"/>
  <c r="Q106" i="14"/>
  <c r="Q88" i="14"/>
  <c r="R90" i="14"/>
  <c r="Q95" i="14"/>
  <c r="R93" i="14"/>
  <c r="S97" i="14"/>
  <c r="R79" i="14"/>
  <c r="R111" i="14"/>
  <c r="B24" i="14" l="1"/>
  <c r="B33" i="14" s="1"/>
  <c r="B34" i="14" s="1"/>
  <c r="B36" i="14" s="1"/>
  <c r="B37" i="14" s="1"/>
  <c r="B23" i="14"/>
  <c r="C37" i="14" s="1"/>
  <c r="C38" i="14" s="1"/>
  <c r="B25" i="14"/>
  <c r="C34" i="14" s="1"/>
  <c r="C35" i="14" s="1"/>
  <c r="C36" i="1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lo di dati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Funzioni utilità Cobb-Douglas_2!$A$12:$C$47" type="102" refreshedVersion="6" minRefreshableVersion="5">
    <extLst>
      <ext xmlns:x15="http://schemas.microsoft.com/office/spreadsheetml/2010/11/main" uri="{DE250136-89BD-433C-8126-D09CA5730AF9}">
        <x15:connection id="Intervallo">
          <x15:rangePr sourceName="_xlcn.WorksheetConnection_FunzioniutilitàCobbDouglas_2A12C471"/>
        </x15:connection>
      </ext>
    </extLst>
  </connection>
</connections>
</file>

<file path=xl/sharedStrings.xml><?xml version="1.0" encoding="utf-8"?>
<sst xmlns="http://schemas.openxmlformats.org/spreadsheetml/2006/main" count="792" uniqueCount="193">
  <si>
    <t>Reddito primo anno</t>
  </si>
  <si>
    <t>Reddito secondo anno</t>
  </si>
  <si>
    <t>Tasso rendimento risparmio</t>
  </si>
  <si>
    <t>Tasso interesse debito</t>
  </si>
  <si>
    <t>Punto intersezione</t>
  </si>
  <si>
    <t>x</t>
  </si>
  <si>
    <t>y</t>
  </si>
  <si>
    <t>Intersezione debito massimo</t>
  </si>
  <si>
    <t>Intersezione risparmio massimo</t>
  </si>
  <si>
    <t>Equazione indebitamento</t>
  </si>
  <si>
    <t>Equazione risparmio</t>
  </si>
  <si>
    <t>Intercetta</t>
  </si>
  <si>
    <t>Coefficiente</t>
  </si>
  <si>
    <t>Consumo primo anno</t>
  </si>
  <si>
    <t>Funzione di Utilità Cobb-Douglas</t>
  </si>
  <si>
    <t>Utilità massima</t>
  </si>
  <si>
    <t>Alfa (consumo primo anno)</t>
  </si>
  <si>
    <t>Beta (consumo secondo anno)</t>
  </si>
  <si>
    <t>Reddito</t>
  </si>
  <si>
    <t>Curva delle opportunità</t>
  </si>
  <si>
    <t>Utilità totale</t>
  </si>
  <si>
    <t>Isoutilità massima</t>
  </si>
  <si>
    <t>Propensione Alfa/Beta</t>
  </si>
  <si>
    <t>&lt; 1 al risparmio</t>
  </si>
  <si>
    <t>&gt; 1 all'indebitamento</t>
  </si>
  <si>
    <t>Consumo secondo anno</t>
  </si>
  <si>
    <t>Consumo totale</t>
  </si>
  <si>
    <t>Allocazione Redditi</t>
  </si>
  <si>
    <t>Distribuzione Redditi</t>
  </si>
  <si>
    <t>Equazione reddito</t>
  </si>
  <si>
    <t>Paniere ottimo</t>
  </si>
  <si>
    <t>Punto di ottimo</t>
  </si>
  <si>
    <r>
      <t>Prezzo x</t>
    </r>
    <r>
      <rPr>
        <vertAlign val="subscript"/>
        <sz val="11"/>
        <color theme="1"/>
        <rFont val="Calibri"/>
        <family val="2"/>
        <scheme val="minor"/>
      </rPr>
      <t>1</t>
    </r>
  </si>
  <si>
    <r>
      <t>Prezzo x</t>
    </r>
    <r>
      <rPr>
        <vertAlign val="subscript"/>
        <sz val="11"/>
        <color theme="1"/>
        <rFont val="Calibri"/>
        <family val="2"/>
        <scheme val="minor"/>
      </rPr>
      <t>2</t>
    </r>
  </si>
  <si>
    <r>
      <t>Alfa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(consumo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</si>
  <si>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Alfa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(consumo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</si>
  <si>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Consumo x</t>
    </r>
    <r>
      <rPr>
        <vertAlign val="subscript"/>
        <sz val="11"/>
        <color theme="1"/>
        <rFont val="Calibri"/>
        <family val="2"/>
        <scheme val="minor"/>
      </rPr>
      <t>1</t>
    </r>
  </si>
  <si>
    <r>
      <t>Consumo x</t>
    </r>
    <r>
      <rPr>
        <vertAlign val="subscript"/>
        <sz val="11"/>
        <color theme="1"/>
        <rFont val="Calibri"/>
        <family val="2"/>
        <scheme val="minor"/>
      </rPr>
      <t>2</t>
    </r>
  </si>
  <si>
    <t>Punto intersezione asse ascisse</t>
  </si>
  <si>
    <t>Punto intersezione asse ordinate</t>
  </si>
  <si>
    <t>Consumo x1</t>
  </si>
  <si>
    <t>Utilità marginale</t>
  </si>
  <si>
    <t>Totale</t>
  </si>
  <si>
    <t>Marginale</t>
  </si>
  <si>
    <t>Disutilità marginale</t>
  </si>
  <si>
    <r>
      <t>Beta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(consumo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</si>
  <si>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t>Punto equilibrio</t>
  </si>
  <si>
    <t>Allocazione</t>
  </si>
  <si>
    <t>Uso A</t>
  </si>
  <si>
    <t>Uso B</t>
  </si>
  <si>
    <t>Minimo</t>
  </si>
  <si>
    <t>Um</t>
  </si>
  <si>
    <t>SMS</t>
  </si>
  <si>
    <t>MIN</t>
  </si>
  <si>
    <t>Effetto di sostituzione</t>
  </si>
  <si>
    <t>Effetto di reddito</t>
  </si>
  <si>
    <t>Effetto totale</t>
  </si>
  <si>
    <t>Ante</t>
  </si>
  <si>
    <t>Post</t>
  </si>
  <si>
    <t>Compensato</t>
  </si>
  <si>
    <t>x1</t>
  </si>
  <si>
    <t>x2</t>
  </si>
  <si>
    <t>Isoutilità ante</t>
  </si>
  <si>
    <t>Isoutilità post</t>
  </si>
  <si>
    <t>Equazione reddito ante</t>
  </si>
  <si>
    <t>Equazione reddito post  compensato</t>
  </si>
  <si>
    <t xml:space="preserve">Equazione reddito post </t>
  </si>
  <si>
    <t>Equazione reddito post</t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</si>
  <si>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</si>
  <si>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</si>
  <si>
    <t>Funzione di domanda Marshall</t>
  </si>
  <si>
    <t>La funzione di utilità Cobb-Douglas</t>
  </si>
  <si>
    <r>
      <t>x</t>
    </r>
    <r>
      <rPr>
        <i/>
        <vertAlign val="subscript"/>
        <sz val="11"/>
        <color theme="1"/>
        <rFont val="Calibri"/>
        <family val="2"/>
        <scheme val="minor"/>
      </rPr>
      <t>1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</si>
  <si>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</si>
  <si>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Ante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</si>
  <si>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Post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</si>
  <si>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Post comp</t>
    </r>
  </si>
  <si>
    <t>Equilibrio del consumatore</t>
  </si>
  <si>
    <t>Individuazione dell'insieme dell opportunità</t>
  </si>
  <si>
    <t>Differenza assoluta</t>
  </si>
  <si>
    <r>
      <t>U</t>
    </r>
    <r>
      <rPr>
        <i/>
        <vertAlign val="subscript"/>
        <sz val="11"/>
        <color theme="1"/>
        <rFont val="Calibri"/>
        <family val="2"/>
        <scheme val="minor"/>
      </rPr>
      <t>m</t>
    </r>
    <r>
      <rPr>
        <i/>
        <sz val="11"/>
        <color theme="1"/>
        <rFont val="Calibri"/>
        <family val="2"/>
        <scheme val="minor"/>
      </rPr>
      <t xml:space="preserve"> ; DU</t>
    </r>
    <r>
      <rPr>
        <i/>
        <vertAlign val="subscript"/>
        <sz val="11"/>
        <color theme="1"/>
        <rFont val="Calibri"/>
        <family val="2"/>
        <scheme val="minor"/>
      </rPr>
      <t>m</t>
    </r>
  </si>
  <si>
    <r>
      <rPr>
        <i/>
        <sz val="11"/>
        <color theme="1"/>
        <rFont val="Calibri"/>
        <family val="2"/>
        <scheme val="minor"/>
      </rPr>
      <t>U</t>
    </r>
    <r>
      <rPr>
        <i/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uso A</t>
    </r>
  </si>
  <si>
    <r>
      <rPr>
        <i/>
        <sz val="11"/>
        <color theme="1"/>
        <rFont val="Calibri"/>
        <family val="2"/>
        <scheme val="minor"/>
      </rPr>
      <t>U</t>
    </r>
    <r>
      <rPr>
        <i/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uso B</t>
    </r>
  </si>
  <si>
    <t>Funzione di Disutilità Cobb-Douglas</t>
  </si>
  <si>
    <r>
      <t>Beta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(consumo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</si>
  <si>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A</t>
  </si>
  <si>
    <t>B</t>
  </si>
  <si>
    <t>Utilità A</t>
  </si>
  <si>
    <r>
      <t>SMS</t>
    </r>
    <r>
      <rPr>
        <vertAlign val="subscript"/>
        <sz val="11"/>
        <color theme="1"/>
        <rFont val="Calibri"/>
        <family val="2"/>
        <scheme val="minor"/>
      </rPr>
      <t>AB</t>
    </r>
  </si>
  <si>
    <r>
      <t>SMS</t>
    </r>
    <r>
      <rPr>
        <vertAlign val="subscript"/>
        <sz val="11"/>
        <color theme="1"/>
        <rFont val="Calibri"/>
        <family val="2"/>
        <scheme val="minor"/>
      </rPr>
      <t>A</t>
    </r>
  </si>
  <si>
    <r>
      <t>SMS</t>
    </r>
    <r>
      <rPr>
        <vertAlign val="subscript"/>
        <sz val="11"/>
        <color theme="1"/>
        <rFont val="Calibri"/>
        <family val="2"/>
        <scheme val="minor"/>
      </rPr>
      <t>B</t>
    </r>
  </si>
  <si>
    <t>Utilità totale k</t>
  </si>
  <si>
    <t>C</t>
  </si>
  <si>
    <t>D</t>
  </si>
  <si>
    <t>E</t>
  </si>
  <si>
    <r>
      <t>SMS</t>
    </r>
    <r>
      <rPr>
        <vertAlign val="subscript"/>
        <sz val="11"/>
        <color theme="1"/>
        <rFont val="Calibri"/>
        <family val="2"/>
        <scheme val="minor"/>
      </rPr>
      <t>BC</t>
    </r>
  </si>
  <si>
    <r>
      <t>SMS</t>
    </r>
    <r>
      <rPr>
        <vertAlign val="subscript"/>
        <sz val="11"/>
        <color theme="1"/>
        <rFont val="Calibri"/>
        <family val="2"/>
        <scheme val="minor"/>
      </rPr>
      <t>CD</t>
    </r>
  </si>
  <si>
    <r>
      <t>SMS</t>
    </r>
    <r>
      <rPr>
        <vertAlign val="subscript"/>
        <sz val="11"/>
        <color theme="1"/>
        <rFont val="Calibri"/>
        <family val="2"/>
        <scheme val="minor"/>
      </rPr>
      <t>DE</t>
    </r>
  </si>
  <si>
    <t>∞</t>
  </si>
  <si>
    <t>Paniere ottimo post</t>
  </si>
  <si>
    <t>Paniere ottimo ante</t>
  </si>
  <si>
    <t>Paniere ottimo post compensato</t>
  </si>
  <si>
    <t>Criva prezzo-consumo</t>
  </si>
  <si>
    <t>Paniere ante</t>
  </si>
  <si>
    <t>Paniere post</t>
  </si>
  <si>
    <t>Curva Prezzo consumo</t>
  </si>
  <si>
    <t>Curva Prezzo-Consumo</t>
  </si>
  <si>
    <t>Rendita del consumatore</t>
  </si>
  <si>
    <t>Differenza</t>
  </si>
  <si>
    <t>Differenza Um</t>
  </si>
  <si>
    <t>Ottimo</t>
  </si>
  <si>
    <r>
      <t>Disponiblità totale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(k)</t>
    </r>
  </si>
  <si>
    <t>Allocazione ottima</t>
  </si>
  <si>
    <r>
      <t xml:space="preserve">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1</t>
    </r>
  </si>
  <si>
    <t>Consumo ante</t>
  </si>
  <si>
    <t>Consumo post</t>
  </si>
  <si>
    <t>Equilibrio consumatore</t>
  </si>
  <si>
    <t>Tizio</t>
  </si>
  <si>
    <t>Caio</t>
  </si>
  <si>
    <t>Paniere ottimo Tizio</t>
  </si>
  <si>
    <t>Paniere ottimo Caio</t>
  </si>
  <si>
    <t>Equazione reddito Tizio</t>
  </si>
  <si>
    <t>Equazione reddito Caio</t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</si>
  <si>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Ante 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</si>
  <si>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Post </t>
    </r>
  </si>
  <si>
    <t>Domanda Marshal</t>
  </si>
  <si>
    <t>Domanda</t>
  </si>
  <si>
    <t>Mercato</t>
  </si>
  <si>
    <t>Prezzo</t>
  </si>
  <si>
    <t>Elasticità al prezzo</t>
  </si>
  <si>
    <t>Spesa totale</t>
  </si>
  <si>
    <t>Spesa massima</t>
  </si>
  <si>
    <r>
      <t xml:space="preserve">Spesa massima per 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1</t>
    </r>
  </si>
  <si>
    <t>Prezzo spessa massima</t>
  </si>
  <si>
    <t>Elasticità spesa massima</t>
  </si>
  <si>
    <t>Consumo spesa massima</t>
  </si>
  <si>
    <t>Funzioni di domanda Cobb-Douglas</t>
  </si>
  <si>
    <r>
      <t>Alfa</t>
    </r>
    <r>
      <rPr>
        <vertAlign val="sub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(consumo x</t>
    </r>
    <r>
      <rPr>
        <vertAlign val="sub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)</t>
    </r>
  </si>
  <si>
    <r>
      <t>Alfa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(consumo x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</si>
  <si>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Consumo x</t>
    </r>
    <r>
      <rPr>
        <vertAlign val="subscript"/>
        <sz val="12"/>
        <color theme="1"/>
        <rFont val="Calibri"/>
        <family val="2"/>
        <scheme val="minor"/>
      </rPr>
      <t>1</t>
    </r>
  </si>
  <si>
    <r>
      <t>P</t>
    </r>
    <r>
      <rPr>
        <i/>
        <vertAlign val="subscript"/>
        <sz val="12"/>
        <color theme="1"/>
        <rFont val="Calibri"/>
        <family val="2"/>
        <scheme val="minor"/>
      </rPr>
      <t>1</t>
    </r>
  </si>
  <si>
    <t>Elasticità al prezzo unitaria</t>
  </si>
  <si>
    <t>Funzione di domanda Hicks ante</t>
  </si>
  <si>
    <t>Post 1</t>
  </si>
  <si>
    <t>Post 2</t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</si>
  <si>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Post 1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</si>
  <si>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Post 2</t>
    </r>
  </si>
  <si>
    <r>
      <t>P</t>
    </r>
    <r>
      <rPr>
        <i/>
        <vertAlign val="subscript"/>
        <sz val="11"/>
        <color theme="1"/>
        <rFont val="Calibri"/>
        <family val="2"/>
        <scheme val="minor"/>
      </rPr>
      <t>1</t>
    </r>
  </si>
  <si>
    <t>Domanda Marshall</t>
  </si>
  <si>
    <t>Paniere ottimo A</t>
  </si>
  <si>
    <t>Paniere ottimo B</t>
  </si>
  <si>
    <t>Paniere ottimo C</t>
  </si>
  <si>
    <t>Equazione reddito A</t>
  </si>
  <si>
    <t>Equazione reddito B</t>
  </si>
  <si>
    <t>U</t>
  </si>
  <si>
    <t>P</t>
  </si>
  <si>
    <t>Prezzo Hicks</t>
  </si>
  <si>
    <t>Elasticità</t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</si>
  <si>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1</t>
    </r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</si>
  <si>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3</t>
    </r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</si>
  <si>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2</t>
    </r>
  </si>
  <si>
    <r>
      <t>k</t>
    </r>
    <r>
      <rPr>
        <i/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</si>
  <si>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</si>
  <si>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i/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</si>
  <si>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Curva Reddito-Consumo</t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</si>
  <si>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A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</si>
  <si>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B</t>
    </r>
  </si>
  <si>
    <r>
      <t>x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C</t>
    </r>
  </si>
  <si>
    <t>Equazione reddito C</t>
  </si>
  <si>
    <t>Isoutilità A</t>
  </si>
  <si>
    <t>Isoutilità B</t>
  </si>
  <si>
    <t>Isoutilità C</t>
  </si>
  <si>
    <t>Elasticità al Reddito</t>
  </si>
  <si>
    <r>
      <t>x</t>
    </r>
    <r>
      <rPr>
        <i/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 xml:space="preserve"> 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</si>
  <si>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</si>
  <si>
    <t>Succedanei</t>
  </si>
  <si>
    <t>Complementari</t>
  </si>
  <si>
    <t>Relazioni</t>
  </si>
  <si>
    <t>Costante</t>
  </si>
  <si>
    <t>Coefficienti</t>
  </si>
  <si>
    <t>Delta x1</t>
  </si>
  <si>
    <t>Media x1</t>
  </si>
  <si>
    <t>Media P2</t>
  </si>
  <si>
    <t>Delta P2</t>
  </si>
  <si>
    <r>
      <t>U</t>
    </r>
    <r>
      <rPr>
        <vertAlign val="subscript"/>
        <sz val="11"/>
        <color theme="1"/>
        <rFont val="Calibri"/>
        <family val="2"/>
        <scheme val="minor"/>
      </rPr>
      <t>t1</t>
    </r>
  </si>
  <si>
    <r>
      <t>U</t>
    </r>
    <r>
      <rPr>
        <vertAlign val="subscript"/>
        <sz val="11"/>
        <color theme="1"/>
        <rFont val="Calibri"/>
        <family val="2"/>
        <scheme val="minor"/>
      </rPr>
      <t>t2</t>
    </r>
  </si>
  <si>
    <r>
      <t>U</t>
    </r>
    <r>
      <rPr>
        <vertAlign val="subscript"/>
        <sz val="11"/>
        <color theme="1"/>
        <rFont val="Calibri"/>
        <family val="2"/>
        <scheme val="minor"/>
      </rPr>
      <t>t3</t>
    </r>
  </si>
  <si>
    <r>
      <t>SMS</t>
    </r>
    <r>
      <rPr>
        <vertAlign val="subscript"/>
        <sz val="16"/>
        <color theme="1"/>
        <rFont val="Calibri"/>
        <family val="2"/>
        <scheme val="minor"/>
      </rPr>
      <t>AB</t>
    </r>
  </si>
  <si>
    <r>
      <t>SMS</t>
    </r>
    <r>
      <rPr>
        <vertAlign val="subscript"/>
        <sz val="16"/>
        <color theme="1"/>
        <rFont val="Calibri"/>
        <family val="2"/>
        <scheme val="minor"/>
      </rPr>
      <t>BC</t>
    </r>
  </si>
  <si>
    <t>Disutilità totale</t>
  </si>
  <si>
    <r>
      <t>Alfa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(consumo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</si>
  <si>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t>Utilità netta</t>
  </si>
  <si>
    <r>
      <t>Alfa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(consumo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</si>
</sst>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_-* #,##0\ _€_-;\-* #,##0\ _€_-;_-* &quot;-&quot;??\ _€_-;_-@_-"/>
    <numFmt numFmtId="166" formatCode="0.000000E+00"/>
    <numFmt numFmtId="167" formatCode="_-* #,##0.0000\ _€_-;\-* #,##0.0000\ _€_-;_-* &quot;-&quot;??\ _€_-;_-@_-"/>
    <numFmt numFmtId="168" formatCode="0.0"/>
    <numFmt numFmtId="169" formatCode="0.0%"/>
    <numFmt numFmtId="170" formatCode="0.00000"/>
    <numFmt numFmtId="171" formatCode="_-* #,##0.0\ _€_-;\-* #,##0.0\ _€_-;_-* &quot;-&quot;??\ _€_-;_-@_-"/>
    <numFmt numFmtId="172" formatCode="_-* #,##0.00000\ _€_-;\-* #,##0.00000\ _€_-;_-* &quot;-&quot;??\ _€_-;_-@_-"/>
    <numFmt numFmtId="173" formatCode="0.000"/>
    <numFmt numFmtId="174" formatCode="_-* #,##0.0000\ _€_-;\-* #,##0.0000\ _€_-;_-* &quot;-&quot;????\ _€_-;_-@_-"/>
    <numFmt numFmtId="175" formatCode="_-* #,##0.000\ _€_-;\-* #,##0.000\ _€_-;_-* &quot;-&quot;??\ _€_-;_-@_-"/>
    <numFmt numFmtId="176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bscript"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1" fontId="0" fillId="0" borderId="0" xfId="0" applyNumberFormat="1"/>
    <xf numFmtId="0" fontId="0" fillId="0" borderId="0" xfId="0" applyAlignment="1">
      <alignment horizontal="right"/>
    </xf>
    <xf numFmtId="165" fontId="0" fillId="0" borderId="0" xfId="1" applyNumberFormat="1" applyFont="1"/>
    <xf numFmtId="164" fontId="0" fillId="0" borderId="0" xfId="0" applyNumberFormat="1"/>
    <xf numFmtId="0" fontId="0" fillId="0" borderId="0" xfId="0" applyAlignment="1"/>
    <xf numFmtId="166" fontId="0" fillId="0" borderId="0" xfId="0" applyNumberFormat="1"/>
    <xf numFmtId="2" fontId="0" fillId="0" borderId="0" xfId="0" applyNumberFormat="1"/>
    <xf numFmtId="164" fontId="0" fillId="0" borderId="0" xfId="1" applyNumberFormat="1" applyFont="1"/>
    <xf numFmtId="167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Alignment="1"/>
    <xf numFmtId="0" fontId="0" fillId="0" borderId="0" xfId="0" applyAlignment="1">
      <alignment horizontal="center"/>
    </xf>
    <xf numFmtId="0" fontId="0" fillId="2" borderId="0" xfId="0" applyFill="1"/>
    <xf numFmtId="169" fontId="0" fillId="2" borderId="0" xfId="2" applyNumberFormat="1" applyFont="1" applyFill="1"/>
    <xf numFmtId="169" fontId="0" fillId="0" borderId="0" xfId="2" applyNumberFormat="1" applyFont="1" applyFill="1"/>
    <xf numFmtId="2" fontId="0" fillId="2" borderId="0" xfId="0" applyNumberFormat="1" applyFill="1" applyAlignment="1">
      <alignment horizontal="right"/>
    </xf>
    <xf numFmtId="170" fontId="0" fillId="0" borderId="0" xfId="0" applyNumberFormat="1"/>
    <xf numFmtId="172" fontId="0" fillId="0" borderId="0" xfId="0" applyNumberFormat="1" applyAlignment="1">
      <alignment horizontal="right"/>
    </xf>
    <xf numFmtId="2" fontId="0" fillId="0" borderId="0" xfId="0" applyNumberFormat="1" applyFill="1" applyAlignment="1">
      <alignment horizontal="right"/>
    </xf>
    <xf numFmtId="171" fontId="0" fillId="2" borderId="0" xfId="0" applyNumberFormat="1" applyFill="1" applyAlignment="1">
      <alignment horizontal="right"/>
    </xf>
    <xf numFmtId="0" fontId="0" fillId="0" borderId="0" xfId="0" applyFill="1"/>
    <xf numFmtId="164" fontId="0" fillId="0" borderId="0" xfId="1" applyFont="1"/>
    <xf numFmtId="173" fontId="0" fillId="0" borderId="0" xfId="0" applyNumberFormat="1"/>
    <xf numFmtId="165" fontId="0" fillId="2" borderId="0" xfId="0" applyNumberFormat="1" applyFill="1"/>
    <xf numFmtId="2" fontId="0" fillId="2" borderId="0" xfId="0" applyNumberFormat="1" applyFill="1" applyAlignment="1"/>
    <xf numFmtId="174" fontId="0" fillId="0" borderId="0" xfId="0" applyNumberFormat="1"/>
    <xf numFmtId="0" fontId="4" fillId="0" borderId="0" xfId="0" applyFont="1" applyAlignment="1">
      <alignment horizontal="right"/>
    </xf>
    <xf numFmtId="2" fontId="0" fillId="0" borderId="0" xfId="0" applyNumberFormat="1" applyFill="1" applyAlignment="1"/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2" fontId="0" fillId="2" borderId="0" xfId="0" applyNumberFormat="1" applyFill="1"/>
    <xf numFmtId="0" fontId="4" fillId="0" borderId="0" xfId="0" applyFont="1" applyAlignment="1">
      <alignment horizontal="center" vertical="center"/>
    </xf>
    <xf numFmtId="168" fontId="0" fillId="2" borderId="0" xfId="0" applyNumberFormat="1" applyFill="1" applyAlignment="1">
      <alignment horizontal="right"/>
    </xf>
    <xf numFmtId="168" fontId="0" fillId="0" borderId="0" xfId="0" applyNumberFormat="1" applyFill="1" applyAlignment="1">
      <alignment horizontal="right"/>
    </xf>
    <xf numFmtId="168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/>
    </xf>
    <xf numFmtId="0" fontId="5" fillId="2" borderId="0" xfId="0" applyFont="1" applyFill="1"/>
    <xf numFmtId="2" fontId="5" fillId="2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5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73" fontId="5" fillId="0" borderId="0" xfId="0" applyNumberFormat="1" applyFon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175" fontId="0" fillId="0" borderId="0" xfId="1" applyNumberFormat="1" applyFont="1"/>
    <xf numFmtId="176" fontId="0" fillId="0" borderId="0" xfId="0" applyNumberFormat="1"/>
    <xf numFmtId="175" fontId="0" fillId="0" borderId="0" xfId="0" applyNumberFormat="1"/>
    <xf numFmtId="2" fontId="9" fillId="3" borderId="0" xfId="0" applyNumberFormat="1" applyFont="1" applyFill="1" applyAlignment="1">
      <alignment horizontal="right"/>
    </xf>
    <xf numFmtId="0" fontId="10" fillId="0" borderId="0" xfId="0" applyFont="1"/>
    <xf numFmtId="2" fontId="12" fillId="0" borderId="0" xfId="0" applyNumberFormat="1" applyFont="1" applyAlignment="1">
      <alignment horizontal="right"/>
    </xf>
    <xf numFmtId="1" fontId="10" fillId="0" borderId="0" xfId="0" applyNumberFormat="1" applyFont="1" applyAlignment="1"/>
    <xf numFmtId="164" fontId="0" fillId="2" borderId="0" xfId="0" applyNumberFormat="1" applyFill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right" vertical="center"/>
    </xf>
    <xf numFmtId="43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6">
    <dxf>
      <font>
        <color auto="1"/>
      </font>
      <fill>
        <patternFill>
          <bgColor rgb="FF92D05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utilità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300520208083234"/>
          <c:y val="3.9226320776292997E-2"/>
          <c:w val="0.79840720264576859"/>
          <c:h val="0.8113369031148763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'Funzioni utilità Cobb-Douglas_2'!$B$11</c:f>
              <c:strCache>
                <c:ptCount val="1"/>
                <c:pt idx="0">
                  <c:v>x2 =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'Funzioni utilità Cobb-Douglas_2'!$A$13:$A$47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'Funzioni utilità Cobb-Douglas_2'!$B$13:$B$47</c:f>
              <c:numCache>
                <c:formatCode>_-* #,##0.0000\ _€_-;\-* #,##0.0000\ _€_-;_-* "-"??\ _€_-;_-@_-</c:formatCode>
                <c:ptCount val="35"/>
                <c:pt idx="0">
                  <c:v>0.50118723362727235</c:v>
                </c:pt>
                <c:pt idx="1">
                  <c:v>1</c:v>
                </c:pt>
                <c:pt idx="2">
                  <c:v>1.2311444133449163</c:v>
                </c:pt>
                <c:pt idx="3">
                  <c:v>1.3903891703159093</c:v>
                </c:pt>
                <c:pt idx="4">
                  <c:v>1.515716566510398</c:v>
                </c:pt>
                <c:pt idx="5">
                  <c:v>1.6206565966927624</c:v>
                </c:pt>
                <c:pt idx="6">
                  <c:v>1.7117698594097051</c:v>
                </c:pt>
                <c:pt idx="7">
                  <c:v>1.7927899625209971</c:v>
                </c:pt>
                <c:pt idx="8">
                  <c:v>1.8660659830736148</c:v>
                </c:pt>
                <c:pt idx="9">
                  <c:v>1.9331820449317627</c:v>
                </c:pt>
                <c:pt idx="10">
                  <c:v>1.9952623149688797</c:v>
                </c:pt>
                <c:pt idx="11">
                  <c:v>2.0531364136588439</c:v>
                </c:pt>
                <c:pt idx="12">
                  <c:v>2.1074358993444711</c:v>
                </c:pt>
                <c:pt idx="13">
                  <c:v>2.1586538444215799</c:v>
                </c:pt>
                <c:pt idx="14">
                  <c:v>2.2071833466585673</c:v>
                </c:pt>
                <c:pt idx="15">
                  <c:v>2.2533433808426553</c:v>
                </c:pt>
                <c:pt idx="16">
                  <c:v>2.2973967099940702</c:v>
                </c:pt>
                <c:pt idx="17">
                  <c:v>2.3395626336814512</c:v>
                </c:pt>
                <c:pt idx="18">
                  <c:v>2.3800262745964407</c:v>
                </c:pt>
                <c:pt idx="19">
                  <c:v>2.4189454814875875</c:v>
                </c:pt>
                <c:pt idx="20">
                  <c:v>2.4564560522315806</c:v>
                </c:pt>
                <c:pt idx="21">
                  <c:v>2.4926757485402593</c:v>
                </c:pt>
                <c:pt idx="22">
                  <c:v>2.5277074255111032</c:v>
                </c:pt>
                <c:pt idx="23">
                  <c:v>2.5616415021458128</c:v>
                </c:pt>
                <c:pt idx="24">
                  <c:v>2.594557933960465</c:v>
                </c:pt>
                <c:pt idx="25">
                  <c:v>2.626527804403767</c:v>
                </c:pt>
                <c:pt idx="26">
                  <c:v>2.6576146209051541</c:v>
                </c:pt>
                <c:pt idx="27">
                  <c:v>2.6878753795222865</c:v>
                </c:pt>
                <c:pt idx="28">
                  <c:v>2.7173614464666311</c:v>
                </c:pt>
                <c:pt idx="29">
                  <c:v>2.746119293362479</c:v>
                </c:pt>
                <c:pt idx="30">
                  <c:v>2.7741911146721812</c:v>
                </c:pt>
                <c:pt idx="31">
                  <c:v>2.801615349437184</c:v>
                </c:pt>
                <c:pt idx="32">
                  <c:v>2.8284271247461898</c:v>
                </c:pt>
                <c:pt idx="33">
                  <c:v>2.8546586347325014</c:v>
                </c:pt>
                <c:pt idx="34">
                  <c:v>2.8803394661274373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B7-4672-9192-3D0FBB0466F8}"/>
            </c:ext>
          </c:extLst>
        </c:ser>
        <c:ser>
          <c:idx val="1"/>
          <c:order val="1"/>
          <c:tx>
            <c:strRef>
              <c:f>'Funzioni utilità Cobb-Douglas_2'!$C$11</c:f>
              <c:strCache>
                <c:ptCount val="1"/>
                <c:pt idx="0">
                  <c:v>x2 =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'Funzioni utilità Cobb-Douglas_2'!$A$13:$A$47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'Funzioni utilità Cobb-Douglas_2'!$C$13:$C$47</c:f>
              <c:numCache>
                <c:formatCode>_-* #,##0.0000\ _€_-;\-* #,##0.0000\ _€_-;_-* "-"??\ _€_-;_-@_-</c:formatCode>
                <c:ptCount val="35"/>
                <c:pt idx="0">
                  <c:v>0.81418106307380878</c:v>
                </c:pt>
                <c:pt idx="1">
                  <c:v>1.6245047927124709</c:v>
                </c:pt>
                <c:pt idx="2">
                  <c:v>2</c:v>
                </c:pt>
                <c:pt idx="3">
                  <c:v>2.2586938709137105</c:v>
                </c:pt>
                <c:pt idx="4">
                  <c:v>2.4622888266898322</c:v>
                </c:pt>
                <c:pt idx="5">
                  <c:v>2.6327644086684745</c:v>
                </c:pt>
                <c:pt idx="6">
                  <c:v>2.7807783406318185</c:v>
                </c:pt>
                <c:pt idx="7">
                  <c:v>2.9123958864421708</c:v>
                </c:pt>
                <c:pt idx="8">
                  <c:v>3.031433133020796</c:v>
                </c:pt>
                <c:pt idx="9">
                  <c:v>3.1404634971773437</c:v>
                </c:pt>
                <c:pt idx="10">
                  <c:v>3.2413131933855248</c:v>
                </c:pt>
                <c:pt idx="11">
                  <c:v>3.3353299440812862</c:v>
                </c:pt>
                <c:pt idx="12">
                  <c:v>3.4235397188194097</c:v>
                </c:pt>
                <c:pt idx="13">
                  <c:v>3.5067435160700571</c:v>
                </c:pt>
                <c:pt idx="14">
                  <c:v>3.5855799250419937</c:v>
                </c:pt>
                <c:pt idx="15">
                  <c:v>3.660567121805816</c:v>
                </c:pt>
                <c:pt idx="16">
                  <c:v>3.7321319661472296</c:v>
                </c:pt>
                <c:pt idx="17">
                  <c:v>3.8006307112665287</c:v>
                </c:pt>
                <c:pt idx="18">
                  <c:v>3.8663640898635254</c:v>
                </c:pt>
                <c:pt idx="19">
                  <c:v>3.9295885279867617</c:v>
                </c:pt>
                <c:pt idx="20">
                  <c:v>3.9905246299377586</c:v>
                </c:pt>
                <c:pt idx="21">
                  <c:v>4.0493637001817975</c:v>
                </c:pt>
                <c:pt idx="22">
                  <c:v>4.1062728273176878</c:v>
                </c:pt>
                <c:pt idx="23">
                  <c:v>4.1613988974470466</c:v>
                </c:pt>
                <c:pt idx="24">
                  <c:v>4.2148717986889421</c:v>
                </c:pt>
                <c:pt idx="25">
                  <c:v>4.2668070064464834</c:v>
                </c:pt>
                <c:pt idx="26">
                  <c:v>4.3173076888431599</c:v>
                </c:pt>
                <c:pt idx="27">
                  <c:v>4.3664664362478058</c:v>
                </c:pt>
                <c:pt idx="28">
                  <c:v>4.4143666933171346</c:v>
                </c:pt>
                <c:pt idx="29">
                  <c:v>4.4610839534275311</c:v>
                </c:pt>
                <c:pt idx="30">
                  <c:v>4.5066867616853106</c:v>
                </c:pt>
                <c:pt idx="31">
                  <c:v>4.5512375624975299</c:v>
                </c:pt>
                <c:pt idx="32">
                  <c:v>4.5947934199881395</c:v>
                </c:pt>
                <c:pt idx="33">
                  <c:v>4.6374066336809872</c:v>
                </c:pt>
                <c:pt idx="34">
                  <c:v>4.6791252673629016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B7-4672-9192-3D0FBB0466F8}"/>
            </c:ext>
          </c:extLst>
        </c:ser>
        <c:ser>
          <c:idx val="2"/>
          <c:order val="2"/>
          <c:tx>
            <c:strRef>
              <c:f>'Funzioni utilità Cobb-Douglas_2'!$D$11</c:f>
              <c:strCache>
                <c:ptCount val="1"/>
                <c:pt idx="0">
                  <c:v>x2 = 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'Funzioni utilità Cobb-Douglas_2'!$A$13:$A$47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'Funzioni utilità Cobb-Douglas_2'!$D$13:$D$47</c:f>
              <c:numCache>
                <c:formatCode>_-* #,##0.0000\ _€_-;\-* #,##0.0000\ _€_-;_-* "-"??\ _€_-;_-@_-</c:formatCode>
                <c:ptCount val="35"/>
                <c:pt idx="0">
                  <c:v>1.0813962975130149</c:v>
                </c:pt>
                <c:pt idx="1">
                  <c:v>2.1576692799745931</c:v>
                </c:pt>
                <c:pt idx="2">
                  <c:v>2.6564024798866686</c:v>
                </c:pt>
                <c:pt idx="3">
                  <c:v>3</c:v>
                </c:pt>
                <c:pt idx="4">
                  <c:v>3.2704150727080528</c:v>
                </c:pt>
                <c:pt idx="5">
                  <c:v>3.4968409520721471</c:v>
                </c:pt>
                <c:pt idx="6">
                  <c:v>3.6934332400347487</c:v>
                </c:pt>
                <c:pt idx="7">
                  <c:v>3.8682478275783576</c:v>
                </c:pt>
                <c:pt idx="8">
                  <c:v>4.0263532460835281</c:v>
                </c:pt>
                <c:pt idx="9">
                  <c:v>4.1711675109477282</c:v>
                </c:pt>
                <c:pt idx="10">
                  <c:v>4.3051162024993426</c:v>
                </c:pt>
                <c:pt idx="11">
                  <c:v>4.4299893673488961</c:v>
                </c:pt>
                <c:pt idx="12">
                  <c:v>4.547149699531194</c:v>
                </c:pt>
                <c:pt idx="13">
                  <c:v>4.6576610862074981</c:v>
                </c:pt>
                <c:pt idx="14">
                  <c:v>4.7623717023567034</c:v>
                </c:pt>
                <c:pt idx="15">
                  <c:v>4.8619697900782874</c:v>
                </c:pt>
                <c:pt idx="16">
                  <c:v>4.9570223050689046</c:v>
                </c:pt>
                <c:pt idx="17">
                  <c:v>5.04800242327092</c:v>
                </c:pt>
                <c:pt idx="18">
                  <c:v>5.1353095782291156</c:v>
                </c:pt>
                <c:pt idx="19">
                  <c:v>5.2192843553391182</c:v>
                </c:pt>
                <c:pt idx="20">
                  <c:v>5.300219761507746</c:v>
                </c:pt>
                <c:pt idx="21">
                  <c:v>5.3783698875629913</c:v>
                </c:pt>
                <c:pt idx="22">
                  <c:v>5.4539566607889745</c:v>
                </c:pt>
                <c:pt idx="23">
                  <c:v>5.527175175487991</c:v>
                </c:pt>
                <c:pt idx="24">
                  <c:v>5.598197949220844</c:v>
                </c:pt>
                <c:pt idx="25">
                  <c:v>5.6671783565611245</c:v>
                </c:pt>
                <c:pt idx="26">
                  <c:v>5.734253425538375</c:v>
                </c:pt>
                <c:pt idx="27">
                  <c:v>5.7995461347952881</c:v>
                </c:pt>
                <c:pt idx="28">
                  <c:v>5.8631673156283748</c:v>
                </c:pt>
                <c:pt idx="29">
                  <c:v>5.925217238433758</c:v>
                </c:pt>
                <c:pt idx="30">
                  <c:v>5.9857869449066392</c:v>
                </c:pt>
                <c:pt idx="31">
                  <c:v>6.0449593737858969</c:v>
                </c:pt>
                <c:pt idx="32">
                  <c:v>6.1028103177117199</c:v>
                </c:pt>
                <c:pt idx="33">
                  <c:v>6.1594092409765313</c:v>
                </c:pt>
                <c:pt idx="34">
                  <c:v>6.2148199819615915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B7-4672-9192-3D0FBB046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678608"/>
        <c:axId val="432679000"/>
      </c:scatterChart>
      <c:valAx>
        <c:axId val="432678608"/>
        <c:scaling>
          <c:orientation val="minMax"/>
          <c:max val="2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X</a:t>
                </a:r>
                <a:r>
                  <a:rPr lang="en-US" i="1" baseline="-25000"/>
                  <a:t>1</a:t>
                </a:r>
                <a:endParaRPr lang="en-US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2679000"/>
        <c:crosses val="autoZero"/>
        <c:crossBetween val="midCat"/>
        <c:majorUnit val="1"/>
      </c:valAx>
      <c:valAx>
        <c:axId val="43267900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Utilità totale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267860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889894548642896"/>
          <c:y val="0.15672491862304744"/>
          <c:w val="0.23658726909068303"/>
          <c:h val="0.1750530924298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isoutilità beni perfettamente complementari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995604989597452E-2"/>
          <c:y val="5.7898519946417489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'La fuzione isoutilità_3'!$C$8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'La fuzione isoutilità_3'!$B$9:$B$19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'La fuzione isoutilità_3'!$C$9:$C$19</c:f>
              <c:numCache>
                <c:formatCode>0.00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90-40CF-A5E0-33F0513031F1}"/>
            </c:ext>
          </c:extLst>
        </c:ser>
        <c:ser>
          <c:idx val="0"/>
          <c:order val="1"/>
          <c:tx>
            <c:strRef>
              <c:f>'La fuzione isoutilità_3'!$D$8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'La fuzione isoutilità_3'!$A$9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{EC604FAE-A1A2-4DF1-85E6-6BDDC62DC231}</c15:txfldGUID>
                      <c15:f>'La fuzione isoutilità_3'!$A$9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090-40CF-A5E0-33F0513031F1}"/>
                </c:ext>
              </c:extLst>
            </c:dLbl>
            <c:dLbl>
              <c:idx val="1"/>
              <c:tx>
                <c:strRef>
                  <c:f>'La fuzione isoutilità_3'!$A$10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{6F6ED6B8-79AE-4E2B-B725-02F8168E1C40}</c15:txfldGUID>
                      <c15:f>'La fuzione isoutilità_3'!$A$10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090-40CF-A5E0-33F0513031F1}"/>
                </c:ext>
              </c:extLst>
            </c:dLbl>
            <c:dLbl>
              <c:idx val="2"/>
              <c:tx>
                <c:strRef>
                  <c:f>'La fuzione isoutilità_3'!$A$11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{D60093CC-F410-4FFA-ACF2-E6B164105DD5}</c15:txfldGUID>
                      <c15:f>'La fuzione isoutilità_3'!$A$11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090-40CF-A5E0-33F0513031F1}"/>
                </c:ext>
              </c:extLst>
            </c:dLbl>
            <c:dLbl>
              <c:idx val="3"/>
              <c:layout>
                <c:manualLayout>
                  <c:x val="-5.3225154043028661E-2"/>
                  <c:y val="9.6611886169830439E-3"/>
                </c:manualLayout>
              </c:layout>
              <c:tx>
                <c:strRef>
                  <c:f>'La fuzione isoutilità_3'!$A$12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{FF2575CB-C032-4DBD-BC15-65306C9B9AEC}</c15:txfldGUID>
                      <c15:f>'La fuzione isoutilità_3'!$A$12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090-40CF-A5E0-33F0513031F1}"/>
                </c:ext>
              </c:extLst>
            </c:dLbl>
            <c:dLbl>
              <c:idx val="4"/>
              <c:tx>
                <c:strRef>
                  <c:f>'La fuzione isoutilità_3'!$A$13</c:f>
                  <c:strCache>
                    <c:ptCount val="1"/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{C9F88167-7EF0-48D9-8C52-E8534AA18FCD}</c15:txfldGUID>
                      <c15:f>'La fuzione isoutilità_3'!$A$13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090-40CF-A5E0-33F0513031F1}"/>
                </c:ext>
              </c:extLst>
            </c:dLbl>
            <c:dLbl>
              <c:idx val="5"/>
              <c:tx>
                <c:strRef>
                  <c:f>'La fuzione isoutilità_3'!$A$14</c:f>
                  <c:strCache>
                    <c:ptCount val="1"/>
                    <c:pt idx="0">
                      <c:v>B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{90000952-957F-4408-A1D3-797E6221D4B3}</c15:txfldGUID>
                      <c15:f>'La fuzione isoutilità_3'!$A$14</c15:f>
                      <c15:dlblFieldTableCache>
                        <c:ptCount val="1"/>
                        <c:pt idx="0">
                          <c:v>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090-40CF-A5E0-33F0513031F1}"/>
                </c:ext>
              </c:extLst>
            </c:dLbl>
            <c:dLbl>
              <c:idx val="6"/>
              <c:tx>
                <c:strRef>
                  <c:f>'La fuzione isoutilità_3'!$A$15</c:f>
                  <c:strCache>
                    <c:ptCount val="1"/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{05B63819-BDAB-462C-92C5-A98D1940D492}</c15:txfldGUID>
                      <c15:f>'La fuzione isoutilità_3'!$A$15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090-40CF-A5E0-33F0513031F1}"/>
                </c:ext>
              </c:extLst>
            </c:dLbl>
            <c:dLbl>
              <c:idx val="7"/>
              <c:tx>
                <c:strRef>
                  <c:f>'La fuzione isoutilità_3'!$A$16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{21D79699-A07E-4376-8359-5A979600C18B}</c15:txfldGUID>
                      <c15:f>'La fuzione isoutilità_3'!$A$16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090-40CF-A5E0-33F0513031F1}"/>
                </c:ext>
              </c:extLst>
            </c:dLbl>
            <c:dLbl>
              <c:idx val="8"/>
              <c:tx>
                <c:strRef>
                  <c:f>'La fuzione isoutilità_3'!$A$17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{CD04EA12-C9A7-4159-A137-B6698B99E1E4}</c15:txfldGUID>
                      <c15:f>'La fuzione isoutilità_3'!$A$17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090-40CF-A5E0-33F0513031F1}"/>
                </c:ext>
              </c:extLst>
            </c:dLbl>
            <c:dLbl>
              <c:idx val="9"/>
              <c:tx>
                <c:strRef>
                  <c:f>'La fuzione isoutilità_3'!$A$18</c:f>
                  <c:strCache>
                    <c:ptCount val="1"/>
                    <c:pt idx="0">
                      <c:v>C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{41677139-CF29-4EAB-A5A5-EF5BE8A3E700}</c15:txfldGUID>
                      <c15:f>'La fuzione isoutilità_3'!$A$18</c15:f>
                      <c15:dlblFieldTableCache>
                        <c:ptCount val="1"/>
                        <c:pt idx="0">
                          <c:v>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090-40CF-A5E0-33F0513031F1}"/>
                </c:ext>
              </c:extLst>
            </c:dLbl>
            <c:dLbl>
              <c:idx val="10"/>
              <c:tx>
                <c:strRef>
                  <c:f>'La fuzione isoutilità_3'!$A$19</c:f>
                  <c:strCache>
                    <c:ptCount val="1"/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{034DB164-0D59-4AB8-8A49-AD6BB19127E7}</c15:txfldGUID>
                      <c15:f>'La fuzione isoutilità_3'!$A$19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090-40CF-A5E0-33F0513031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'La fuzione isoutilità_3'!$B$9:$B$19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'La fuzione isoutilità_3'!$D$9:$D$19</c:f>
              <c:numCache>
                <c:formatCode>0.00</c:formatCode>
                <c:ptCount val="11"/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90-40CF-A5E0-33F0513031F1}"/>
            </c:ext>
          </c:extLst>
        </c:ser>
        <c:ser>
          <c:idx val="3"/>
          <c:order val="2"/>
          <c:tx>
            <c:strRef>
              <c:f>'La fuzione isoutilità_3'!$E$8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'La fuzione isoutilità_3'!$B$9:$B$19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'La fuzione isoutilità_3'!$E$9:$E$19</c:f>
              <c:numCache>
                <c:formatCode>0.00</c:formatCode>
                <c:ptCount val="11"/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90-40CF-A5E0-33F051303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052856"/>
        <c:axId val="433053248"/>
      </c:scatterChart>
      <c:valAx>
        <c:axId val="433052856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053248"/>
        <c:crosses val="autoZero"/>
        <c:crossBetween val="midCat"/>
        <c:majorUnit val="1"/>
      </c:valAx>
      <c:valAx>
        <c:axId val="433053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052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Equilibrio</a:t>
            </a:r>
            <a:r>
              <a:rPr lang="it-IT" baseline="0"/>
              <a:t> del consumatore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1"/>
          <c:tx>
            <c:strRef>
              <c:f>Equilibrio_Consumatore!$E$28</c:f>
              <c:strCache>
                <c:ptCount val="1"/>
                <c:pt idx="0">
                  <c:v>Isoutilità massima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Equilibrio_Consumatore!$A$29:$A$63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Equilibrio_Consumatore!$E$29:$E$63</c:f>
              <c:numCache>
                <c:formatCode>0.000000E+00</c:formatCode>
                <c:ptCount val="35"/>
                <c:pt idx="0">
                  <c:v>5250.8788745651173</c:v>
                </c:pt>
                <c:pt idx="1">
                  <c:v>314.7819185634238</c:v>
                </c:pt>
                <c:pt idx="2">
                  <c:v>134.92245279972033</c:v>
                </c:pt>
                <c:pt idx="3">
                  <c:v>82.198061924439543</c:v>
                </c:pt>
                <c:pt idx="4">
                  <c:v>57.830730407169064</c:v>
                </c:pt>
                <c:pt idx="5">
                  <c:v>44.026393007950745</c:v>
                </c:pt>
                <c:pt idx="6">
                  <c:v>35.231896993455067</c:v>
                </c:pt>
                <c:pt idx="7">
                  <c:v>29.181806511555891</c:v>
                </c:pt>
                <c:pt idx="8">
                  <c:v>24.787522832771945</c:v>
                </c:pt>
                <c:pt idx="9">
                  <c:v>21.464134328200526</c:v>
                </c:pt>
                <c:pt idx="10">
                  <c:v>18.870680246395178</c:v>
                </c:pt>
                <c:pt idx="11">
                  <c:v>16.795637634264594</c:v>
                </c:pt>
                <c:pt idx="12">
                  <c:v>15.101165851069297</c:v>
                </c:pt>
                <c:pt idx="13">
                  <c:v>13.693783537588448</c:v>
                </c:pt>
                <c:pt idx="14">
                  <c:v>12.507964020406947</c:v>
                </c:pt>
                <c:pt idx="15">
                  <c:v>11.496480469058778</c:v>
                </c:pt>
                <c:pt idx="16">
                  <c:v>10.624477399113458</c:v>
                </c:pt>
                <c:pt idx="17">
                  <c:v>9.865696771429354</c:v>
                </c:pt>
                <c:pt idx="18">
                  <c:v>9.1999999999999993</c:v>
                </c:pt>
                <c:pt idx="19">
                  <c:v>8.6116963912083797</c:v>
                </c:pt>
                <c:pt idx="20">
                  <c:v>8.0883885467833068</c:v>
                </c:pt>
                <c:pt idx="21">
                  <c:v>7.6201579482418271</c:v>
                </c:pt>
                <c:pt idx="22">
                  <c:v>7.1989796500769705</c:v>
                </c:pt>
                <c:pt idx="23">
                  <c:v>6.8182945096363152</c:v>
                </c:pt>
                <c:pt idx="24">
                  <c:v>6.4726917799477297</c:v>
                </c:pt>
                <c:pt idx="25">
                  <c:v>6.1576703329609854</c:v>
                </c:pt>
                <c:pt idx="26">
                  <c:v>5.8694567700450806</c:v>
                </c:pt>
                <c:pt idx="27">
                  <c:v>5.6048652689955443</c:v>
                </c:pt>
                <c:pt idx="28">
                  <c:v>5.3611884471182938</c:v>
                </c:pt>
                <c:pt idx="29">
                  <c:v>5.1361115471491683</c:v>
                </c:pt>
                <c:pt idx="30">
                  <c:v>4.9276443530442533</c:v>
                </c:pt>
                <c:pt idx="31">
                  <c:v>4.7340667205141207</c:v>
                </c:pt>
                <c:pt idx="32">
                  <c:v>4.5538846606742327</c:v>
                </c:pt>
                <c:pt idx="33">
                  <c:v>4.385794675317622</c:v>
                </c:pt>
                <c:pt idx="34">
                  <c:v>4.2286545969803999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26-4BA7-A6FC-B9B1DC220FB3}"/>
            </c:ext>
          </c:extLst>
        </c:ser>
        <c:ser>
          <c:idx val="1"/>
          <c:order val="2"/>
          <c:tx>
            <c:strRef>
              <c:f>Equilibrio_Consumatore!$A$26</c:f>
              <c:strCache>
                <c:ptCount val="1"/>
                <c:pt idx="0">
                  <c:v>Equazione reddito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Equilibrio_Consumatore!$A$29:$A$63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Equilibrio_Consumatore!$B$29:$B$63</c:f>
              <c:numCache>
                <c:formatCode>_-* #,##0\ _€_-;\-* #,##0\ _€_-;_-* "-"??\ _€_-;_-@_-</c:formatCode>
                <c:ptCount val="35"/>
                <c:pt idx="0">
                  <c:v>19.940000000000001</c:v>
                </c:pt>
                <c:pt idx="1">
                  <c:v>19.399999999999999</c:v>
                </c:pt>
                <c:pt idx="2">
                  <c:v>18.8</c:v>
                </c:pt>
                <c:pt idx="3">
                  <c:v>18.2</c:v>
                </c:pt>
                <c:pt idx="4">
                  <c:v>17.600000000000001</c:v>
                </c:pt>
                <c:pt idx="5">
                  <c:v>17</c:v>
                </c:pt>
                <c:pt idx="6">
                  <c:v>16.399999999999999</c:v>
                </c:pt>
                <c:pt idx="7">
                  <c:v>15.8</c:v>
                </c:pt>
                <c:pt idx="8">
                  <c:v>15.2</c:v>
                </c:pt>
                <c:pt idx="9">
                  <c:v>14.6</c:v>
                </c:pt>
                <c:pt idx="10">
                  <c:v>14</c:v>
                </c:pt>
                <c:pt idx="11">
                  <c:v>13.4</c:v>
                </c:pt>
                <c:pt idx="12">
                  <c:v>12.8</c:v>
                </c:pt>
                <c:pt idx="13">
                  <c:v>12.2</c:v>
                </c:pt>
                <c:pt idx="14">
                  <c:v>11.6</c:v>
                </c:pt>
                <c:pt idx="15">
                  <c:v>11</c:v>
                </c:pt>
                <c:pt idx="16">
                  <c:v>10.4</c:v>
                </c:pt>
                <c:pt idx="17">
                  <c:v>9.8000000000000007</c:v>
                </c:pt>
                <c:pt idx="18">
                  <c:v>9.1999999999999993</c:v>
                </c:pt>
                <c:pt idx="19">
                  <c:v>8.6</c:v>
                </c:pt>
                <c:pt idx="20">
                  <c:v>8</c:v>
                </c:pt>
                <c:pt idx="21">
                  <c:v>7.4</c:v>
                </c:pt>
                <c:pt idx="22">
                  <c:v>6.8</c:v>
                </c:pt>
                <c:pt idx="23">
                  <c:v>6.2</c:v>
                </c:pt>
                <c:pt idx="24">
                  <c:v>5.6</c:v>
                </c:pt>
                <c:pt idx="25">
                  <c:v>5</c:v>
                </c:pt>
                <c:pt idx="26">
                  <c:v>4.4000000000000004</c:v>
                </c:pt>
                <c:pt idx="27">
                  <c:v>3.8</c:v>
                </c:pt>
                <c:pt idx="28">
                  <c:v>3.2</c:v>
                </c:pt>
                <c:pt idx="29">
                  <c:v>2.6</c:v>
                </c:pt>
                <c:pt idx="30">
                  <c:v>2</c:v>
                </c:pt>
                <c:pt idx="31">
                  <c:v>1.4</c:v>
                </c:pt>
                <c:pt idx="32">
                  <c:v>0.8</c:v>
                </c:pt>
                <c:pt idx="33">
                  <c:v>0.2</c:v>
                </c:pt>
                <c:pt idx="34">
                  <c:v>-0.4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126-4BA7-A6FC-B9B1DC220FB3}"/>
            </c:ext>
          </c:extLst>
        </c:ser>
        <c:ser>
          <c:idx val="3"/>
          <c:order val="3"/>
          <c:tx>
            <c:strRef>
              <c:f>Equilibrio_Consumatore!$A$14</c:f>
              <c:strCache>
                <c:ptCount val="1"/>
                <c:pt idx="0">
                  <c:v>Paniere ottimo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Equilibrio_Consumatore!$B$17:$B$19</c:f>
              <c:numCache>
                <c:formatCode>_(* #,##0.00_);_(* \(#,##0.00\);_(* "-"??_);_(@_)</c:formatCode>
                <c:ptCount val="3"/>
                <c:pt idx="0">
                  <c:v>18</c:v>
                </c:pt>
                <c:pt idx="1">
                  <c:v>18</c:v>
                </c:pt>
                <c:pt idx="2" formatCode="General">
                  <c:v>0</c:v>
                </c:pt>
              </c:numCache>
            </c:numRef>
          </c:xVal>
          <c:yVal>
            <c:numRef>
              <c:f>Equilibrio_Consumatore!$C$17:$C$19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9.1999999999999993</c:v>
                </c:pt>
                <c:pt idx="2">
                  <c:v>9.1999999999999993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02-4900-8FBD-F5D4B17E2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054032"/>
        <c:axId val="557948760"/>
      </c:scatterChart>
      <c:scatterChart>
        <c:scatterStyle val="smoothMarker"/>
        <c:varyColors val="0"/>
        <c:ser>
          <c:idx val="0"/>
          <c:order val="0"/>
          <c:tx>
            <c:strRef>
              <c:f>Equilibrio_Consumatore!$C$28</c:f>
              <c:strCache>
                <c:ptCount val="1"/>
                <c:pt idx="0">
                  <c:v>Utilità totale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Equilibrio_Consumatore!$A$29:$A$63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Equilibrio_Consumatore!$C$29:$C$63</c:f>
              <c:numCache>
                <c:formatCode>_-* #,##0.0000\ _€_-;\-* #,##0.0000\ _€_-;_-* "-"??\ _€_-;_-@_-</c:formatCode>
                <c:ptCount val="35"/>
                <c:pt idx="0">
                  <c:v>1.0836182714538398</c:v>
                </c:pt>
                <c:pt idx="1">
                  <c:v>3.7976136390145308</c:v>
                </c:pt>
                <c:pt idx="2">
                  <c:v>5.4819810479558244</c:v>
                </c:pt>
                <c:pt idx="3">
                  <c:v>6.7522546822152778</c:v>
                </c:pt>
                <c:pt idx="4">
                  <c:v>7.791367612882941</c:v>
                </c:pt>
                <c:pt idx="5">
                  <c:v>8.6723244426447401</c:v>
                </c:pt>
                <c:pt idx="6">
                  <c:v>9.4332842119052405</c:v>
                </c:pt>
                <c:pt idx="7">
                  <c:v>10.097168671521736</c:v>
                </c:pt>
                <c:pt idx="8">
                  <c:v>10.678963630249958</c:v>
                </c:pt>
                <c:pt idx="9">
                  <c:v>11.18902296690923</c:v>
                </c:pt>
                <c:pt idx="10">
                  <c:v>11.634765007012598</c:v>
                </c:pt>
                <c:pt idx="11">
                  <c:v>12.021623880214593</c:v>
                </c:pt>
                <c:pt idx="12">
                  <c:v>12.353618107024429</c:v>
                </c:pt>
                <c:pt idx="13">
                  <c:v>12.633706040687581</c:v>
                </c:pt>
                <c:pt idx="14">
                  <c:v>12.864014317669877</c:v>
                </c:pt>
                <c:pt idx="15">
                  <c:v>13.045985779757878</c:v>
                </c:pt>
                <c:pt idx="16">
                  <c:v>13.180472919060223</c:v>
                </c:pt>
                <c:pt idx="17">
                  <c:v>13.267791583919831</c:v>
                </c:pt>
                <c:pt idx="18">
                  <c:v>13.307742845498382</c:v>
                </c:pt>
                <c:pt idx="19">
                  <c:v>13.299606256410335</c:v>
                </c:pt>
                <c:pt idx="20">
                  <c:v>13.242103919756659</c:v>
                </c:pt>
                <c:pt idx="21">
                  <c:v>13.133330880114368</c:v>
                </c:pt>
                <c:pt idx="22">
                  <c:v>12.970642374620567</c:v>
                </c:pt>
                <c:pt idx="23">
                  <c:v>12.750481048464071</c:v>
                </c:pt>
                <c:pt idx="24">
                  <c:v>12.468114877810798</c:v>
                </c:pt>
                <c:pt idx="25">
                  <c:v>12.117234333213268</c:v>
                </c:pt>
                <c:pt idx="26">
                  <c:v>11.689314563429143</c:v>
                </c:pt>
                <c:pt idx="27">
                  <c:v>11.172559823383637</c:v>
                </c:pt>
                <c:pt idx="28">
                  <c:v>10.550047317772306</c:v>
                </c:pt>
                <c:pt idx="29">
                  <c:v>9.7961833599622299</c:v>
                </c:pt>
                <c:pt idx="30">
                  <c:v>8.8691129986253419</c:v>
                </c:pt>
                <c:pt idx="31">
                  <c:v>7.6914203621037096</c:v>
                </c:pt>
                <c:pt idx="32">
                  <c:v>6.084473195729708</c:v>
                </c:pt>
                <c:pt idx="33">
                  <c:v>3.3162416156730394</c:v>
                </c:pt>
                <c:pt idx="3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26-4BA7-A6FC-B9B1DC22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949544"/>
        <c:axId val="557949152"/>
      </c:scatterChart>
      <c:valAx>
        <c:axId val="433054032"/>
        <c:scaling>
          <c:orientation val="minMax"/>
          <c:max val="3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7948760"/>
        <c:crosses val="autoZero"/>
        <c:crossBetween val="midCat"/>
        <c:majorUnit val="1"/>
      </c:valAx>
      <c:valAx>
        <c:axId val="557948760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054032"/>
        <c:crosses val="autoZero"/>
        <c:crossBetween val="midCat"/>
        <c:majorUnit val="1"/>
      </c:valAx>
      <c:valAx>
        <c:axId val="55794915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7949544"/>
        <c:crosses val="max"/>
        <c:crossBetween val="midCat"/>
        <c:majorUnit val="1"/>
      </c:valAx>
      <c:valAx>
        <c:axId val="557949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7949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Equilibrio</a:t>
            </a:r>
            <a:r>
              <a:rPr lang="it-IT" baseline="0"/>
              <a:t> del consumatore e variazioni nel prezzo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'Effetto Prezzo'!$F$67</c:f>
              <c:strCache>
                <c:ptCount val="1"/>
                <c:pt idx="0">
                  <c:v>Isoutilità ante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'Effetto Prezzo'!$A$68:$A$102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'Effetto Prezzo'!$F$68:$F$102</c:f>
              <c:numCache>
                <c:formatCode>0.000000E+00</c:formatCode>
                <c:ptCount val="35"/>
                <c:pt idx="0">
                  <c:v>22627.416997969463</c:v>
                </c:pt>
                <c:pt idx="1">
                  <c:v>715.54175279993228</c:v>
                </c:pt>
                <c:pt idx="2">
                  <c:v>252.9822128134704</c:v>
                </c:pt>
                <c:pt idx="3">
                  <c:v>137.7060745318193</c:v>
                </c:pt>
                <c:pt idx="4">
                  <c:v>89.442719099991592</c:v>
                </c:pt>
                <c:pt idx="5">
                  <c:v>63.999999999999979</c:v>
                </c:pt>
                <c:pt idx="6">
                  <c:v>48.686449556014772</c:v>
                </c:pt>
                <c:pt idx="7">
                  <c:v>38.63562307330362</c:v>
                </c:pt>
                <c:pt idx="8">
                  <c:v>31.622776601683789</c:v>
                </c:pt>
                <c:pt idx="9">
                  <c:v>26.501546399997501</c:v>
                </c:pt>
                <c:pt idx="10">
                  <c:v>22.627416997969519</c:v>
                </c:pt>
                <c:pt idx="11">
                  <c:v>19.613086908021589</c:v>
                </c:pt>
                <c:pt idx="12">
                  <c:v>17.213259316477401</c:v>
                </c:pt>
                <c:pt idx="13">
                  <c:v>15.26581348790258</c:v>
                </c:pt>
                <c:pt idx="14">
                  <c:v>13.659755535250213</c:v>
                </c:pt>
                <c:pt idx="15">
                  <c:v>12.316805742712017</c:v>
                </c:pt>
                <c:pt idx="16">
                  <c:v>11.180339887498945</c:v>
                </c:pt>
                <c:pt idx="17">
                  <c:v>10.20849213264264</c:v>
                </c:pt>
                <c:pt idx="18">
                  <c:v>9.369711585684092</c:v>
                </c:pt>
                <c:pt idx="19">
                  <c:v>8.639817701769724</c:v>
                </c:pt>
                <c:pt idx="20">
                  <c:v>8.0000000000000018</c:v>
                </c:pt>
                <c:pt idx="21">
                  <c:v>7.4354291272269197</c:v>
                </c:pt>
                <c:pt idx="22">
                  <c:v>6.9342733763315803</c:v>
                </c:pt>
                <c:pt idx="23">
                  <c:v>6.4869899703674037</c:v>
                </c:pt>
                <c:pt idx="24">
                  <c:v>6.0858061945018447</c:v>
                </c:pt>
                <c:pt idx="25">
                  <c:v>5.7243340223994652</c:v>
                </c:pt>
                <c:pt idx="26">
                  <c:v>5.3972801188124846</c:v>
                </c:pt>
                <c:pt idx="27">
                  <c:v>5.1002249826599719</c:v>
                </c:pt>
                <c:pt idx="28">
                  <c:v>4.8294528841629534</c:v>
                </c:pt>
                <c:pt idx="29">
                  <c:v>4.5818195781373747</c:v>
                </c:pt>
                <c:pt idx="30">
                  <c:v>4.3546484316145389</c:v>
                </c:pt>
                <c:pt idx="31">
                  <c:v>4.1456481491741872</c:v>
                </c:pt>
                <c:pt idx="32">
                  <c:v>3.9528470752104763</c:v>
                </c:pt>
                <c:pt idx="33">
                  <c:v>3.7745403353285982</c:v>
                </c:pt>
                <c:pt idx="34">
                  <c:v>3.6092470063405666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59-4626-A88E-62D3B48CFB19}"/>
            </c:ext>
          </c:extLst>
        </c:ser>
        <c:ser>
          <c:idx val="0"/>
          <c:order val="1"/>
          <c:tx>
            <c:strRef>
              <c:f>'Effetto Prezzo'!$K$67</c:f>
              <c:strCache>
                <c:ptCount val="1"/>
                <c:pt idx="0">
                  <c:v>Isoutilità post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'Effetto Prezzo'!$A$68:$A$102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'Effetto Prezzo'!$K$68:$K$102</c:f>
              <c:numCache>
                <c:formatCode>0.000000E+00</c:formatCode>
                <c:ptCount val="35"/>
                <c:pt idx="0">
                  <c:v>29744.51209887295</c:v>
                </c:pt>
                <c:pt idx="1">
                  <c:v>940.60406122874099</c:v>
                </c:pt>
                <c:pt idx="2">
                  <c:v>332.55375505322462</c:v>
                </c:pt>
                <c:pt idx="3">
                  <c:v>181.01933598375629</c:v>
                </c:pt>
                <c:pt idx="4">
                  <c:v>117.5755076535925</c:v>
                </c:pt>
                <c:pt idx="5">
                  <c:v>84.130184832793518</c:v>
                </c:pt>
                <c:pt idx="6">
                  <c:v>64.000000000000028</c:v>
                </c:pt>
                <c:pt idx="7">
                  <c:v>50.787845473237134</c:v>
                </c:pt>
                <c:pt idx="8">
                  <c:v>41.56921938165307</c:v>
                </c:pt>
                <c:pt idx="9">
                  <c:v>34.837187452916318</c:v>
                </c:pt>
                <c:pt idx="10">
                  <c:v>29.74451209887296</c:v>
                </c:pt>
                <c:pt idx="11">
                  <c:v>25.782072292398432</c:v>
                </c:pt>
                <c:pt idx="12">
                  <c:v>22.627416997969529</c:v>
                </c:pt>
                <c:pt idx="13">
                  <c:v>20.067432974378068</c:v>
                </c:pt>
                <c:pt idx="14">
                  <c:v>17.956214967990235</c:v>
                </c:pt>
                <c:pt idx="15">
                  <c:v>16.190861620062101</c:v>
                </c:pt>
                <c:pt idx="16">
                  <c:v>14.696938456699078</c:v>
                </c:pt>
                <c:pt idx="17">
                  <c:v>13.419411405989752</c:v>
                </c:pt>
                <c:pt idx="18">
                  <c:v>12.316805742712027</c:v>
                </c:pt>
                <c:pt idx="19">
                  <c:v>11.357335315180126</c:v>
                </c:pt>
                <c:pt idx="20">
                  <c:v>10.516273104099197</c:v>
                </c:pt>
                <c:pt idx="21">
                  <c:v>9.7741254185115238</c:v>
                </c:pt>
                <c:pt idx="22">
                  <c:v>9.1153390754983636</c:v>
                </c:pt>
                <c:pt idx="23">
                  <c:v>8.5273697689919885</c:v>
                </c:pt>
                <c:pt idx="24">
                  <c:v>8.0000000000000018</c:v>
                </c:pt>
                <c:pt idx="25">
                  <c:v>7.5248324898299321</c:v>
                </c:pt>
                <c:pt idx="26">
                  <c:v>7.0949089685946323</c:v>
                </c:pt>
                <c:pt idx="27">
                  <c:v>6.7044198512502309</c:v>
                </c:pt>
                <c:pt idx="28">
                  <c:v>6.3484806841546426</c:v>
                </c:pt>
                <c:pt idx="29">
                  <c:v>6.022958249675149</c:v>
                </c:pt>
                <c:pt idx="30">
                  <c:v>5.7243340223994608</c:v>
                </c:pt>
                <c:pt idx="31">
                  <c:v>5.4495960162773853</c:v>
                </c:pt>
                <c:pt idx="32">
                  <c:v>5.1961524227066365</c:v>
                </c:pt>
                <c:pt idx="33">
                  <c:v>4.9617621260942117</c:v>
                </c:pt>
                <c:pt idx="34">
                  <c:v>4.744478402353729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A59-4626-A88E-62D3B48CFB19}"/>
            </c:ext>
          </c:extLst>
        </c:ser>
        <c:ser>
          <c:idx val="1"/>
          <c:order val="2"/>
          <c:tx>
            <c:strRef>
              <c:f>'Effetto Prezzo'!$A$28</c:f>
              <c:strCache>
                <c:ptCount val="1"/>
                <c:pt idx="0">
                  <c:v>Equazione reddito ante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Prezzo'!$A$68:$A$102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'Effetto Prezzo'!$B$68:$B$102</c:f>
              <c:numCache>
                <c:formatCode>_-* #,##0\ _€_-;\-* #,##0\ _€_-;_-* "-"??\ _€_-;_-@_-</c:formatCode>
                <c:ptCount val="35"/>
                <c:pt idx="0">
                  <c:v>19.940000000000001</c:v>
                </c:pt>
                <c:pt idx="1">
                  <c:v>19.399999999999999</c:v>
                </c:pt>
                <c:pt idx="2">
                  <c:v>18.8</c:v>
                </c:pt>
                <c:pt idx="3">
                  <c:v>18.2</c:v>
                </c:pt>
                <c:pt idx="4">
                  <c:v>17.600000000000001</c:v>
                </c:pt>
                <c:pt idx="5">
                  <c:v>17</c:v>
                </c:pt>
                <c:pt idx="6">
                  <c:v>16.399999999999999</c:v>
                </c:pt>
                <c:pt idx="7">
                  <c:v>15.8</c:v>
                </c:pt>
                <c:pt idx="8">
                  <c:v>15.2</c:v>
                </c:pt>
                <c:pt idx="9">
                  <c:v>14.6</c:v>
                </c:pt>
                <c:pt idx="10">
                  <c:v>14</c:v>
                </c:pt>
                <c:pt idx="11">
                  <c:v>13.4</c:v>
                </c:pt>
                <c:pt idx="12">
                  <c:v>12.8</c:v>
                </c:pt>
                <c:pt idx="13">
                  <c:v>12.2</c:v>
                </c:pt>
                <c:pt idx="14">
                  <c:v>11.6</c:v>
                </c:pt>
                <c:pt idx="15">
                  <c:v>11</c:v>
                </c:pt>
                <c:pt idx="16">
                  <c:v>10.4</c:v>
                </c:pt>
                <c:pt idx="17">
                  <c:v>9.8000000000000007</c:v>
                </c:pt>
                <c:pt idx="18">
                  <c:v>9.1999999999999993</c:v>
                </c:pt>
                <c:pt idx="19">
                  <c:v>8.6</c:v>
                </c:pt>
                <c:pt idx="20">
                  <c:v>8</c:v>
                </c:pt>
                <c:pt idx="21">
                  <c:v>7.4</c:v>
                </c:pt>
                <c:pt idx="22">
                  <c:v>6.8</c:v>
                </c:pt>
                <c:pt idx="23">
                  <c:v>6.2</c:v>
                </c:pt>
                <c:pt idx="24">
                  <c:v>5.6</c:v>
                </c:pt>
                <c:pt idx="25">
                  <c:v>5</c:v>
                </c:pt>
                <c:pt idx="26">
                  <c:v>4.4000000000000004</c:v>
                </c:pt>
                <c:pt idx="27">
                  <c:v>3.8</c:v>
                </c:pt>
                <c:pt idx="28">
                  <c:v>3.2</c:v>
                </c:pt>
                <c:pt idx="29">
                  <c:v>2.6</c:v>
                </c:pt>
                <c:pt idx="30">
                  <c:v>2</c:v>
                </c:pt>
                <c:pt idx="31">
                  <c:v>1.4</c:v>
                </c:pt>
                <c:pt idx="32">
                  <c:v>0.8</c:v>
                </c:pt>
                <c:pt idx="33">
                  <c:v>0.2</c:v>
                </c:pt>
                <c:pt idx="34">
                  <c:v>-0.4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A59-4626-A88E-62D3B48CFB19}"/>
            </c:ext>
          </c:extLst>
        </c:ser>
        <c:ser>
          <c:idx val="4"/>
          <c:order val="3"/>
          <c:tx>
            <c:strRef>
              <c:f>'Effetto Prezzo'!$A$34</c:f>
              <c:strCache>
                <c:ptCount val="1"/>
                <c:pt idx="0">
                  <c:v>Equazione reddito post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Prezzo'!$A$68:$A$102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'Effetto Prezzo'!$C$68:$C$102</c:f>
              <c:numCache>
                <c:formatCode>_-* #,##0\ _€_-;\-* #,##0\ _€_-;_-* "-"??\ _€_-;_-@_-</c:formatCode>
                <c:ptCount val="35"/>
                <c:pt idx="0">
                  <c:v>19.95</c:v>
                </c:pt>
                <c:pt idx="1">
                  <c:v>19.5</c:v>
                </c:pt>
                <c:pt idx="2">
                  <c:v>19</c:v>
                </c:pt>
                <c:pt idx="3">
                  <c:v>18.5</c:v>
                </c:pt>
                <c:pt idx="4">
                  <c:v>18</c:v>
                </c:pt>
                <c:pt idx="5">
                  <c:v>17.5</c:v>
                </c:pt>
                <c:pt idx="6">
                  <c:v>17</c:v>
                </c:pt>
                <c:pt idx="7">
                  <c:v>16.5</c:v>
                </c:pt>
                <c:pt idx="8">
                  <c:v>16</c:v>
                </c:pt>
                <c:pt idx="9">
                  <c:v>15.5</c:v>
                </c:pt>
                <c:pt idx="10">
                  <c:v>15</c:v>
                </c:pt>
                <c:pt idx="11">
                  <c:v>14.5</c:v>
                </c:pt>
                <c:pt idx="12">
                  <c:v>14</c:v>
                </c:pt>
                <c:pt idx="13">
                  <c:v>13.5</c:v>
                </c:pt>
                <c:pt idx="14">
                  <c:v>13</c:v>
                </c:pt>
                <c:pt idx="15">
                  <c:v>12.5</c:v>
                </c:pt>
                <c:pt idx="16">
                  <c:v>12</c:v>
                </c:pt>
                <c:pt idx="17">
                  <c:v>11.5</c:v>
                </c:pt>
                <c:pt idx="18">
                  <c:v>11</c:v>
                </c:pt>
                <c:pt idx="19">
                  <c:v>10.5</c:v>
                </c:pt>
                <c:pt idx="20">
                  <c:v>10</c:v>
                </c:pt>
                <c:pt idx="21">
                  <c:v>9.5</c:v>
                </c:pt>
                <c:pt idx="22">
                  <c:v>9</c:v>
                </c:pt>
                <c:pt idx="23">
                  <c:v>8.5</c:v>
                </c:pt>
                <c:pt idx="24">
                  <c:v>8</c:v>
                </c:pt>
                <c:pt idx="25">
                  <c:v>7.5</c:v>
                </c:pt>
                <c:pt idx="26">
                  <c:v>7</c:v>
                </c:pt>
                <c:pt idx="27">
                  <c:v>6.5</c:v>
                </c:pt>
                <c:pt idx="28">
                  <c:v>6</c:v>
                </c:pt>
                <c:pt idx="29">
                  <c:v>5.5</c:v>
                </c:pt>
                <c:pt idx="30">
                  <c:v>5</c:v>
                </c:pt>
                <c:pt idx="31">
                  <c:v>4.5</c:v>
                </c:pt>
                <c:pt idx="32">
                  <c:v>4</c:v>
                </c:pt>
                <c:pt idx="33">
                  <c:v>3.5</c:v>
                </c:pt>
                <c:pt idx="34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A59-4626-A88E-62D3B48CFB19}"/>
            </c:ext>
          </c:extLst>
        </c:ser>
        <c:ser>
          <c:idx val="3"/>
          <c:order val="4"/>
          <c:tx>
            <c:strRef>
              <c:f>'Effetto Prezzo'!$A$20</c:f>
              <c:strCache>
                <c:ptCount val="1"/>
                <c:pt idx="0">
                  <c:v>Paniere ottimo ante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Prezzo'!$B$20:$B$22</c:f>
              <c:numCache>
                <c:formatCode>_(* #,##0.00_);_(* \(#,##0.00\);_(* "-"??_);_(@_)</c:formatCode>
                <c:ptCount val="3"/>
                <c:pt idx="0">
                  <c:v>20</c:v>
                </c:pt>
                <c:pt idx="1">
                  <c:v>20</c:v>
                </c:pt>
                <c:pt idx="2" formatCode="General">
                  <c:v>0</c:v>
                </c:pt>
              </c:numCache>
            </c:numRef>
          </c:xVal>
          <c:yVal>
            <c:numRef>
              <c:f>'Effetto Prezzo'!$C$20:$C$22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8</c:v>
                </c:pt>
                <c:pt idx="2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59-4626-A88E-62D3B48CFB19}"/>
            </c:ext>
          </c:extLst>
        </c:ser>
        <c:ser>
          <c:idx val="5"/>
          <c:order val="5"/>
          <c:tx>
            <c:strRef>
              <c:f>'Effetto Prezzo'!$A$24</c:f>
              <c:strCache>
                <c:ptCount val="1"/>
                <c:pt idx="0">
                  <c:v>Paniere ottimo post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Prezzo'!$B$24:$B$26</c:f>
              <c:numCache>
                <c:formatCode>_(* #,##0.00_);_(* \(#,##0.00\);_(* "-"??_);_(@_)</c:formatCode>
                <c:ptCount val="3"/>
                <c:pt idx="0">
                  <c:v>24</c:v>
                </c:pt>
                <c:pt idx="1">
                  <c:v>24</c:v>
                </c:pt>
                <c:pt idx="2" formatCode="General">
                  <c:v>0</c:v>
                </c:pt>
              </c:numCache>
            </c:numRef>
          </c:xVal>
          <c:yVal>
            <c:numRef>
              <c:f>'Effetto Prezzo'!$C$24:$C$26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8</c:v>
                </c:pt>
                <c:pt idx="2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A59-4626-A88E-62D3B48CFB19}"/>
            </c:ext>
          </c:extLst>
        </c:ser>
        <c:ser>
          <c:idx val="6"/>
          <c:order val="6"/>
          <c:tx>
            <c:strRef>
              <c:f>'Effetto Prezzo'!$A$15</c:f>
              <c:strCache>
                <c:ptCount val="1"/>
                <c:pt idx="0">
                  <c:v>Curva Prezzo-Consumo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'Effetto Prezzo'!$A$16</c:f>
                  <c:strCache>
                    <c:ptCount val="1"/>
                    <c:pt idx="0">
                      <c:v>Ante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{D35FF708-872D-4300-994B-3E1FB238482A}</c15:txfldGUID>
                      <c15:f>'Effetto Prezzo'!$A$16</c15:f>
                      <c15:dlblFieldTableCache>
                        <c:ptCount val="1"/>
                        <c:pt idx="0">
                          <c:v>Ante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E11-4C0E-A356-BC69673FD04F}"/>
                </c:ext>
              </c:extLst>
            </c:dLbl>
            <c:dLbl>
              <c:idx val="1"/>
              <c:tx>
                <c:strRef>
                  <c:f>'Effetto Prezzo'!$A$17</c:f>
                  <c:strCache>
                    <c:ptCount val="1"/>
                    <c:pt idx="0">
                      <c:v>Post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{AAA56FDB-AA80-4C55-B419-440DC626F41A}</c15:txfldGUID>
                      <c15:f>'Effetto Prezzo'!$A$17</c15:f>
                      <c15:dlblFieldTableCache>
                        <c:ptCount val="1"/>
                        <c:pt idx="0">
                          <c:v>Post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E11-4C0E-A356-BC69673FD0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'Effetto Prezzo'!$B$16:$B$17</c:f>
              <c:numCache>
                <c:formatCode>_(* #,##0.00_);_(* \(#,##0.00\);_(* "-"??_);_(@_)</c:formatCode>
                <c:ptCount val="2"/>
                <c:pt idx="0">
                  <c:v>20</c:v>
                </c:pt>
                <c:pt idx="1">
                  <c:v>24</c:v>
                </c:pt>
              </c:numCache>
            </c:numRef>
          </c:xVal>
          <c:yVal>
            <c:numRef>
              <c:f>'Effetto Prezzo'!$C$16:$C$17</c:f>
              <c:numCache>
                <c:formatCode>_(* #,##0.00_);_(* \(#,##0.00\);_(* "-"??_);_(@_)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11-4C0E-A356-BC69673FD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950328"/>
        <c:axId val="558346096"/>
      </c:scatterChart>
      <c:valAx>
        <c:axId val="557950328"/>
        <c:scaling>
          <c:orientation val="minMax"/>
          <c:max val="3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8346096"/>
        <c:crosses val="autoZero"/>
        <c:crossBetween val="midCat"/>
        <c:majorUnit val="1"/>
      </c:valAx>
      <c:valAx>
        <c:axId val="558346096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795032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92305964047373"/>
          <c:y val="0.10696924201347259"/>
          <c:w val="0.56307700499251434"/>
          <c:h val="0.13400260319342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 funzione di domanda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'Effetto Prezzo'!$A$47</c:f>
              <c:strCache>
                <c:ptCount val="1"/>
                <c:pt idx="0">
                  <c:v>Funzione di domanda Marshall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'Effetto Prezzo'!$B$54:$C$54</c:f>
              <c:numCache>
                <c:formatCode>General</c:formatCode>
                <c:ptCount val="2"/>
                <c:pt idx="0">
                  <c:v>44</c:v>
                </c:pt>
                <c:pt idx="1">
                  <c:v>0</c:v>
                </c:pt>
              </c:numCache>
            </c:numRef>
          </c:xVal>
          <c:yVal>
            <c:numRef>
              <c:f>'Effetto Prezzo'!$B$55:$C$55</c:f>
              <c:numCache>
                <c:formatCode>General</c:formatCode>
                <c:ptCount val="2"/>
                <c:pt idx="0">
                  <c:v>0</c:v>
                </c:pt>
                <c:pt idx="1">
                  <c:v>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35-470C-AC53-C3AD932C0FF8}"/>
            </c:ext>
          </c:extLst>
        </c:ser>
        <c:ser>
          <c:idx val="1"/>
          <c:order val="1"/>
          <c:tx>
            <c:strRef>
              <c:f>'Effetto Prezzo'!$A$58</c:f>
              <c:strCache>
                <c:ptCount val="1"/>
                <c:pt idx="0">
                  <c:v>Ante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Prezzo'!$B$58:$B$60</c:f>
              <c:numCache>
                <c:formatCode>_(* #,##0.00_);_(* \(#,##0.00\);_(* "-"??_);_(@_)</c:formatCode>
                <c:ptCount val="3"/>
                <c:pt idx="0">
                  <c:v>20</c:v>
                </c:pt>
                <c:pt idx="1">
                  <c:v>20</c:v>
                </c:pt>
                <c:pt idx="2" formatCode="General">
                  <c:v>0</c:v>
                </c:pt>
              </c:numCache>
            </c:numRef>
          </c:xVal>
          <c:yVal>
            <c:numRef>
              <c:f>'Effetto Prezzo'!$C$58:$C$60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35-470C-AC53-C3AD932C0FF8}"/>
            </c:ext>
          </c:extLst>
        </c:ser>
        <c:ser>
          <c:idx val="2"/>
          <c:order val="2"/>
          <c:tx>
            <c:strRef>
              <c:f>'Effetto Prezzo'!$A$63</c:f>
              <c:strCache>
                <c:ptCount val="1"/>
                <c:pt idx="0">
                  <c:v>Post</c:v>
                </c:pt>
              </c:strCache>
            </c:strRef>
          </c:tx>
          <c:spPr>
            <a:ln w="127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Prezzo'!$B$63:$B$65</c:f>
              <c:numCache>
                <c:formatCode>_(* #,##0.00_);_(* \(#,##0.00\);_(* "-"??_);_(@_)</c:formatCode>
                <c:ptCount val="3"/>
                <c:pt idx="0">
                  <c:v>24</c:v>
                </c:pt>
                <c:pt idx="1">
                  <c:v>24</c:v>
                </c:pt>
                <c:pt idx="2" formatCode="General">
                  <c:v>0</c:v>
                </c:pt>
              </c:numCache>
            </c:numRef>
          </c:xVal>
          <c:yVal>
            <c:numRef>
              <c:f>'Effetto Prezzo'!$C$63:$C$65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2.5</c:v>
                </c:pt>
                <c:pt idx="2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35-470C-AC53-C3AD932C0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346880"/>
        <c:axId val="558347272"/>
      </c:scatterChart>
      <c:valAx>
        <c:axId val="558346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(x</a:t>
                </a:r>
                <a:r>
                  <a:rPr lang="en-US" baseline="-25000"/>
                  <a:t>1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8347272"/>
        <c:crosses val="autoZero"/>
        <c:crossBetween val="midCat"/>
      </c:valAx>
      <c:valAx>
        <c:axId val="558347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 (P</a:t>
                </a:r>
                <a:r>
                  <a:rPr lang="en-US" baseline="-25000"/>
                  <a:t>1</a:t>
                </a:r>
                <a:r>
                  <a:rPr lang="en-US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8346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Funzione di domanda Cobb-</a:t>
            </a:r>
            <a:r>
              <a:rPr lang="en-US" baseline="0"/>
              <a:t> Douglas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'Funzioni domanda Cobb-Douglas'!$B$12</c:f>
              <c:strCache>
                <c:ptCount val="1"/>
                <c:pt idx="0">
                  <c:v>P1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'Funzioni domanda Cobb-Douglas'!$A$13:$A$50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xVal>
          <c:yVal>
            <c:numRef>
              <c:f>'Funzioni domanda Cobb-Douglas'!$B$13:$B$50</c:f>
              <c:numCache>
                <c:formatCode>0.000</c:formatCode>
                <c:ptCount val="38"/>
                <c:pt idx="0">
                  <c:v>54.54545454545454</c:v>
                </c:pt>
                <c:pt idx="1">
                  <c:v>27.27272727272727</c:v>
                </c:pt>
                <c:pt idx="2">
                  <c:v>18.181818181818183</c:v>
                </c:pt>
                <c:pt idx="3">
                  <c:v>13.636363636363635</c:v>
                </c:pt>
                <c:pt idx="4">
                  <c:v>10.909090909090908</c:v>
                </c:pt>
                <c:pt idx="5">
                  <c:v>9.0909090909090917</c:v>
                </c:pt>
                <c:pt idx="6">
                  <c:v>7.7922077922077921</c:v>
                </c:pt>
                <c:pt idx="7">
                  <c:v>6.8181818181818175</c:v>
                </c:pt>
                <c:pt idx="8">
                  <c:v>6.0606060606060597</c:v>
                </c:pt>
                <c:pt idx="9">
                  <c:v>5.4545454545454541</c:v>
                </c:pt>
                <c:pt idx="10">
                  <c:v>4.9586776859504136</c:v>
                </c:pt>
                <c:pt idx="11">
                  <c:v>4.5454545454545459</c:v>
                </c:pt>
                <c:pt idx="12">
                  <c:v>4.1958041958041958</c:v>
                </c:pt>
                <c:pt idx="13">
                  <c:v>3.8961038961038961</c:v>
                </c:pt>
                <c:pt idx="14">
                  <c:v>3.6363636363636362</c:v>
                </c:pt>
                <c:pt idx="15">
                  <c:v>3.4090909090909087</c:v>
                </c:pt>
                <c:pt idx="16">
                  <c:v>3.2085561497326203</c:v>
                </c:pt>
                <c:pt idx="17">
                  <c:v>3.0303030303030298</c:v>
                </c:pt>
                <c:pt idx="18">
                  <c:v>2.8708133971291865</c:v>
                </c:pt>
                <c:pt idx="19">
                  <c:v>2.7272727272727271</c:v>
                </c:pt>
                <c:pt idx="20">
                  <c:v>2.5974025974025974</c:v>
                </c:pt>
                <c:pt idx="21">
                  <c:v>2.4793388429752068</c:v>
                </c:pt>
                <c:pt idx="22">
                  <c:v>2.3715415019762842</c:v>
                </c:pt>
                <c:pt idx="23">
                  <c:v>2.2727272727272729</c:v>
                </c:pt>
                <c:pt idx="24">
                  <c:v>2.1818181818181817</c:v>
                </c:pt>
                <c:pt idx="25">
                  <c:v>2.0979020979020979</c:v>
                </c:pt>
                <c:pt idx="26">
                  <c:v>2.0202020202020199</c:v>
                </c:pt>
                <c:pt idx="27">
                  <c:v>1.948051948051948</c:v>
                </c:pt>
                <c:pt idx="28">
                  <c:v>1.8808777429467083</c:v>
                </c:pt>
                <c:pt idx="29">
                  <c:v>1.8181818181818181</c:v>
                </c:pt>
                <c:pt idx="30">
                  <c:v>1.7595307917888561</c:v>
                </c:pt>
                <c:pt idx="31">
                  <c:v>1.7045454545454544</c:v>
                </c:pt>
                <c:pt idx="32">
                  <c:v>1.6528925619834709</c:v>
                </c:pt>
                <c:pt idx="33">
                  <c:v>1.6042780748663101</c:v>
                </c:pt>
                <c:pt idx="34">
                  <c:v>1.5584415584415583</c:v>
                </c:pt>
                <c:pt idx="35">
                  <c:v>1.5151515151515149</c:v>
                </c:pt>
                <c:pt idx="36">
                  <c:v>1.474201474201474</c:v>
                </c:pt>
                <c:pt idx="37">
                  <c:v>1.4354066985645932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89-468C-9AC5-215790D5F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925208"/>
        <c:axId val="431925600"/>
      </c:scatterChart>
      <c:valAx>
        <c:axId val="431925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Consumo (</a:t>
                </a:r>
                <a:r>
                  <a:rPr lang="it-IT" i="1"/>
                  <a:t>x</a:t>
                </a:r>
                <a:r>
                  <a:rPr lang="it-IT" i="1" baseline="-25000"/>
                  <a:t>1</a:t>
                </a:r>
                <a:r>
                  <a:rPr lang="it-IT" i="1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1925600"/>
        <c:crosses val="autoZero"/>
        <c:crossBetween val="midCat"/>
        <c:majorUnit val="2"/>
      </c:valAx>
      <c:valAx>
        <c:axId val="431925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Prezzo (</a:t>
                </a:r>
                <a:r>
                  <a:rPr lang="it-IT" i="1"/>
                  <a:t>P</a:t>
                </a:r>
                <a:r>
                  <a:rPr lang="it-IT" i="1" baseline="-25000"/>
                  <a:t>1</a:t>
                </a:r>
                <a:r>
                  <a:rPr lang="it-IT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1925208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Equilibrio</a:t>
            </a:r>
            <a:r>
              <a:rPr lang="it-IT" baseline="0"/>
              <a:t> del consumatore e variazioni nel prezzo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'Funzione domanda Hicks'!$G$89</c:f>
              <c:strCache>
                <c:ptCount val="1"/>
                <c:pt idx="0">
                  <c:v>Isoutilità ante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'Funzione domanda Hicks'!$A$90:$A$162</c:f>
              <c:numCache>
                <c:formatCode>General</c:formatCode>
                <c:ptCount val="73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  <c:pt idx="35">
                  <c:v>14.1</c:v>
                </c:pt>
                <c:pt idx="36">
                  <c:v>14.5</c:v>
                </c:pt>
                <c:pt idx="37">
                  <c:v>14.9</c:v>
                </c:pt>
                <c:pt idx="38">
                  <c:v>15.3</c:v>
                </c:pt>
                <c:pt idx="39">
                  <c:v>15.7</c:v>
                </c:pt>
                <c:pt idx="40">
                  <c:v>16.100000000000001</c:v>
                </c:pt>
                <c:pt idx="41">
                  <c:v>16.5</c:v>
                </c:pt>
                <c:pt idx="42">
                  <c:v>16.899999999999999</c:v>
                </c:pt>
                <c:pt idx="43">
                  <c:v>17.3</c:v>
                </c:pt>
                <c:pt idx="44">
                  <c:v>17.7</c:v>
                </c:pt>
                <c:pt idx="45">
                  <c:v>18.100000000000001</c:v>
                </c:pt>
                <c:pt idx="46">
                  <c:v>18.5</c:v>
                </c:pt>
                <c:pt idx="47">
                  <c:v>18.899999999999999</c:v>
                </c:pt>
                <c:pt idx="48">
                  <c:v>19.3</c:v>
                </c:pt>
                <c:pt idx="49">
                  <c:v>19.7</c:v>
                </c:pt>
                <c:pt idx="50">
                  <c:v>20.100000000000001</c:v>
                </c:pt>
                <c:pt idx="51">
                  <c:v>20.5</c:v>
                </c:pt>
                <c:pt idx="52">
                  <c:v>20.9</c:v>
                </c:pt>
                <c:pt idx="53">
                  <c:v>21.3</c:v>
                </c:pt>
                <c:pt idx="54">
                  <c:v>21.7</c:v>
                </c:pt>
                <c:pt idx="55">
                  <c:v>22.1</c:v>
                </c:pt>
                <c:pt idx="56">
                  <c:v>22.5</c:v>
                </c:pt>
                <c:pt idx="57">
                  <c:v>22.9</c:v>
                </c:pt>
                <c:pt idx="58">
                  <c:v>23.3</c:v>
                </c:pt>
                <c:pt idx="59">
                  <c:v>23.7</c:v>
                </c:pt>
                <c:pt idx="60">
                  <c:v>24.1</c:v>
                </c:pt>
                <c:pt idx="61">
                  <c:v>24.5</c:v>
                </c:pt>
                <c:pt idx="62">
                  <c:v>24.9</c:v>
                </c:pt>
                <c:pt idx="63">
                  <c:v>25.3</c:v>
                </c:pt>
                <c:pt idx="64">
                  <c:v>25.7</c:v>
                </c:pt>
                <c:pt idx="65">
                  <c:v>26.1</c:v>
                </c:pt>
                <c:pt idx="66">
                  <c:v>26.5</c:v>
                </c:pt>
                <c:pt idx="67">
                  <c:v>26.9</c:v>
                </c:pt>
                <c:pt idx="68">
                  <c:v>27.3</c:v>
                </c:pt>
                <c:pt idx="69">
                  <c:v>27.7</c:v>
                </c:pt>
                <c:pt idx="70">
                  <c:v>28.1</c:v>
                </c:pt>
                <c:pt idx="71">
                  <c:v>28.5</c:v>
                </c:pt>
                <c:pt idx="72">
                  <c:v>28.9</c:v>
                </c:pt>
              </c:numCache>
            </c:numRef>
          </c:xVal>
          <c:yVal>
            <c:numRef>
              <c:f>'Funzione domanda Hicks'!$G$90:$G$162</c:f>
              <c:numCache>
                <c:formatCode>0.000000E+00</c:formatCode>
                <c:ptCount val="73"/>
                <c:pt idx="0">
                  <c:v>5252.640460750069</c:v>
                </c:pt>
                <c:pt idx="1">
                  <c:v>734.65087928121159</c:v>
                </c:pt>
                <c:pt idx="2">
                  <c:v>358.16345786889457</c:v>
                </c:pt>
                <c:pt idx="3">
                  <c:v>228.50271006210221</c:v>
                </c:pt>
                <c:pt idx="4">
                  <c:v>164.62495136822801</c:v>
                </c:pt>
                <c:pt idx="5">
                  <c:v>127.15453968546993</c:v>
                </c:pt>
                <c:pt idx="6">
                  <c:v>102.75059152851055</c:v>
                </c:pt>
                <c:pt idx="7">
                  <c:v>85.704247075569185</c:v>
                </c:pt>
                <c:pt idx="8">
                  <c:v>73.184008373956075</c:v>
                </c:pt>
                <c:pt idx="9">
                  <c:v>63.633627099738405</c:v>
                </c:pt>
                <c:pt idx="10">
                  <c:v>56.13030542393156</c:v>
                </c:pt>
                <c:pt idx="11">
                  <c:v>50.093872066052079</c:v>
                </c:pt>
                <c:pt idx="12">
                  <c:v>45.142173517160316</c:v>
                </c:pt>
                <c:pt idx="13">
                  <c:v>41.013741480134421</c:v>
                </c:pt>
                <c:pt idx="14">
                  <c:v>37.523937735023445</c:v>
                </c:pt>
                <c:pt idx="15">
                  <c:v>34.538850244444724</c:v>
                </c:pt>
                <c:pt idx="16">
                  <c:v>31.959110493028458</c:v>
                </c:pt>
                <c:pt idx="17">
                  <c:v>29.709507513506885</c:v>
                </c:pt>
                <c:pt idx="18">
                  <c:v>27.732119815286115</c:v>
                </c:pt>
                <c:pt idx="19">
                  <c:v>25.981653607259695</c:v>
                </c:pt>
                <c:pt idx="20">
                  <c:v>24.422205081648606</c:v>
                </c:pt>
                <c:pt idx="21">
                  <c:v>23.024965477462978</c:v>
                </c:pt>
                <c:pt idx="22">
                  <c:v>21.766564535100077</c:v>
                </c:pt>
                <c:pt idx="23">
                  <c:v>20.627855045536773</c:v>
                </c:pt>
                <c:pt idx="24">
                  <c:v>19.593007764641115</c:v>
                </c:pt>
                <c:pt idx="25">
                  <c:v>18.648828332822152</c:v>
                </c:pt>
                <c:pt idx="26">
                  <c:v>17.784235392191484</c:v>
                </c:pt>
                <c:pt idx="27">
                  <c:v>16.989857361675341</c:v>
                </c:pt>
                <c:pt idx="28">
                  <c:v>16.257717660151304</c:v>
                </c:pt>
                <c:pt idx="29">
                  <c:v>15.5809866256426</c:v>
                </c:pt>
                <c:pt idx="30">
                  <c:v>14.953784268075152</c:v>
                </c:pt>
                <c:pt idx="31">
                  <c:v>14.371022151077453</c:v>
                </c:pt>
                <c:pt idx="32">
                  <c:v>13.828275671597165</c:v>
                </c:pt>
                <c:pt idx="33">
                  <c:v>13.321680157638221</c:v>
                </c:pt>
                <c:pt idx="34">
                  <c:v>12.847845778609125</c:v>
                </c:pt>
                <c:pt idx="35">
                  <c:v>12.403787426480848</c:v>
                </c:pt>
                <c:pt idx="36">
                  <c:v>11.986866594560359</c:v>
                </c:pt>
                <c:pt idx="37">
                  <c:v>11.594742934919037</c:v>
                </c:pt>
                <c:pt idx="38">
                  <c:v>11.225333672490382</c:v>
                </c:pt>
                <c:pt idx="39">
                  <c:v>10.87677943440298</c:v>
                </c:pt>
                <c:pt idx="40">
                  <c:v>10.547415346723632</c:v>
                </c:pt>
                <c:pt idx="41">
                  <c:v>10.235746478938117</c:v>
                </c:pt>
                <c:pt idx="42">
                  <c:v>9.9404268949847765</c:v>
                </c:pt>
                <c:pt idx="43">
                  <c:v>9.6602417101869555</c:v>
                </c:pt>
                <c:pt idx="44">
                  <c:v>9.3940916647497428</c:v>
                </c:pt>
                <c:pt idx="45">
                  <c:v>9.1409798131751998</c:v>
                </c:pt>
                <c:pt idx="46">
                  <c:v>8.9</c:v>
                </c:pt>
                <c:pt idx="47">
                  <c:v>8.6703268494741419</c:v>
                </c:pt>
                <c:pt idx="48">
                  <c:v>8.4512070431058657</c:v>
                </c:pt>
                <c:pt idx="49">
                  <c:v>8.2419516966522615</c:v>
                </c:pt>
                <c:pt idx="50">
                  <c:v>8.0419296788960111</c:v>
                </c:pt>
                <c:pt idx="51">
                  <c:v>7.8505617397855998</c:v>
                </c:pt>
                <c:pt idx="52">
                  <c:v>7.6673153363093549</c:v>
                </c:pt>
                <c:pt idx="53">
                  <c:v>7.4917000616731508</c:v>
                </c:pt>
                <c:pt idx="54">
                  <c:v>7.323263597633539</c:v>
                </c:pt>
                <c:pt idx="55">
                  <c:v>7.1615881217406274</c:v>
                </c:pt>
                <c:pt idx="56">
                  <c:v>7.0062871112009288</c:v>
                </c:pt>
                <c:pt idx="57">
                  <c:v>6.8570024934248712</c:v>
                </c:pt>
                <c:pt idx="58">
                  <c:v>6.7134021003586586</c:v>
                </c:pt>
                <c:pt idx="59">
                  <c:v>6.5751773896419072</c:v>
                </c:pt>
                <c:pt idx="60">
                  <c:v>6.4420414006668372</c:v>
                </c:pt>
                <c:pt idx="61">
                  <c:v>6.3137269178920983</c:v>
                </c:pt>
                <c:pt idx="62">
                  <c:v>6.1899848174095196</c:v>
                </c:pt>
                <c:pt idx="63">
                  <c:v>6.0705825758765295</c:v>
                </c:pt>
                <c:pt idx="64">
                  <c:v>5.9553029235952062</c:v>
                </c:pt>
                <c:pt idx="65">
                  <c:v>5.8439426258108282</c:v>
                </c:pt>
                <c:pt idx="66">
                  <c:v>5.7363113782759134</c:v>
                </c:pt>
                <c:pt idx="67">
                  <c:v>5.6322308048291667</c:v>
                </c:pt>
                <c:pt idx="68">
                  <c:v>5.5315335462119171</c:v>
                </c:pt>
                <c:pt idx="69">
                  <c:v>5.4340624306223768</c:v>
                </c:pt>
                <c:pt idx="70">
                  <c:v>5.3396697176178494</c:v>
                </c:pt>
                <c:pt idx="71">
                  <c:v>5.2482164079419817</c:v>
                </c:pt>
                <c:pt idx="72">
                  <c:v>5.1595716126973228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DC-4E23-992A-D719F422A434}"/>
            </c:ext>
          </c:extLst>
        </c:ser>
        <c:ser>
          <c:idx val="1"/>
          <c:order val="1"/>
          <c:tx>
            <c:strRef>
              <c:f>'Funzione domanda Hicks'!$A$34</c:f>
              <c:strCache>
                <c:ptCount val="1"/>
                <c:pt idx="0">
                  <c:v>Equazione reddito A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domanda Hicks'!$A$90:$A$162</c:f>
              <c:numCache>
                <c:formatCode>General</c:formatCode>
                <c:ptCount val="73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  <c:pt idx="35">
                  <c:v>14.1</c:v>
                </c:pt>
                <c:pt idx="36">
                  <c:v>14.5</c:v>
                </c:pt>
                <c:pt idx="37">
                  <c:v>14.9</c:v>
                </c:pt>
                <c:pt idx="38">
                  <c:v>15.3</c:v>
                </c:pt>
                <c:pt idx="39">
                  <c:v>15.7</c:v>
                </c:pt>
                <c:pt idx="40">
                  <c:v>16.100000000000001</c:v>
                </c:pt>
                <c:pt idx="41">
                  <c:v>16.5</c:v>
                </c:pt>
                <c:pt idx="42">
                  <c:v>16.899999999999999</c:v>
                </c:pt>
                <c:pt idx="43">
                  <c:v>17.3</c:v>
                </c:pt>
                <c:pt idx="44">
                  <c:v>17.7</c:v>
                </c:pt>
                <c:pt idx="45">
                  <c:v>18.100000000000001</c:v>
                </c:pt>
                <c:pt idx="46">
                  <c:v>18.5</c:v>
                </c:pt>
                <c:pt idx="47">
                  <c:v>18.899999999999999</c:v>
                </c:pt>
                <c:pt idx="48">
                  <c:v>19.3</c:v>
                </c:pt>
                <c:pt idx="49">
                  <c:v>19.7</c:v>
                </c:pt>
                <c:pt idx="50">
                  <c:v>20.100000000000001</c:v>
                </c:pt>
                <c:pt idx="51">
                  <c:v>20.5</c:v>
                </c:pt>
                <c:pt idx="52">
                  <c:v>20.9</c:v>
                </c:pt>
                <c:pt idx="53">
                  <c:v>21.3</c:v>
                </c:pt>
                <c:pt idx="54">
                  <c:v>21.7</c:v>
                </c:pt>
                <c:pt idx="55">
                  <c:v>22.1</c:v>
                </c:pt>
                <c:pt idx="56">
                  <c:v>22.5</c:v>
                </c:pt>
                <c:pt idx="57">
                  <c:v>22.9</c:v>
                </c:pt>
                <c:pt idx="58">
                  <c:v>23.3</c:v>
                </c:pt>
                <c:pt idx="59">
                  <c:v>23.7</c:v>
                </c:pt>
                <c:pt idx="60">
                  <c:v>24.1</c:v>
                </c:pt>
                <c:pt idx="61">
                  <c:v>24.5</c:v>
                </c:pt>
                <c:pt idx="62">
                  <c:v>24.9</c:v>
                </c:pt>
                <c:pt idx="63">
                  <c:v>25.3</c:v>
                </c:pt>
                <c:pt idx="64">
                  <c:v>25.7</c:v>
                </c:pt>
                <c:pt idx="65">
                  <c:v>26.1</c:v>
                </c:pt>
                <c:pt idx="66">
                  <c:v>26.5</c:v>
                </c:pt>
                <c:pt idx="67">
                  <c:v>26.9</c:v>
                </c:pt>
                <c:pt idx="68">
                  <c:v>27.3</c:v>
                </c:pt>
                <c:pt idx="69">
                  <c:v>27.7</c:v>
                </c:pt>
                <c:pt idx="70">
                  <c:v>28.1</c:v>
                </c:pt>
                <c:pt idx="71">
                  <c:v>28.5</c:v>
                </c:pt>
                <c:pt idx="72">
                  <c:v>28.9</c:v>
                </c:pt>
              </c:numCache>
            </c:numRef>
          </c:xVal>
          <c:yVal>
            <c:numRef>
              <c:f>'Funzione domanda Hicks'!$B$90:$B$162</c:f>
              <c:numCache>
                <c:formatCode>_-* #,##0\ _€_-;\-* #,##0\ _€_-;_-* "-"??\ _€_-;_-@_-</c:formatCode>
                <c:ptCount val="73"/>
                <c:pt idx="0">
                  <c:v>19.940000000000001</c:v>
                </c:pt>
                <c:pt idx="1">
                  <c:v>19.7</c:v>
                </c:pt>
                <c:pt idx="2">
                  <c:v>19.46</c:v>
                </c:pt>
                <c:pt idx="3">
                  <c:v>19.22</c:v>
                </c:pt>
                <c:pt idx="4">
                  <c:v>18.98</c:v>
                </c:pt>
                <c:pt idx="5">
                  <c:v>18.740000000000002</c:v>
                </c:pt>
                <c:pt idx="6">
                  <c:v>18.5</c:v>
                </c:pt>
                <c:pt idx="7">
                  <c:v>18.259999999999998</c:v>
                </c:pt>
                <c:pt idx="8">
                  <c:v>18.02</c:v>
                </c:pt>
                <c:pt idx="9">
                  <c:v>17.78</c:v>
                </c:pt>
                <c:pt idx="10">
                  <c:v>17.54</c:v>
                </c:pt>
                <c:pt idx="11">
                  <c:v>17.3</c:v>
                </c:pt>
                <c:pt idx="12">
                  <c:v>17.059999999999999</c:v>
                </c:pt>
                <c:pt idx="13">
                  <c:v>16.82</c:v>
                </c:pt>
                <c:pt idx="14">
                  <c:v>16.580000000000002</c:v>
                </c:pt>
                <c:pt idx="15">
                  <c:v>16.34</c:v>
                </c:pt>
                <c:pt idx="16">
                  <c:v>16.100000000000001</c:v>
                </c:pt>
                <c:pt idx="17">
                  <c:v>15.86</c:v>
                </c:pt>
                <c:pt idx="18">
                  <c:v>15.62</c:v>
                </c:pt>
                <c:pt idx="19">
                  <c:v>15.38</c:v>
                </c:pt>
                <c:pt idx="20">
                  <c:v>15.14</c:v>
                </c:pt>
                <c:pt idx="21">
                  <c:v>14.9</c:v>
                </c:pt>
                <c:pt idx="22">
                  <c:v>14.66</c:v>
                </c:pt>
                <c:pt idx="23">
                  <c:v>14.419999999999998</c:v>
                </c:pt>
                <c:pt idx="24">
                  <c:v>14.180000000000001</c:v>
                </c:pt>
                <c:pt idx="25">
                  <c:v>13.940000000000001</c:v>
                </c:pt>
                <c:pt idx="26">
                  <c:v>13.7</c:v>
                </c:pt>
                <c:pt idx="27">
                  <c:v>13.459999999999999</c:v>
                </c:pt>
                <c:pt idx="28">
                  <c:v>13.219999999999999</c:v>
                </c:pt>
                <c:pt idx="29">
                  <c:v>12.98</c:v>
                </c:pt>
                <c:pt idx="30">
                  <c:v>12.74</c:v>
                </c:pt>
                <c:pt idx="31">
                  <c:v>12.5</c:v>
                </c:pt>
                <c:pt idx="32">
                  <c:v>12.26</c:v>
                </c:pt>
                <c:pt idx="33">
                  <c:v>12.02</c:v>
                </c:pt>
                <c:pt idx="34">
                  <c:v>11.780000000000001</c:v>
                </c:pt>
                <c:pt idx="35">
                  <c:v>11.540000000000001</c:v>
                </c:pt>
                <c:pt idx="36">
                  <c:v>11.3</c:v>
                </c:pt>
                <c:pt idx="37">
                  <c:v>11.059999999999999</c:v>
                </c:pt>
                <c:pt idx="38">
                  <c:v>10.819999999999999</c:v>
                </c:pt>
                <c:pt idx="39">
                  <c:v>10.580000000000002</c:v>
                </c:pt>
                <c:pt idx="40">
                  <c:v>10.34</c:v>
                </c:pt>
                <c:pt idx="41">
                  <c:v>10.1</c:v>
                </c:pt>
                <c:pt idx="42">
                  <c:v>9.8600000000000012</c:v>
                </c:pt>
                <c:pt idx="43">
                  <c:v>9.6199999999999992</c:v>
                </c:pt>
                <c:pt idx="44">
                  <c:v>9.3800000000000008</c:v>
                </c:pt>
                <c:pt idx="45">
                  <c:v>9.1399999999999988</c:v>
                </c:pt>
                <c:pt idx="46">
                  <c:v>8.9</c:v>
                </c:pt>
                <c:pt idx="47">
                  <c:v>8.66</c:v>
                </c:pt>
                <c:pt idx="48">
                  <c:v>8.4199999999999982</c:v>
                </c:pt>
                <c:pt idx="49">
                  <c:v>8.1800000000000015</c:v>
                </c:pt>
                <c:pt idx="50">
                  <c:v>7.9399999999999995</c:v>
                </c:pt>
                <c:pt idx="51">
                  <c:v>7.7</c:v>
                </c:pt>
                <c:pt idx="52">
                  <c:v>7.4600000000000009</c:v>
                </c:pt>
                <c:pt idx="53">
                  <c:v>7.2199999999999989</c:v>
                </c:pt>
                <c:pt idx="54">
                  <c:v>6.9800000000000013</c:v>
                </c:pt>
                <c:pt idx="55">
                  <c:v>6.7399999999999975</c:v>
                </c:pt>
                <c:pt idx="56">
                  <c:v>6.5</c:v>
                </c:pt>
                <c:pt idx="57">
                  <c:v>6.2600000000000025</c:v>
                </c:pt>
                <c:pt idx="58">
                  <c:v>6.0199999999999987</c:v>
                </c:pt>
                <c:pt idx="59">
                  <c:v>5.7800000000000011</c:v>
                </c:pt>
                <c:pt idx="60">
                  <c:v>5.5399999999999974</c:v>
                </c:pt>
                <c:pt idx="61">
                  <c:v>5.3</c:v>
                </c:pt>
                <c:pt idx="62">
                  <c:v>5.0600000000000023</c:v>
                </c:pt>
                <c:pt idx="63">
                  <c:v>4.8199999999999985</c:v>
                </c:pt>
                <c:pt idx="64">
                  <c:v>4.580000000000001</c:v>
                </c:pt>
                <c:pt idx="65">
                  <c:v>4.3399999999999981</c:v>
                </c:pt>
                <c:pt idx="66">
                  <c:v>4.0999999999999996</c:v>
                </c:pt>
                <c:pt idx="67">
                  <c:v>3.8600000000000021</c:v>
                </c:pt>
                <c:pt idx="68">
                  <c:v>3.6199999999999988</c:v>
                </c:pt>
                <c:pt idx="69">
                  <c:v>3.3800000000000012</c:v>
                </c:pt>
                <c:pt idx="70">
                  <c:v>3.1399999999999979</c:v>
                </c:pt>
                <c:pt idx="71">
                  <c:v>2.9</c:v>
                </c:pt>
                <c:pt idx="72">
                  <c:v>2.6600000000000024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DC-4E23-992A-D719F422A434}"/>
            </c:ext>
          </c:extLst>
        </c:ser>
        <c:ser>
          <c:idx val="3"/>
          <c:order val="2"/>
          <c:tx>
            <c:strRef>
              <c:f>'Funzione domanda Hicks'!$A$21</c:f>
              <c:strCache>
                <c:ptCount val="1"/>
                <c:pt idx="0">
                  <c:v>Paniere ottimo A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domanda Hicks'!$B$21:$B$23</c:f>
              <c:numCache>
                <c:formatCode>_(* #,##0.00_);_(* \(#,##0.00\);_(* "-"??_);_(@_)</c:formatCode>
                <c:ptCount val="3"/>
                <c:pt idx="0">
                  <c:v>18.5</c:v>
                </c:pt>
                <c:pt idx="1">
                  <c:v>18.5</c:v>
                </c:pt>
                <c:pt idx="2" formatCode="General">
                  <c:v>0</c:v>
                </c:pt>
              </c:numCache>
            </c:numRef>
          </c:xVal>
          <c:yVal>
            <c:numRef>
              <c:f>'Funzione domanda Hicks'!$C$21:$C$23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8.9</c:v>
                </c:pt>
                <c:pt idx="2">
                  <c:v>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3DC-4E23-992A-D719F422A434}"/>
            </c:ext>
          </c:extLst>
        </c:ser>
        <c:ser>
          <c:idx val="4"/>
          <c:order val="3"/>
          <c:tx>
            <c:strRef>
              <c:f>'Funzione domanda Hicks'!$A$40</c:f>
              <c:strCache>
                <c:ptCount val="1"/>
                <c:pt idx="0">
                  <c:v>Equazione reddito B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domanda Hicks'!$A$90:$A$162</c:f>
              <c:numCache>
                <c:formatCode>General</c:formatCode>
                <c:ptCount val="73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  <c:pt idx="35">
                  <c:v>14.1</c:v>
                </c:pt>
                <c:pt idx="36">
                  <c:v>14.5</c:v>
                </c:pt>
                <c:pt idx="37">
                  <c:v>14.9</c:v>
                </c:pt>
                <c:pt idx="38">
                  <c:v>15.3</c:v>
                </c:pt>
                <c:pt idx="39">
                  <c:v>15.7</c:v>
                </c:pt>
                <c:pt idx="40">
                  <c:v>16.100000000000001</c:v>
                </c:pt>
                <c:pt idx="41">
                  <c:v>16.5</c:v>
                </c:pt>
                <c:pt idx="42">
                  <c:v>16.899999999999999</c:v>
                </c:pt>
                <c:pt idx="43">
                  <c:v>17.3</c:v>
                </c:pt>
                <c:pt idx="44">
                  <c:v>17.7</c:v>
                </c:pt>
                <c:pt idx="45">
                  <c:v>18.100000000000001</c:v>
                </c:pt>
                <c:pt idx="46">
                  <c:v>18.5</c:v>
                </c:pt>
                <c:pt idx="47">
                  <c:v>18.899999999999999</c:v>
                </c:pt>
                <c:pt idx="48">
                  <c:v>19.3</c:v>
                </c:pt>
                <c:pt idx="49">
                  <c:v>19.7</c:v>
                </c:pt>
                <c:pt idx="50">
                  <c:v>20.100000000000001</c:v>
                </c:pt>
                <c:pt idx="51">
                  <c:v>20.5</c:v>
                </c:pt>
                <c:pt idx="52">
                  <c:v>20.9</c:v>
                </c:pt>
                <c:pt idx="53">
                  <c:v>21.3</c:v>
                </c:pt>
                <c:pt idx="54">
                  <c:v>21.7</c:v>
                </c:pt>
                <c:pt idx="55">
                  <c:v>22.1</c:v>
                </c:pt>
                <c:pt idx="56">
                  <c:v>22.5</c:v>
                </c:pt>
                <c:pt idx="57">
                  <c:v>22.9</c:v>
                </c:pt>
                <c:pt idx="58">
                  <c:v>23.3</c:v>
                </c:pt>
                <c:pt idx="59">
                  <c:v>23.7</c:v>
                </c:pt>
                <c:pt idx="60">
                  <c:v>24.1</c:v>
                </c:pt>
                <c:pt idx="61">
                  <c:v>24.5</c:v>
                </c:pt>
                <c:pt idx="62">
                  <c:v>24.9</c:v>
                </c:pt>
                <c:pt idx="63">
                  <c:v>25.3</c:v>
                </c:pt>
                <c:pt idx="64">
                  <c:v>25.7</c:v>
                </c:pt>
                <c:pt idx="65">
                  <c:v>26.1</c:v>
                </c:pt>
                <c:pt idx="66">
                  <c:v>26.5</c:v>
                </c:pt>
                <c:pt idx="67">
                  <c:v>26.9</c:v>
                </c:pt>
                <c:pt idx="68">
                  <c:v>27.3</c:v>
                </c:pt>
                <c:pt idx="69">
                  <c:v>27.7</c:v>
                </c:pt>
                <c:pt idx="70">
                  <c:v>28.1</c:v>
                </c:pt>
                <c:pt idx="71">
                  <c:v>28.5</c:v>
                </c:pt>
                <c:pt idx="72">
                  <c:v>28.9</c:v>
                </c:pt>
              </c:numCache>
            </c:numRef>
          </c:xVal>
          <c:yVal>
            <c:numRef>
              <c:f>'Funzione domanda Hicks'!$C$90:$C$162</c:f>
              <c:numCache>
                <c:formatCode>_-* #,##0\ _€_-;\-* #,##0\ _€_-;_-* "-"??\ _€_-;_-@_-</c:formatCode>
                <c:ptCount val="73"/>
                <c:pt idx="0">
                  <c:v>19.919999999999998</c:v>
                </c:pt>
                <c:pt idx="1">
                  <c:v>19.600000000000001</c:v>
                </c:pt>
                <c:pt idx="2">
                  <c:v>19.28</c:v>
                </c:pt>
                <c:pt idx="3">
                  <c:v>18.96</c:v>
                </c:pt>
                <c:pt idx="4">
                  <c:v>18.64</c:v>
                </c:pt>
                <c:pt idx="5">
                  <c:v>18.32</c:v>
                </c:pt>
                <c:pt idx="6">
                  <c:v>18</c:v>
                </c:pt>
                <c:pt idx="7">
                  <c:v>17.68</c:v>
                </c:pt>
                <c:pt idx="8">
                  <c:v>17.36</c:v>
                </c:pt>
                <c:pt idx="9">
                  <c:v>17.04</c:v>
                </c:pt>
                <c:pt idx="10">
                  <c:v>16.72</c:v>
                </c:pt>
                <c:pt idx="11">
                  <c:v>16.399999999999999</c:v>
                </c:pt>
                <c:pt idx="12">
                  <c:v>16.080000000000002</c:v>
                </c:pt>
                <c:pt idx="13">
                  <c:v>15.76</c:v>
                </c:pt>
                <c:pt idx="14">
                  <c:v>15.440000000000001</c:v>
                </c:pt>
                <c:pt idx="15">
                  <c:v>15.12</c:v>
                </c:pt>
                <c:pt idx="16">
                  <c:v>14.8</c:v>
                </c:pt>
                <c:pt idx="17">
                  <c:v>14.48</c:v>
                </c:pt>
                <c:pt idx="18">
                  <c:v>14.16</c:v>
                </c:pt>
                <c:pt idx="19">
                  <c:v>13.84</c:v>
                </c:pt>
                <c:pt idx="20">
                  <c:v>13.52</c:v>
                </c:pt>
                <c:pt idx="21">
                  <c:v>13.2</c:v>
                </c:pt>
                <c:pt idx="22">
                  <c:v>12.88</c:v>
                </c:pt>
                <c:pt idx="23">
                  <c:v>12.559999999999999</c:v>
                </c:pt>
                <c:pt idx="24">
                  <c:v>12.24</c:v>
                </c:pt>
                <c:pt idx="25">
                  <c:v>11.92</c:v>
                </c:pt>
                <c:pt idx="26">
                  <c:v>11.6</c:v>
                </c:pt>
                <c:pt idx="27">
                  <c:v>11.28</c:v>
                </c:pt>
                <c:pt idx="28">
                  <c:v>10.959999999999999</c:v>
                </c:pt>
                <c:pt idx="29">
                  <c:v>10.64</c:v>
                </c:pt>
                <c:pt idx="30">
                  <c:v>10.32</c:v>
                </c:pt>
                <c:pt idx="31">
                  <c:v>10</c:v>
                </c:pt>
                <c:pt idx="32">
                  <c:v>9.68</c:v>
                </c:pt>
                <c:pt idx="33">
                  <c:v>9.36</c:v>
                </c:pt>
                <c:pt idx="34">
                  <c:v>9.0400000000000009</c:v>
                </c:pt>
                <c:pt idx="35">
                  <c:v>8.7200000000000006</c:v>
                </c:pt>
                <c:pt idx="36">
                  <c:v>8.4</c:v>
                </c:pt>
                <c:pt idx="37">
                  <c:v>8.08</c:v>
                </c:pt>
                <c:pt idx="38">
                  <c:v>7.76</c:v>
                </c:pt>
                <c:pt idx="39">
                  <c:v>7.44</c:v>
                </c:pt>
                <c:pt idx="40">
                  <c:v>7.1199999999999992</c:v>
                </c:pt>
                <c:pt idx="41">
                  <c:v>6.8</c:v>
                </c:pt>
                <c:pt idx="42">
                  <c:v>6.4800000000000013</c:v>
                </c:pt>
                <c:pt idx="43">
                  <c:v>6.1599999999999993</c:v>
                </c:pt>
                <c:pt idx="44">
                  <c:v>5.8400000000000007</c:v>
                </c:pt>
                <c:pt idx="45">
                  <c:v>5.5199999999999987</c:v>
                </c:pt>
                <c:pt idx="46">
                  <c:v>5.2</c:v>
                </c:pt>
                <c:pt idx="47">
                  <c:v>4.8800000000000008</c:v>
                </c:pt>
                <c:pt idx="48">
                  <c:v>4.5599999999999996</c:v>
                </c:pt>
                <c:pt idx="49">
                  <c:v>4.24</c:v>
                </c:pt>
                <c:pt idx="50">
                  <c:v>3.919999999999999</c:v>
                </c:pt>
                <c:pt idx="51">
                  <c:v>3.6</c:v>
                </c:pt>
                <c:pt idx="52">
                  <c:v>3.2800000000000011</c:v>
                </c:pt>
                <c:pt idx="53">
                  <c:v>2.9599999999999995</c:v>
                </c:pt>
                <c:pt idx="54">
                  <c:v>2.6400000000000006</c:v>
                </c:pt>
                <c:pt idx="55">
                  <c:v>2.319999999999999</c:v>
                </c:pt>
                <c:pt idx="56">
                  <c:v>2</c:v>
                </c:pt>
                <c:pt idx="57">
                  <c:v>1.680000000000001</c:v>
                </c:pt>
                <c:pt idx="58">
                  <c:v>1.3599999999999994</c:v>
                </c:pt>
                <c:pt idx="59">
                  <c:v>1.0400000000000005</c:v>
                </c:pt>
                <c:pt idx="60">
                  <c:v>0.71999999999999886</c:v>
                </c:pt>
                <c:pt idx="61">
                  <c:v>0.4</c:v>
                </c:pt>
                <c:pt idx="62">
                  <c:v>8.000000000000114E-2</c:v>
                </c:pt>
                <c:pt idx="63">
                  <c:v>-0.24000000000000057</c:v>
                </c:pt>
                <c:pt idx="64">
                  <c:v>-0.55999999999999939</c:v>
                </c:pt>
                <c:pt idx="65">
                  <c:v>-0.88000000000000111</c:v>
                </c:pt>
                <c:pt idx="66">
                  <c:v>-1.2</c:v>
                </c:pt>
                <c:pt idx="67">
                  <c:v>-1.5199999999999989</c:v>
                </c:pt>
                <c:pt idx="68">
                  <c:v>-1.8400000000000005</c:v>
                </c:pt>
                <c:pt idx="69">
                  <c:v>-2.1599999999999993</c:v>
                </c:pt>
                <c:pt idx="70">
                  <c:v>-2.4800000000000013</c:v>
                </c:pt>
                <c:pt idx="71">
                  <c:v>-2.8</c:v>
                </c:pt>
                <c:pt idx="72">
                  <c:v>-3.1199999999999988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3DC-4E23-992A-D719F422A434}"/>
            </c:ext>
          </c:extLst>
        </c:ser>
        <c:ser>
          <c:idx val="0"/>
          <c:order val="4"/>
          <c:tx>
            <c:strRef>
              <c:f>'Funzione domanda Hicks'!$L$89</c:f>
              <c:strCache>
                <c:ptCount val="1"/>
                <c:pt idx="0">
                  <c:v>Isoutilità post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'Funzione domanda Hicks'!$A$90:$A$162</c:f>
              <c:numCache>
                <c:formatCode>General</c:formatCode>
                <c:ptCount val="73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  <c:pt idx="35">
                  <c:v>14.1</c:v>
                </c:pt>
                <c:pt idx="36">
                  <c:v>14.5</c:v>
                </c:pt>
                <c:pt idx="37">
                  <c:v>14.9</c:v>
                </c:pt>
                <c:pt idx="38">
                  <c:v>15.3</c:v>
                </c:pt>
                <c:pt idx="39">
                  <c:v>15.7</c:v>
                </c:pt>
                <c:pt idx="40">
                  <c:v>16.100000000000001</c:v>
                </c:pt>
                <c:pt idx="41">
                  <c:v>16.5</c:v>
                </c:pt>
                <c:pt idx="42">
                  <c:v>16.899999999999999</c:v>
                </c:pt>
                <c:pt idx="43">
                  <c:v>17.3</c:v>
                </c:pt>
                <c:pt idx="44">
                  <c:v>17.7</c:v>
                </c:pt>
                <c:pt idx="45">
                  <c:v>18.100000000000001</c:v>
                </c:pt>
                <c:pt idx="46">
                  <c:v>18.5</c:v>
                </c:pt>
                <c:pt idx="47">
                  <c:v>18.899999999999999</c:v>
                </c:pt>
                <c:pt idx="48">
                  <c:v>19.3</c:v>
                </c:pt>
                <c:pt idx="49">
                  <c:v>19.7</c:v>
                </c:pt>
                <c:pt idx="50">
                  <c:v>20.100000000000001</c:v>
                </c:pt>
                <c:pt idx="51">
                  <c:v>20.5</c:v>
                </c:pt>
                <c:pt idx="52">
                  <c:v>20.9</c:v>
                </c:pt>
                <c:pt idx="53">
                  <c:v>21.3</c:v>
                </c:pt>
                <c:pt idx="54">
                  <c:v>21.7</c:v>
                </c:pt>
                <c:pt idx="55">
                  <c:v>22.1</c:v>
                </c:pt>
                <c:pt idx="56">
                  <c:v>22.5</c:v>
                </c:pt>
                <c:pt idx="57">
                  <c:v>22.9</c:v>
                </c:pt>
                <c:pt idx="58">
                  <c:v>23.3</c:v>
                </c:pt>
                <c:pt idx="59">
                  <c:v>23.7</c:v>
                </c:pt>
                <c:pt idx="60">
                  <c:v>24.1</c:v>
                </c:pt>
                <c:pt idx="61">
                  <c:v>24.5</c:v>
                </c:pt>
                <c:pt idx="62">
                  <c:v>24.9</c:v>
                </c:pt>
                <c:pt idx="63">
                  <c:v>25.3</c:v>
                </c:pt>
                <c:pt idx="64">
                  <c:v>25.7</c:v>
                </c:pt>
                <c:pt idx="65">
                  <c:v>26.1</c:v>
                </c:pt>
                <c:pt idx="66">
                  <c:v>26.5</c:v>
                </c:pt>
                <c:pt idx="67">
                  <c:v>26.9</c:v>
                </c:pt>
                <c:pt idx="68">
                  <c:v>27.3</c:v>
                </c:pt>
                <c:pt idx="69">
                  <c:v>27.7</c:v>
                </c:pt>
                <c:pt idx="70">
                  <c:v>28.1</c:v>
                </c:pt>
                <c:pt idx="71">
                  <c:v>28.5</c:v>
                </c:pt>
                <c:pt idx="72">
                  <c:v>28.9</c:v>
                </c:pt>
              </c:numCache>
            </c:numRef>
          </c:xVal>
          <c:yVal>
            <c:numRef>
              <c:f>'Funzione domanda Hicks'!$L$90:$L$162</c:f>
              <c:numCache>
                <c:formatCode>0.000000E+00</c:formatCode>
                <c:ptCount val="73"/>
                <c:pt idx="0">
                  <c:v>3695.8623712808194</c:v>
                </c:pt>
                <c:pt idx="1">
                  <c:v>516.91498038989675</c:v>
                </c:pt>
                <c:pt idx="2">
                  <c:v>252.01093746980825</c:v>
                </c:pt>
                <c:pt idx="3">
                  <c:v>160.77905468017127</c:v>
                </c:pt>
                <c:pt idx="4">
                  <c:v>115.83339230663547</c:v>
                </c:pt>
                <c:pt idx="5">
                  <c:v>89.468464874512804</c:v>
                </c:pt>
                <c:pt idx="6">
                  <c:v>72.297361240453185</c:v>
                </c:pt>
                <c:pt idx="7">
                  <c:v>60.30321401063857</c:v>
                </c:pt>
                <c:pt idx="8">
                  <c:v>51.493724870363778</c:v>
                </c:pt>
                <c:pt idx="9">
                  <c:v>44.773886524960304</c:v>
                </c:pt>
                <c:pt idx="10">
                  <c:v>39.494400055545583</c:v>
                </c:pt>
                <c:pt idx="11">
                  <c:v>35.247045402045217</c:v>
                </c:pt>
                <c:pt idx="12">
                  <c:v>31.76293174958295</c:v>
                </c:pt>
                <c:pt idx="13">
                  <c:v>28.858084800310621</c:v>
                </c:pt>
                <c:pt idx="14">
                  <c:v>26.402589427823493</c:v>
                </c:pt>
                <c:pt idx="15">
                  <c:v>24.302222457373055</c:v>
                </c:pt>
                <c:pt idx="16">
                  <c:v>22.487066223817472</c:v>
                </c:pt>
                <c:pt idx="17">
                  <c:v>20.904200793666224</c:v>
                </c:pt>
                <c:pt idx="18">
                  <c:v>19.512871453328298</c:v>
                </c:pt>
                <c:pt idx="19">
                  <c:v>18.281208589900618</c:v>
                </c:pt>
                <c:pt idx="20">
                  <c:v>17.183949569637821</c:v>
                </c:pt>
                <c:pt idx="21">
                  <c:v>16.200823974927768</c:v>
                </c:pt>
                <c:pt idx="22">
                  <c:v>15.315388025976626</c:v>
                </c:pt>
                <c:pt idx="23">
                  <c:v>14.514169365429597</c:v>
                </c:pt>
                <c:pt idx="24">
                  <c:v>13.786030222066561</c:v>
                </c:pt>
                <c:pt idx="25">
                  <c:v>13.12168678187254</c:v>
                </c:pt>
                <c:pt idx="26">
                  <c:v>12.513341980885414</c:v>
                </c:pt>
                <c:pt idx="27">
                  <c:v>11.954401788139473</c:v>
                </c:pt>
                <c:pt idx="28">
                  <c:v>11.4392537223994</c:v>
                </c:pt>
                <c:pt idx="29">
                  <c:v>10.963092297567838</c:v>
                </c:pt>
                <c:pt idx="30">
                  <c:v>10.521780235599449</c:v>
                </c:pt>
                <c:pt idx="31">
                  <c:v>10.111737211388316</c:v>
                </c:pt>
                <c:pt idx="32">
                  <c:v>9.7298499861640924</c:v>
                </c:pt>
                <c:pt idx="33">
                  <c:v>9.373399299791938</c:v>
                </c:pt>
                <c:pt idx="34">
                  <c:v>9.0400000000000009</c:v>
                </c:pt>
                <c:pt idx="35">
                  <c:v>8.7275517053665741</c:v>
                </c:pt>
                <c:pt idx="36">
                  <c:v>8.434197910068356</c:v>
                </c:pt>
                <c:pt idx="37">
                  <c:v>8.1582918987229043</c:v>
                </c:pt>
                <c:pt idx="38">
                  <c:v>7.8983681893400455</c:v>
                </c:pt>
                <c:pt idx="39">
                  <c:v>7.6531184901604163</c:v>
                </c:pt>
                <c:pt idx="40">
                  <c:v>7.4213713627487081</c:v>
                </c:pt>
                <c:pt idx="41">
                  <c:v>7.2020749442415664</c:v>
                </c:pt>
                <c:pt idx="42">
                  <c:v>6.9942822072378963</c:v>
                </c:pt>
                <c:pt idx="43">
                  <c:v>6.797138334699409</c:v>
                </c:pt>
                <c:pt idx="44">
                  <c:v>6.609869865555873</c:v>
                </c:pt>
                <c:pt idx="45">
                  <c:v>6.4317753291127699</c:v>
                </c:pt>
                <c:pt idx="46">
                  <c:v>6.2622171363509285</c:v>
                </c:pt>
                <c:pt idx="47">
                  <c:v>6.100614536465228</c:v>
                </c:pt>
                <c:pt idx="48">
                  <c:v>5.9464374795715953</c:v>
                </c:pt>
                <c:pt idx="49">
                  <c:v>5.7992012530058865</c:v>
                </c:pt>
                <c:pt idx="50">
                  <c:v>5.6584617802822175</c:v>
                </c:pt>
                <c:pt idx="51">
                  <c:v>5.5238114895355439</c:v>
                </c:pt>
                <c:pt idx="52">
                  <c:v>5.3948756729036758</c:v>
                </c:pt>
                <c:pt idx="53">
                  <c:v>5.2713092704057196</c:v>
                </c:pt>
                <c:pt idx="54">
                  <c:v>5.1527940219231105</c:v>
                </c:pt>
                <c:pt idx="55">
                  <c:v>5.0390359392642017</c:v>
                </c:pt>
                <c:pt idx="56">
                  <c:v>4.9297630572985511</c:v>
                </c:pt>
                <c:pt idx="57">
                  <c:v>4.8247234290254255</c:v>
                </c:pt>
                <c:pt idx="58">
                  <c:v>4.7236833343910458</c:v>
                </c:pt>
                <c:pt idx="59">
                  <c:v>4.6264256768497436</c:v>
                </c:pt>
                <c:pt idx="60">
                  <c:v>4.532748545206517</c:v>
                </c:pt>
                <c:pt idx="61">
                  <c:v>4.4424639212880939</c:v>
                </c:pt>
                <c:pt idx="62">
                  <c:v>4.3553965165543786</c:v>
                </c:pt>
                <c:pt idx="63">
                  <c:v>4.2713827229536365</c:v>
                </c:pt>
                <c:pt idx="64">
                  <c:v>4.1902696652020994</c:v>
                </c:pt>
                <c:pt idx="65">
                  <c:v>4.111914343281371</c:v>
                </c:pt>
                <c:pt idx="66">
                  <c:v>4.0361828553353076</c:v>
                </c:pt>
                <c:pt idx="67">
                  <c:v>3.9629496923466054</c:v>
                </c:pt>
                <c:pt idx="68">
                  <c:v>3.8920970970099202</c:v>
                </c:pt>
                <c:pt idx="69">
                  <c:v>3.8235144801173289</c:v>
                </c:pt>
                <c:pt idx="70">
                  <c:v>3.7570978885528779</c:v>
                </c:pt>
                <c:pt idx="71">
                  <c:v>3.6927495196733022</c:v>
                </c:pt>
                <c:pt idx="72">
                  <c:v>3.6303772774452781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3DC-4E23-992A-D719F422A434}"/>
            </c:ext>
          </c:extLst>
        </c:ser>
        <c:ser>
          <c:idx val="5"/>
          <c:order val="5"/>
          <c:tx>
            <c:strRef>
              <c:f>'Funzione domanda Hicks'!$A$25</c:f>
              <c:strCache>
                <c:ptCount val="1"/>
                <c:pt idx="0">
                  <c:v>Paniere ottimo B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domanda Hicks'!$B$25:$B$27</c:f>
              <c:numCache>
                <c:formatCode>_(* #,##0.00_);_(* \(#,##0.00\);_(* "-"??_);_(@_)</c:formatCode>
                <c:ptCount val="3"/>
                <c:pt idx="0">
                  <c:v>13.7</c:v>
                </c:pt>
                <c:pt idx="1">
                  <c:v>13.7</c:v>
                </c:pt>
                <c:pt idx="2" formatCode="General">
                  <c:v>0</c:v>
                </c:pt>
              </c:numCache>
            </c:numRef>
          </c:xVal>
          <c:yVal>
            <c:numRef>
              <c:f>'Funzione domanda Hicks'!$C$25:$C$27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9.0400000000000009</c:v>
                </c:pt>
                <c:pt idx="2">
                  <c:v>9.0400000000000009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3DC-4E23-992A-D719F422A434}"/>
            </c:ext>
          </c:extLst>
        </c:ser>
        <c:ser>
          <c:idx val="6"/>
          <c:order val="6"/>
          <c:tx>
            <c:strRef>
              <c:f>'Funzione domanda Hicks'!$T$89</c:f>
              <c:strCache>
                <c:ptCount val="1"/>
                <c:pt idx="0">
                  <c:v>Curva Prezzo-Consumo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'Funzione domanda Hicks'!$A$90:$A$162</c:f>
              <c:numCache>
                <c:formatCode>General</c:formatCode>
                <c:ptCount val="73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  <c:pt idx="35">
                  <c:v>14.1</c:v>
                </c:pt>
                <c:pt idx="36">
                  <c:v>14.5</c:v>
                </c:pt>
                <c:pt idx="37">
                  <c:v>14.9</c:v>
                </c:pt>
                <c:pt idx="38">
                  <c:v>15.3</c:v>
                </c:pt>
                <c:pt idx="39">
                  <c:v>15.7</c:v>
                </c:pt>
                <c:pt idx="40">
                  <c:v>16.100000000000001</c:v>
                </c:pt>
                <c:pt idx="41">
                  <c:v>16.5</c:v>
                </c:pt>
                <c:pt idx="42">
                  <c:v>16.899999999999999</c:v>
                </c:pt>
                <c:pt idx="43">
                  <c:v>17.3</c:v>
                </c:pt>
                <c:pt idx="44">
                  <c:v>17.7</c:v>
                </c:pt>
                <c:pt idx="45">
                  <c:v>18.100000000000001</c:v>
                </c:pt>
                <c:pt idx="46">
                  <c:v>18.5</c:v>
                </c:pt>
                <c:pt idx="47">
                  <c:v>18.899999999999999</c:v>
                </c:pt>
                <c:pt idx="48">
                  <c:v>19.3</c:v>
                </c:pt>
                <c:pt idx="49">
                  <c:v>19.7</c:v>
                </c:pt>
                <c:pt idx="50">
                  <c:v>20.100000000000001</c:v>
                </c:pt>
                <c:pt idx="51">
                  <c:v>20.5</c:v>
                </c:pt>
                <c:pt idx="52">
                  <c:v>20.9</c:v>
                </c:pt>
                <c:pt idx="53">
                  <c:v>21.3</c:v>
                </c:pt>
                <c:pt idx="54">
                  <c:v>21.7</c:v>
                </c:pt>
                <c:pt idx="55">
                  <c:v>22.1</c:v>
                </c:pt>
                <c:pt idx="56">
                  <c:v>22.5</c:v>
                </c:pt>
                <c:pt idx="57">
                  <c:v>22.9</c:v>
                </c:pt>
                <c:pt idx="58">
                  <c:v>23.3</c:v>
                </c:pt>
                <c:pt idx="59">
                  <c:v>23.7</c:v>
                </c:pt>
                <c:pt idx="60">
                  <c:v>24.1</c:v>
                </c:pt>
                <c:pt idx="61">
                  <c:v>24.5</c:v>
                </c:pt>
                <c:pt idx="62">
                  <c:v>24.9</c:v>
                </c:pt>
                <c:pt idx="63">
                  <c:v>25.3</c:v>
                </c:pt>
                <c:pt idx="64">
                  <c:v>25.7</c:v>
                </c:pt>
                <c:pt idx="65">
                  <c:v>26.1</c:v>
                </c:pt>
                <c:pt idx="66">
                  <c:v>26.5</c:v>
                </c:pt>
                <c:pt idx="67">
                  <c:v>26.9</c:v>
                </c:pt>
                <c:pt idx="68">
                  <c:v>27.3</c:v>
                </c:pt>
                <c:pt idx="69">
                  <c:v>27.7</c:v>
                </c:pt>
                <c:pt idx="70">
                  <c:v>28.1</c:v>
                </c:pt>
                <c:pt idx="71">
                  <c:v>28.5</c:v>
                </c:pt>
                <c:pt idx="72">
                  <c:v>28.9</c:v>
                </c:pt>
              </c:numCache>
            </c:numRef>
          </c:xVal>
          <c:yVal>
            <c:numRef>
              <c:f>'Funzione domanda Hicks'!$T$90:$T$162</c:f>
              <c:numCache>
                <c:formatCode>_-* #,##0.0000\ _€_-;\-* #,##0.0000\ _€_-;_-* "-"??\ _€_-;_-@_-</c:formatCode>
                <c:ptCount val="73"/>
                <c:pt idx="0">
                  <c:v>9.4366666666666674</c:v>
                </c:pt>
                <c:pt idx="1">
                  <c:v>9.4250000000000025</c:v>
                </c:pt>
                <c:pt idx="2">
                  <c:v>9.4133333333333358</c:v>
                </c:pt>
                <c:pt idx="3">
                  <c:v>9.4016666666666673</c:v>
                </c:pt>
                <c:pt idx="4">
                  <c:v>9.3900000000000023</c:v>
                </c:pt>
                <c:pt idx="5">
                  <c:v>9.3783333333333356</c:v>
                </c:pt>
                <c:pt idx="6">
                  <c:v>9.3666666666666689</c:v>
                </c:pt>
                <c:pt idx="7">
                  <c:v>9.3550000000000022</c:v>
                </c:pt>
                <c:pt idx="8">
                  <c:v>9.3433333333333355</c:v>
                </c:pt>
                <c:pt idx="9">
                  <c:v>9.3316666666666688</c:v>
                </c:pt>
                <c:pt idx="10">
                  <c:v>9.3200000000000021</c:v>
                </c:pt>
                <c:pt idx="11">
                  <c:v>9.3083333333333353</c:v>
                </c:pt>
                <c:pt idx="12">
                  <c:v>9.2966666666666669</c:v>
                </c:pt>
                <c:pt idx="13">
                  <c:v>9.2850000000000019</c:v>
                </c:pt>
                <c:pt idx="14">
                  <c:v>9.2733333333333352</c:v>
                </c:pt>
                <c:pt idx="15">
                  <c:v>9.2616666666666685</c:v>
                </c:pt>
                <c:pt idx="16">
                  <c:v>9.2500000000000018</c:v>
                </c:pt>
                <c:pt idx="17">
                  <c:v>9.2383333333333333</c:v>
                </c:pt>
                <c:pt idx="18">
                  <c:v>9.2266666666666683</c:v>
                </c:pt>
                <c:pt idx="19">
                  <c:v>9.2150000000000016</c:v>
                </c:pt>
                <c:pt idx="20">
                  <c:v>9.2033333333333349</c:v>
                </c:pt>
                <c:pt idx="21">
                  <c:v>9.1916666666666682</c:v>
                </c:pt>
                <c:pt idx="22">
                  <c:v>9.18</c:v>
                </c:pt>
                <c:pt idx="23">
                  <c:v>9.168333333333333</c:v>
                </c:pt>
                <c:pt idx="24">
                  <c:v>9.1566666666666681</c:v>
                </c:pt>
                <c:pt idx="25">
                  <c:v>9.1450000000000014</c:v>
                </c:pt>
                <c:pt idx="26">
                  <c:v>9.1333333333333346</c:v>
                </c:pt>
                <c:pt idx="27">
                  <c:v>9.1216666666666661</c:v>
                </c:pt>
                <c:pt idx="28">
                  <c:v>9.11</c:v>
                </c:pt>
                <c:pt idx="29">
                  <c:v>9.0983333333333345</c:v>
                </c:pt>
                <c:pt idx="30">
                  <c:v>9.0866666666666678</c:v>
                </c:pt>
                <c:pt idx="31">
                  <c:v>9.0750000000000011</c:v>
                </c:pt>
                <c:pt idx="32">
                  <c:v>9.0633333333333344</c:v>
                </c:pt>
                <c:pt idx="33">
                  <c:v>9.0516666666666659</c:v>
                </c:pt>
                <c:pt idx="34">
                  <c:v>9.0400000000000009</c:v>
                </c:pt>
                <c:pt idx="35">
                  <c:v>9.0283333333333342</c:v>
                </c:pt>
                <c:pt idx="36">
                  <c:v>9.0166666666666675</c:v>
                </c:pt>
                <c:pt idx="37">
                  <c:v>9.0050000000000008</c:v>
                </c:pt>
                <c:pt idx="38">
                  <c:v>8.9933333333333341</c:v>
                </c:pt>
                <c:pt idx="39">
                  <c:v>8.9816666666666674</c:v>
                </c:pt>
                <c:pt idx="40">
                  <c:v>8.9699999999999989</c:v>
                </c:pt>
                <c:pt idx="41">
                  <c:v>8.9583333333333339</c:v>
                </c:pt>
                <c:pt idx="42">
                  <c:v>8.9466666666666672</c:v>
                </c:pt>
                <c:pt idx="43">
                  <c:v>8.9349999999999987</c:v>
                </c:pt>
                <c:pt idx="44">
                  <c:v>8.9233333333333338</c:v>
                </c:pt>
                <c:pt idx="45">
                  <c:v>8.9116666666666653</c:v>
                </c:pt>
                <c:pt idx="46">
                  <c:v>8.9</c:v>
                </c:pt>
                <c:pt idx="47">
                  <c:v>8.8883333333333336</c:v>
                </c:pt>
                <c:pt idx="48">
                  <c:v>8.8766666666666652</c:v>
                </c:pt>
                <c:pt idx="49">
                  <c:v>8.8650000000000002</c:v>
                </c:pt>
                <c:pt idx="50">
                  <c:v>8.8533333333333317</c:v>
                </c:pt>
                <c:pt idx="51">
                  <c:v>8.8416666666666668</c:v>
                </c:pt>
                <c:pt idx="52">
                  <c:v>8.83</c:v>
                </c:pt>
                <c:pt idx="53">
                  <c:v>8.8183333333333316</c:v>
                </c:pt>
                <c:pt idx="54">
                  <c:v>8.8066666666666666</c:v>
                </c:pt>
                <c:pt idx="55">
                  <c:v>8.7949999999999982</c:v>
                </c:pt>
                <c:pt idx="56">
                  <c:v>8.7833333333333332</c:v>
                </c:pt>
                <c:pt idx="57">
                  <c:v>8.7716666666666665</c:v>
                </c:pt>
                <c:pt idx="58">
                  <c:v>8.76</c:v>
                </c:pt>
                <c:pt idx="59">
                  <c:v>8.7483333333333331</c:v>
                </c:pt>
                <c:pt idx="60">
                  <c:v>8.7366666666666646</c:v>
                </c:pt>
                <c:pt idx="61">
                  <c:v>8.7249999999999996</c:v>
                </c:pt>
                <c:pt idx="62">
                  <c:v>8.7133333333333329</c:v>
                </c:pt>
                <c:pt idx="63">
                  <c:v>8.7016666666666662</c:v>
                </c:pt>
                <c:pt idx="64">
                  <c:v>8.69</c:v>
                </c:pt>
                <c:pt idx="65">
                  <c:v>8.678333333333331</c:v>
                </c:pt>
                <c:pt idx="66">
                  <c:v>8.6666666666666661</c:v>
                </c:pt>
                <c:pt idx="67">
                  <c:v>8.6549999999999994</c:v>
                </c:pt>
                <c:pt idx="68">
                  <c:v>8.6433333333333326</c:v>
                </c:pt>
                <c:pt idx="69">
                  <c:v>8.6316666666666659</c:v>
                </c:pt>
                <c:pt idx="70">
                  <c:v>8.6199999999999992</c:v>
                </c:pt>
                <c:pt idx="71">
                  <c:v>8.6083333333333325</c:v>
                </c:pt>
                <c:pt idx="72">
                  <c:v>8.5966666666666658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3DC-4E23-992A-D719F422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101864"/>
        <c:axId val="431639080"/>
      </c:scatterChart>
      <c:valAx>
        <c:axId val="430101864"/>
        <c:scaling>
          <c:orientation val="minMax"/>
          <c:max val="3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1639080"/>
        <c:crosses val="autoZero"/>
        <c:crossBetween val="midCat"/>
        <c:majorUnit val="1"/>
      </c:valAx>
      <c:valAx>
        <c:axId val="431639080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010186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92305964047373"/>
          <c:y val="0.10696924201347259"/>
          <c:w val="0.48359054476184976"/>
          <c:h val="0.12330661227587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 funzione di domanda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'Funzione domanda Hicks'!$A$21</c:f>
              <c:strCache>
                <c:ptCount val="1"/>
                <c:pt idx="0">
                  <c:v>Paniere ottimo A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domanda Hicks'!$B$64:$B$66</c:f>
              <c:numCache>
                <c:formatCode>_(* #,##0.00_);_(* \(#,##0.00\);_(* "-"??_);_(@_)</c:formatCode>
                <c:ptCount val="3"/>
                <c:pt idx="0">
                  <c:v>18.5</c:v>
                </c:pt>
                <c:pt idx="1">
                  <c:v>18.5</c:v>
                </c:pt>
                <c:pt idx="2" formatCode="General">
                  <c:v>0</c:v>
                </c:pt>
              </c:numCache>
            </c:numRef>
          </c:xVal>
          <c:yVal>
            <c:numRef>
              <c:f>'Funzione domanda Hicks'!$C$64:$C$66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53-48A5-A134-BBD36B6DFF4E}"/>
            </c:ext>
          </c:extLst>
        </c:ser>
        <c:ser>
          <c:idx val="2"/>
          <c:order val="1"/>
          <c:tx>
            <c:strRef>
              <c:f>'Funzione domanda Hicks'!$A$25</c:f>
              <c:strCache>
                <c:ptCount val="1"/>
                <c:pt idx="0">
                  <c:v>Paniere ottimo B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domanda Hicks'!$B$69:$B$71</c:f>
              <c:numCache>
                <c:formatCode>_(* #,##0.00_);_(* \(#,##0.00\);_(* "-"??_);_(@_)</c:formatCode>
                <c:ptCount val="3"/>
                <c:pt idx="0">
                  <c:v>13.7</c:v>
                </c:pt>
                <c:pt idx="1">
                  <c:v>13.7</c:v>
                </c:pt>
                <c:pt idx="2" formatCode="General">
                  <c:v>0</c:v>
                </c:pt>
              </c:numCache>
            </c:numRef>
          </c:xVal>
          <c:yVal>
            <c:numRef>
              <c:f>'Funzione domanda Hicks'!$C$69:$C$71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4</c:v>
                </c:pt>
                <c:pt idx="2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53-48A5-A134-BBD36B6DFF4E}"/>
            </c:ext>
          </c:extLst>
        </c:ser>
        <c:ser>
          <c:idx val="3"/>
          <c:order val="2"/>
          <c:tx>
            <c:strRef>
              <c:f>'Funzione domanda Hicks'!$A$29</c:f>
              <c:strCache>
                <c:ptCount val="1"/>
                <c:pt idx="0">
                  <c:v>Paniere ottimo C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domanda Hicks'!$B$74:$B$76</c:f>
              <c:numCache>
                <c:formatCode>_(* #,##0.00_);_(* \(#,##0.00\);_(* "-"??_);_(@_)</c:formatCode>
                <c:ptCount val="3"/>
                <c:pt idx="0">
                  <c:v>10.9</c:v>
                </c:pt>
                <c:pt idx="1">
                  <c:v>10.9</c:v>
                </c:pt>
                <c:pt idx="2" formatCode="General">
                  <c:v>0</c:v>
                </c:pt>
              </c:numCache>
            </c:numRef>
          </c:xVal>
          <c:yVal>
            <c:numRef>
              <c:f>'Funzione domanda Hicks'!$C$74:$C$76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53-48A5-A134-BBD36B6DFF4E}"/>
            </c:ext>
          </c:extLst>
        </c:ser>
        <c:ser>
          <c:idx val="0"/>
          <c:order val="3"/>
          <c:tx>
            <c:strRef>
              <c:f>'Funzione domanda Hicks'!$A$78</c:f>
              <c:strCache>
                <c:ptCount val="1"/>
                <c:pt idx="0">
                  <c:v>Domanda Marshall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'Funzione domanda Hicks'!$B$79:$B$81</c:f>
              <c:numCache>
                <c:formatCode>_(* #,##0.00_);_(* \(#,##0.00\);_(* "-"??_);_(@_)</c:formatCode>
                <c:ptCount val="3"/>
                <c:pt idx="0">
                  <c:v>18.5</c:v>
                </c:pt>
                <c:pt idx="1">
                  <c:v>13.7</c:v>
                </c:pt>
                <c:pt idx="2">
                  <c:v>10.9</c:v>
                </c:pt>
              </c:numCache>
            </c:numRef>
          </c:xVal>
          <c:yVal>
            <c:numRef>
              <c:f>'Funzione domanda Hicks'!$C$79:$C$81</c:f>
              <c:numCache>
                <c:formatCode>_(* #,##0.00_);_(* \(#,##0.00\);_(* "-"??_);_(@_)</c:formatCod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54-4290-9944-D61E084FF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39864"/>
        <c:axId val="431640256"/>
      </c:scatterChart>
      <c:valAx>
        <c:axId val="431639864"/>
        <c:scaling>
          <c:orientation val="minMax"/>
          <c:max val="20"/>
          <c:min val="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(x</a:t>
                </a:r>
                <a:r>
                  <a:rPr lang="en-US" baseline="-25000"/>
                  <a:t>1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1640256"/>
        <c:crosses val="autoZero"/>
        <c:crossBetween val="midCat"/>
      </c:valAx>
      <c:valAx>
        <c:axId val="431640256"/>
        <c:scaling>
          <c:orientation val="minMax"/>
          <c:max val="7.5"/>
          <c:min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 (P</a:t>
                </a:r>
                <a:r>
                  <a:rPr lang="en-US" baseline="-25000"/>
                  <a:t>1</a:t>
                </a:r>
                <a:r>
                  <a:rPr lang="en-US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1639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 funzione di domanda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'Funzione domanda Hicks'!$A$21</c:f>
              <c:strCache>
                <c:ptCount val="1"/>
                <c:pt idx="0">
                  <c:v>Paniere ottimo A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domanda Hicks'!$B$64:$B$66</c:f>
              <c:numCache>
                <c:formatCode>_(* #,##0.00_);_(* \(#,##0.00\);_(* "-"??_);_(@_)</c:formatCode>
                <c:ptCount val="3"/>
                <c:pt idx="0">
                  <c:v>18.5</c:v>
                </c:pt>
                <c:pt idx="1">
                  <c:v>18.5</c:v>
                </c:pt>
                <c:pt idx="2" formatCode="General">
                  <c:v>0</c:v>
                </c:pt>
              </c:numCache>
            </c:numRef>
          </c:xVal>
          <c:yVal>
            <c:numRef>
              <c:f>'Funzione domanda Hicks'!$C$64:$C$66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0D-4FFC-B7E6-506CBD86FB03}"/>
            </c:ext>
          </c:extLst>
        </c:ser>
        <c:ser>
          <c:idx val="2"/>
          <c:order val="1"/>
          <c:tx>
            <c:strRef>
              <c:f>'Funzione domanda Hicks'!$A$25</c:f>
              <c:strCache>
                <c:ptCount val="1"/>
                <c:pt idx="0">
                  <c:v>Paniere ottimo B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'Funzione domanda Hicks'!$B$69:$B$71</c:f>
              <c:numCache>
                <c:formatCode>_(* #,##0.00_);_(* \(#,##0.00\);_(* "-"??_);_(@_)</c:formatCode>
                <c:ptCount val="3"/>
                <c:pt idx="0">
                  <c:v>13.7</c:v>
                </c:pt>
                <c:pt idx="1">
                  <c:v>13.7</c:v>
                </c:pt>
                <c:pt idx="2" formatCode="General">
                  <c:v>0</c:v>
                </c:pt>
              </c:numCache>
            </c:numRef>
          </c:xVal>
          <c:yVal>
            <c:numRef>
              <c:f>'Funzione domanda Hicks'!$C$69:$C$71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4</c:v>
                </c:pt>
                <c:pt idx="2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0D-4FFC-B7E6-506CBD86FB03}"/>
            </c:ext>
          </c:extLst>
        </c:ser>
        <c:ser>
          <c:idx val="0"/>
          <c:order val="2"/>
          <c:tx>
            <c:strRef>
              <c:f>'Funzione domanda Hicks'!$A$78</c:f>
              <c:strCache>
                <c:ptCount val="1"/>
                <c:pt idx="0">
                  <c:v>Domanda Marshall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'Funzione domanda Hicks'!$B$79:$B$80</c:f>
              <c:numCache>
                <c:formatCode>_(* #,##0.00_);_(* \(#,##0.00\);_(* "-"??_);_(@_)</c:formatCode>
                <c:ptCount val="2"/>
                <c:pt idx="0">
                  <c:v>18.5</c:v>
                </c:pt>
                <c:pt idx="1">
                  <c:v>13.7</c:v>
                </c:pt>
              </c:numCache>
            </c:numRef>
          </c:xVal>
          <c:yVal>
            <c:numRef>
              <c:f>'Funzione domanda Hicks'!$C$79:$C$80</c:f>
              <c:numCache>
                <c:formatCode>_(* #,##0.00_);_(* \(#,##0.00\);_(* "-"??_);_(@_)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0D-4FFC-B7E6-506CBD86FB03}"/>
            </c:ext>
          </c:extLst>
        </c:ser>
        <c:ser>
          <c:idx val="4"/>
          <c:order val="3"/>
          <c:tx>
            <c:strRef>
              <c:f>'Funzione domanda Hicks'!$U$89</c:f>
              <c:strCache>
                <c:ptCount val="1"/>
                <c:pt idx="0">
                  <c:v>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'Funzione domanda Hicks'!$A$90:$A$162</c:f>
              <c:numCache>
                <c:formatCode>General</c:formatCode>
                <c:ptCount val="73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  <c:pt idx="35">
                  <c:v>14.1</c:v>
                </c:pt>
                <c:pt idx="36">
                  <c:v>14.5</c:v>
                </c:pt>
                <c:pt idx="37">
                  <c:v>14.9</c:v>
                </c:pt>
                <c:pt idx="38">
                  <c:v>15.3</c:v>
                </c:pt>
                <c:pt idx="39">
                  <c:v>15.7</c:v>
                </c:pt>
                <c:pt idx="40">
                  <c:v>16.100000000000001</c:v>
                </c:pt>
                <c:pt idx="41">
                  <c:v>16.5</c:v>
                </c:pt>
                <c:pt idx="42">
                  <c:v>16.899999999999999</c:v>
                </c:pt>
                <c:pt idx="43">
                  <c:v>17.3</c:v>
                </c:pt>
                <c:pt idx="44">
                  <c:v>17.7</c:v>
                </c:pt>
                <c:pt idx="45">
                  <c:v>18.100000000000001</c:v>
                </c:pt>
                <c:pt idx="46">
                  <c:v>18.5</c:v>
                </c:pt>
                <c:pt idx="47">
                  <c:v>18.899999999999999</c:v>
                </c:pt>
                <c:pt idx="48">
                  <c:v>19.3</c:v>
                </c:pt>
                <c:pt idx="49">
                  <c:v>19.7</c:v>
                </c:pt>
                <c:pt idx="50">
                  <c:v>20.100000000000001</c:v>
                </c:pt>
                <c:pt idx="51">
                  <c:v>20.5</c:v>
                </c:pt>
                <c:pt idx="52">
                  <c:v>20.9</c:v>
                </c:pt>
                <c:pt idx="53">
                  <c:v>21.3</c:v>
                </c:pt>
                <c:pt idx="54">
                  <c:v>21.7</c:v>
                </c:pt>
                <c:pt idx="55">
                  <c:v>22.1</c:v>
                </c:pt>
                <c:pt idx="56">
                  <c:v>22.5</c:v>
                </c:pt>
                <c:pt idx="57">
                  <c:v>22.9</c:v>
                </c:pt>
                <c:pt idx="58">
                  <c:v>23.3</c:v>
                </c:pt>
                <c:pt idx="59">
                  <c:v>23.7</c:v>
                </c:pt>
                <c:pt idx="60">
                  <c:v>24.1</c:v>
                </c:pt>
                <c:pt idx="61">
                  <c:v>24.5</c:v>
                </c:pt>
                <c:pt idx="62">
                  <c:v>24.9</c:v>
                </c:pt>
                <c:pt idx="63">
                  <c:v>25.3</c:v>
                </c:pt>
                <c:pt idx="64">
                  <c:v>25.7</c:v>
                </c:pt>
                <c:pt idx="65">
                  <c:v>26.1</c:v>
                </c:pt>
                <c:pt idx="66">
                  <c:v>26.5</c:v>
                </c:pt>
                <c:pt idx="67">
                  <c:v>26.9</c:v>
                </c:pt>
                <c:pt idx="68">
                  <c:v>27.3</c:v>
                </c:pt>
                <c:pt idx="69">
                  <c:v>27.7</c:v>
                </c:pt>
                <c:pt idx="70">
                  <c:v>28.1</c:v>
                </c:pt>
                <c:pt idx="71">
                  <c:v>28.5</c:v>
                </c:pt>
                <c:pt idx="72">
                  <c:v>28.9</c:v>
                </c:pt>
              </c:numCache>
            </c:numRef>
          </c:xVal>
          <c:yVal>
            <c:numRef>
              <c:f>'Funzione domanda Hicks'!$U$90:$U$162</c:f>
              <c:numCache>
                <c:formatCode>_-* #,##0.0000\ _€_-;\-* #,##0.0000\ _€_-;_-* "-"??\ _€_-;_-@_-</c:formatCode>
                <c:ptCount val="73"/>
                <c:pt idx="0">
                  <c:v>549.97218405015099</c:v>
                </c:pt>
                <c:pt idx="1">
                  <c:v>109.99443681003021</c:v>
                </c:pt>
                <c:pt idx="2">
                  <c:v>61.108020450016788</c:v>
                </c:pt>
                <c:pt idx="3">
                  <c:v>42.305552619242384</c:v>
                </c:pt>
                <c:pt idx="4">
                  <c:v>32.351304944126532</c:v>
                </c:pt>
                <c:pt idx="5">
                  <c:v>26.189151621435762</c:v>
                </c:pt>
                <c:pt idx="6">
                  <c:v>21.998887362006045</c:v>
                </c:pt>
                <c:pt idx="7">
                  <c:v>18.964558070694867</c:v>
                </c:pt>
                <c:pt idx="8">
                  <c:v>16.665823759095488</c:v>
                </c:pt>
                <c:pt idx="9">
                  <c:v>14.864113082436514</c:v>
                </c:pt>
                <c:pt idx="10">
                  <c:v>13.413955708540271</c:v>
                </c:pt>
                <c:pt idx="11">
                  <c:v>12.221604090003357</c:v>
                </c:pt>
                <c:pt idx="12">
                  <c:v>11.22392212347247</c:v>
                </c:pt>
                <c:pt idx="13">
                  <c:v>10.376833661323605</c:v>
                </c:pt>
                <c:pt idx="14">
                  <c:v>9.6486348078973858</c:v>
                </c:pt>
                <c:pt idx="15">
                  <c:v>9.0159374434451003</c:v>
                </c:pt>
                <c:pt idx="16">
                  <c:v>8.4611105238484772</c:v>
                </c:pt>
                <c:pt idx="17">
                  <c:v>7.9706113630456672</c:v>
                </c:pt>
                <c:pt idx="18">
                  <c:v>7.533865534933577</c:v>
                </c:pt>
                <c:pt idx="19">
                  <c:v>7.142495896755209</c:v>
                </c:pt>
                <c:pt idx="20">
                  <c:v>6.7897800500018652</c:v>
                </c:pt>
                <c:pt idx="21">
                  <c:v>6.4702609888253066</c:v>
                </c:pt>
                <c:pt idx="22">
                  <c:v>6.1794627421365282</c:v>
                </c:pt>
                <c:pt idx="23">
                  <c:v>5.9136793983887213</c:v>
                </c:pt>
                <c:pt idx="24">
                  <c:v>5.6698163304139291</c:v>
                </c:pt>
                <c:pt idx="25">
                  <c:v>5.4452691490113967</c:v>
                </c:pt>
                <c:pt idx="26">
                  <c:v>5.2378303242871525</c:v>
                </c:pt>
                <c:pt idx="27">
                  <c:v>5.0456163674325785</c:v>
                </c:pt>
                <c:pt idx="28">
                  <c:v>4.8670104783199202</c:v>
                </c:pt>
                <c:pt idx="29">
                  <c:v>4.7006169576935983</c:v>
                </c:pt>
                <c:pt idx="30">
                  <c:v>4.5452246615714964</c:v>
                </c:pt>
                <c:pt idx="31">
                  <c:v>4.3997774724012091</c:v>
                </c:pt>
                <c:pt idx="32">
                  <c:v>4.263350263954659</c:v>
                </c:pt>
                <c:pt idx="33">
                  <c:v>4.1351292033845937</c:v>
                </c:pt>
                <c:pt idx="34">
                  <c:v>4.0143955040157016</c:v>
                </c:pt>
                <c:pt idx="35">
                  <c:v>3.9005119436180924</c:v>
                </c:pt>
                <c:pt idx="36">
                  <c:v>3.7929116141389736</c:v>
                </c:pt>
                <c:pt idx="37">
                  <c:v>3.6910884835580609</c:v>
                </c:pt>
                <c:pt idx="38">
                  <c:v>3.5945894382362815</c:v>
                </c:pt>
                <c:pt idx="39">
                  <c:v>3.5030075417207076</c:v>
                </c:pt>
                <c:pt idx="40">
                  <c:v>3.4159762984481432</c:v>
                </c:pt>
                <c:pt idx="41">
                  <c:v>3.3331647518190968</c:v>
                </c:pt>
                <c:pt idx="42">
                  <c:v>3.2542732784032613</c:v>
                </c:pt>
                <c:pt idx="43">
                  <c:v>3.1790299656078091</c:v>
                </c:pt>
                <c:pt idx="44">
                  <c:v>3.1071874805093285</c:v>
                </c:pt>
                <c:pt idx="45">
                  <c:v>3.0385203538682375</c:v>
                </c:pt>
                <c:pt idx="46">
                  <c:v>2.9728226164873028</c:v>
                </c:pt>
                <c:pt idx="47">
                  <c:v>2.909905735715085</c:v>
                </c:pt>
                <c:pt idx="48">
                  <c:v>2.8495968085500052</c:v>
                </c:pt>
                <c:pt idx="49">
                  <c:v>2.7917369748738632</c:v>
                </c:pt>
                <c:pt idx="50">
                  <c:v>2.7361800201500053</c:v>
                </c:pt>
                <c:pt idx="51">
                  <c:v>2.6827911417080541</c:v>
                </c:pt>
                <c:pt idx="52">
                  <c:v>2.6314458566992878</c:v>
                </c:pt>
                <c:pt idx="53">
                  <c:v>2.5820290330993005</c:v>
                </c:pt>
                <c:pt idx="54">
                  <c:v>2.5344340278808803</c:v>
                </c:pt>
                <c:pt idx="55">
                  <c:v>2.4885619187789638</c:v>
                </c:pt>
                <c:pt idx="56">
                  <c:v>2.444320818000671</c:v>
                </c:pt>
                <c:pt idx="57">
                  <c:v>2.4016252578609221</c:v>
                </c:pt>
                <c:pt idx="58">
                  <c:v>2.360395639700219</c:v>
                </c:pt>
                <c:pt idx="59">
                  <c:v>2.3205577386082323</c:v>
                </c:pt>
                <c:pt idx="60">
                  <c:v>2.2820422574695063</c:v>
                </c:pt>
                <c:pt idx="61">
                  <c:v>2.2447844246944939</c:v>
                </c:pt>
                <c:pt idx="62">
                  <c:v>2.2087236307234983</c:v>
                </c:pt>
                <c:pt idx="63">
                  <c:v>2.1738030990124551</c:v>
                </c:pt>
                <c:pt idx="64">
                  <c:v>2.1399695877437788</c:v>
                </c:pt>
                <c:pt idx="65">
                  <c:v>2.107173118966096</c:v>
                </c:pt>
                <c:pt idx="66">
                  <c:v>2.0753667322647211</c:v>
                </c:pt>
                <c:pt idx="67">
                  <c:v>2.0445062604094835</c:v>
                </c:pt>
                <c:pt idx="68">
                  <c:v>2.0145501247258277</c:v>
                </c:pt>
                <c:pt idx="69">
                  <c:v>1.9854591481954913</c:v>
                </c:pt>
                <c:pt idx="70">
                  <c:v>1.9571963845201101</c:v>
                </c:pt>
                <c:pt idx="71">
                  <c:v>1.9297269615794772</c:v>
                </c:pt>
                <c:pt idx="72">
                  <c:v>1.903017937889796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50D-4FFC-B7E6-506CBD86FB03}"/>
            </c:ext>
          </c:extLst>
        </c:ser>
        <c:ser>
          <c:idx val="5"/>
          <c:order val="4"/>
          <c:tx>
            <c:strRef>
              <c:f>'Funzione domanda Hicks'!$V$89</c:f>
              <c:strCache>
                <c:ptCount val="1"/>
                <c:pt idx="0">
                  <c:v>B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'Funzione domanda Hicks'!$A$90:$A$162</c:f>
              <c:numCache>
                <c:formatCode>General</c:formatCode>
                <c:ptCount val="73"/>
                <c:pt idx="0">
                  <c:v>0.1</c:v>
                </c:pt>
                <c:pt idx="1">
                  <c:v>0.5</c:v>
                </c:pt>
                <c:pt idx="2">
                  <c:v>0.9</c:v>
                </c:pt>
                <c:pt idx="3">
                  <c:v>1.3</c:v>
                </c:pt>
                <c:pt idx="4">
                  <c:v>1.7</c:v>
                </c:pt>
                <c:pt idx="5">
                  <c:v>2.1</c:v>
                </c:pt>
                <c:pt idx="6">
                  <c:v>2.5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>
                  <c:v>4.0999999999999996</c:v>
                </c:pt>
                <c:pt idx="11">
                  <c:v>4.5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  <c:pt idx="16">
                  <c:v>6.5</c:v>
                </c:pt>
                <c:pt idx="17">
                  <c:v>6.9</c:v>
                </c:pt>
                <c:pt idx="18">
                  <c:v>7.3</c:v>
                </c:pt>
                <c:pt idx="19">
                  <c:v>7.7</c:v>
                </c:pt>
                <c:pt idx="20">
                  <c:v>8.1</c:v>
                </c:pt>
                <c:pt idx="21">
                  <c:v>8.5</c:v>
                </c:pt>
                <c:pt idx="22">
                  <c:v>8.9</c:v>
                </c:pt>
                <c:pt idx="23">
                  <c:v>9.3000000000000007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10.9</c:v>
                </c:pt>
                <c:pt idx="28">
                  <c:v>11.3</c:v>
                </c:pt>
                <c:pt idx="29">
                  <c:v>11.7</c:v>
                </c:pt>
                <c:pt idx="30">
                  <c:v>12.1</c:v>
                </c:pt>
                <c:pt idx="31">
                  <c:v>12.5</c:v>
                </c:pt>
                <c:pt idx="32">
                  <c:v>12.9</c:v>
                </c:pt>
                <c:pt idx="33">
                  <c:v>13.3</c:v>
                </c:pt>
                <c:pt idx="34">
                  <c:v>13.7</c:v>
                </c:pt>
                <c:pt idx="35">
                  <c:v>14.1</c:v>
                </c:pt>
                <c:pt idx="36">
                  <c:v>14.5</c:v>
                </c:pt>
                <c:pt idx="37">
                  <c:v>14.9</c:v>
                </c:pt>
                <c:pt idx="38">
                  <c:v>15.3</c:v>
                </c:pt>
                <c:pt idx="39">
                  <c:v>15.7</c:v>
                </c:pt>
                <c:pt idx="40">
                  <c:v>16.100000000000001</c:v>
                </c:pt>
                <c:pt idx="41">
                  <c:v>16.5</c:v>
                </c:pt>
                <c:pt idx="42">
                  <c:v>16.899999999999999</c:v>
                </c:pt>
                <c:pt idx="43">
                  <c:v>17.3</c:v>
                </c:pt>
                <c:pt idx="44">
                  <c:v>17.7</c:v>
                </c:pt>
                <c:pt idx="45">
                  <c:v>18.100000000000001</c:v>
                </c:pt>
                <c:pt idx="46">
                  <c:v>18.5</c:v>
                </c:pt>
                <c:pt idx="47">
                  <c:v>18.899999999999999</c:v>
                </c:pt>
                <c:pt idx="48">
                  <c:v>19.3</c:v>
                </c:pt>
                <c:pt idx="49">
                  <c:v>19.7</c:v>
                </c:pt>
                <c:pt idx="50">
                  <c:v>20.100000000000001</c:v>
                </c:pt>
                <c:pt idx="51">
                  <c:v>20.5</c:v>
                </c:pt>
                <c:pt idx="52">
                  <c:v>20.9</c:v>
                </c:pt>
                <c:pt idx="53">
                  <c:v>21.3</c:v>
                </c:pt>
                <c:pt idx="54">
                  <c:v>21.7</c:v>
                </c:pt>
                <c:pt idx="55">
                  <c:v>22.1</c:v>
                </c:pt>
                <c:pt idx="56">
                  <c:v>22.5</c:v>
                </c:pt>
                <c:pt idx="57">
                  <c:v>22.9</c:v>
                </c:pt>
                <c:pt idx="58">
                  <c:v>23.3</c:v>
                </c:pt>
                <c:pt idx="59">
                  <c:v>23.7</c:v>
                </c:pt>
                <c:pt idx="60">
                  <c:v>24.1</c:v>
                </c:pt>
                <c:pt idx="61">
                  <c:v>24.5</c:v>
                </c:pt>
                <c:pt idx="62">
                  <c:v>24.9</c:v>
                </c:pt>
                <c:pt idx="63">
                  <c:v>25.3</c:v>
                </c:pt>
                <c:pt idx="64">
                  <c:v>25.7</c:v>
                </c:pt>
                <c:pt idx="65">
                  <c:v>26.1</c:v>
                </c:pt>
                <c:pt idx="66">
                  <c:v>26.5</c:v>
                </c:pt>
                <c:pt idx="67">
                  <c:v>26.9</c:v>
                </c:pt>
                <c:pt idx="68">
                  <c:v>27.3</c:v>
                </c:pt>
                <c:pt idx="69">
                  <c:v>27.7</c:v>
                </c:pt>
                <c:pt idx="70">
                  <c:v>28.1</c:v>
                </c:pt>
                <c:pt idx="71">
                  <c:v>28.5</c:v>
                </c:pt>
                <c:pt idx="72">
                  <c:v>28.9</c:v>
                </c:pt>
              </c:numCache>
            </c:numRef>
          </c:xVal>
          <c:yVal>
            <c:numRef>
              <c:f>'Funzione domanda Hicks'!$V$90:$V$162</c:f>
              <c:numCache>
                <c:formatCode>_-* #,##0.0000\ _€_-;\-* #,##0.0000\ _€_-;_-* "-"??\ _€_-;_-@_-</c:formatCode>
                <c:ptCount val="73"/>
                <c:pt idx="0">
                  <c:v>549.99555793048853</c:v>
                </c:pt>
                <c:pt idx="1">
                  <c:v>109.99911158609771</c:v>
                </c:pt>
                <c:pt idx="2">
                  <c:v>61.110617547832064</c:v>
                </c:pt>
                <c:pt idx="3">
                  <c:v>42.307350610037581</c:v>
                </c:pt>
                <c:pt idx="4">
                  <c:v>32.352679878264034</c:v>
                </c:pt>
                <c:pt idx="5">
                  <c:v>26.190264663356597</c:v>
                </c:pt>
                <c:pt idx="6">
                  <c:v>21.999822317219543</c:v>
                </c:pt>
                <c:pt idx="7">
                  <c:v>18.965364066568572</c:v>
                </c:pt>
                <c:pt idx="8">
                  <c:v>16.666532058499655</c:v>
                </c:pt>
                <c:pt idx="9">
                  <c:v>14.864744808932123</c:v>
                </c:pt>
                <c:pt idx="10">
                  <c:v>13.41452580318265</c:v>
                </c:pt>
                <c:pt idx="11">
                  <c:v>12.222123509566412</c:v>
                </c:pt>
                <c:pt idx="12">
                  <c:v>11.224399141438541</c:v>
                </c:pt>
                <c:pt idx="13">
                  <c:v>10.377274677933748</c:v>
                </c:pt>
                <c:pt idx="14">
                  <c:v>9.6490448759734839</c:v>
                </c:pt>
                <c:pt idx="15">
                  <c:v>9.0163206218112908</c:v>
                </c:pt>
                <c:pt idx="16">
                  <c:v>8.4614701220075172</c:v>
                </c:pt>
                <c:pt idx="17">
                  <c:v>7.9709501149346176</c:v>
                </c:pt>
                <c:pt idx="18">
                  <c:v>7.5341857250751856</c:v>
                </c:pt>
                <c:pt idx="19">
                  <c:v>7.1427994536427093</c:v>
                </c:pt>
                <c:pt idx="20">
                  <c:v>6.7900686164257857</c:v>
                </c:pt>
                <c:pt idx="21">
                  <c:v>6.4705359756528074</c:v>
                </c:pt>
                <c:pt idx="22">
                  <c:v>6.1797253700054897</c:v>
                </c:pt>
                <c:pt idx="23">
                  <c:v>5.9139307304353608</c:v>
                </c:pt>
                <c:pt idx="24">
                  <c:v>5.67005729825246</c:v>
                </c:pt>
                <c:pt idx="25">
                  <c:v>5.4455005735691948</c:v>
                </c:pt>
                <c:pt idx="26">
                  <c:v>5.2380529326713194</c:v>
                </c:pt>
                <c:pt idx="27">
                  <c:v>5.0458308067017299</c:v>
                </c:pt>
                <c:pt idx="28">
                  <c:v>4.8672173268184826</c:v>
                </c:pt>
                <c:pt idx="29">
                  <c:v>4.7008167344486207</c:v>
                </c:pt>
                <c:pt idx="30">
                  <c:v>4.5454178341362699</c:v>
                </c:pt>
                <c:pt idx="31">
                  <c:v>4.3999644634439088</c:v>
                </c:pt>
                <c:pt idx="32">
                  <c:v>4.2635314568254925</c:v>
                </c:pt>
                <c:pt idx="33">
                  <c:v>4.1353049468457783</c:v>
                </c:pt>
                <c:pt idx="34">
                  <c:v>4.014566116280939</c:v>
                </c:pt>
                <c:pt idx="35">
                  <c:v>3.9006777158190675</c:v>
                </c:pt>
                <c:pt idx="36">
                  <c:v>3.7930728133137146</c:v>
                </c:pt>
                <c:pt idx="37">
                  <c:v>3.6912453552381783</c:v>
                </c:pt>
                <c:pt idx="38">
                  <c:v>3.5947422086960041</c:v>
                </c:pt>
                <c:pt idx="39">
                  <c:v>3.5031564199394185</c:v>
                </c:pt>
                <c:pt idx="40">
                  <c:v>3.4161214778291216</c:v>
                </c:pt>
                <c:pt idx="41">
                  <c:v>3.3333064116999305</c:v>
                </c:pt>
                <c:pt idx="42">
                  <c:v>3.2544115853875071</c:v>
                </c:pt>
                <c:pt idx="43">
                  <c:v>3.1791650747427083</c:v>
                </c:pt>
                <c:pt idx="44">
                  <c:v>3.107319536330444</c:v>
                </c:pt>
                <c:pt idx="45">
                  <c:v>3.0386494913286661</c:v>
                </c:pt>
                <c:pt idx="46">
                  <c:v>2.9729489617864244</c:v>
                </c:pt>
                <c:pt idx="47">
                  <c:v>2.9100294070396227</c:v>
                </c:pt>
                <c:pt idx="48">
                  <c:v>2.8497179167382827</c:v>
                </c:pt>
                <c:pt idx="49">
                  <c:v>2.7918556240126327</c:v>
                </c:pt>
                <c:pt idx="50">
                  <c:v>2.7362963081118834</c:v>
                </c:pt>
                <c:pt idx="51">
                  <c:v>2.6829051606365297</c:v>
                </c:pt>
                <c:pt idx="52">
                  <c:v>2.6315576934473142</c:v>
                </c:pt>
                <c:pt idx="53">
                  <c:v>2.5821387696267069</c:v>
                </c:pt>
                <c:pt idx="54">
                  <c:v>2.5345417416151546</c:v>
                </c:pt>
                <c:pt idx="55">
                  <c:v>2.4886676829433871</c:v>
                </c:pt>
                <c:pt idx="56">
                  <c:v>2.4444247019132828</c:v>
                </c:pt>
                <c:pt idx="57">
                  <c:v>2.4017273272073738</c:v>
                </c:pt>
                <c:pt idx="58">
                  <c:v>2.3604959567832129</c:v>
                </c:pt>
                <c:pt idx="59">
                  <c:v>2.3206563625759014</c:v>
                </c:pt>
                <c:pt idx="60">
                  <c:v>2.2821392445248487</c:v>
                </c:pt>
                <c:pt idx="61">
                  <c:v>2.2448798282877087</c:v>
                </c:pt>
                <c:pt idx="62">
                  <c:v>2.2088175017288698</c:v>
                </c:pt>
                <c:pt idx="63">
                  <c:v>2.1738954858912591</c:v>
                </c:pt>
                <c:pt idx="64">
                  <c:v>2.1400605366945085</c:v>
                </c:pt>
                <c:pt idx="65">
                  <c:v>2.1072626740631746</c:v>
                </c:pt>
                <c:pt idx="66">
                  <c:v>2.0754549355867495</c:v>
                </c:pt>
                <c:pt idx="67">
                  <c:v>2.0445931521579501</c:v>
                </c:pt>
                <c:pt idx="68">
                  <c:v>2.014635743335123</c:v>
                </c:pt>
                <c:pt idx="69">
                  <c:v>1.9855435304349769</c:v>
                </c:pt>
                <c:pt idx="70">
                  <c:v>1.957279565588927</c:v>
                </c:pt>
                <c:pt idx="71">
                  <c:v>1.9298089751946967</c:v>
                </c:pt>
                <c:pt idx="72">
                  <c:v>1.9030988163684728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50D-4FFC-B7E6-506CBD86F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033560"/>
        <c:axId val="432883416"/>
      </c:scatterChart>
      <c:valAx>
        <c:axId val="431033560"/>
        <c:scaling>
          <c:orientation val="minMax"/>
          <c:max val="20"/>
          <c:min val="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(x</a:t>
                </a:r>
                <a:r>
                  <a:rPr lang="en-US" baseline="-25000"/>
                  <a:t>1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2883416"/>
        <c:crosses val="autoZero"/>
        <c:crossBetween val="midCat"/>
      </c:valAx>
      <c:valAx>
        <c:axId val="432883416"/>
        <c:scaling>
          <c:orientation val="minMax"/>
          <c:max val="5.5"/>
          <c:min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 (P</a:t>
                </a:r>
                <a:r>
                  <a:rPr lang="en-US" baseline="-25000"/>
                  <a:t>1</a:t>
                </a:r>
                <a:r>
                  <a:rPr lang="en-US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1033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Effetto di Sostituzione e</a:t>
            </a:r>
            <a:r>
              <a:rPr lang="it-IT" baseline="0"/>
              <a:t> di Reddito della variazione del prezzo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84026924225935173"/>
          <c:h val="0.7880906503001324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Reddito_Sostituzione!$G$65</c:f>
              <c:strCache>
                <c:ptCount val="1"/>
                <c:pt idx="0">
                  <c:v>Isoutilità ante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Reddito_Sostituzione!$A$66:$A$100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Reddito_Sostituzione!$G$66:$G$100</c:f>
              <c:numCache>
                <c:formatCode>0.000000E+00</c:formatCode>
                <c:ptCount val="35"/>
                <c:pt idx="0">
                  <c:v>2813.7014443962385</c:v>
                </c:pt>
                <c:pt idx="1">
                  <c:v>168.67697010151997</c:v>
                </c:pt>
                <c:pt idx="2">
                  <c:v>72.298658832707858</c:v>
                </c:pt>
                <c:pt idx="3">
                  <c:v>44.046113248521984</c:v>
                </c:pt>
                <c:pt idx="4">
                  <c:v>30.988795126342985</c:v>
                </c:pt>
                <c:pt idx="5">
                  <c:v>23.591693611155147</c:v>
                </c:pt>
                <c:pt idx="6">
                  <c:v>18.879132775180238</c:v>
                </c:pt>
                <c:pt idx="7">
                  <c:v>15.637171051380726</c:v>
                </c:pt>
                <c:pt idx="8">
                  <c:v>13.282479078962076</c:v>
                </c:pt>
                <c:pt idx="9">
                  <c:v>11.501629956561231</c:v>
                </c:pt>
                <c:pt idx="10">
                  <c:v>10.111918696738002</c:v>
                </c:pt>
                <c:pt idx="11">
                  <c:v>9.0000000000000018</c:v>
                </c:pt>
                <c:pt idx="12">
                  <c:v>8.0920114865037469</c:v>
                </c:pt>
                <c:pt idx="13">
                  <c:v>7.3378608494664821</c:v>
                </c:pt>
                <c:pt idx="14">
                  <c:v>6.7024353963201939</c:v>
                </c:pt>
                <c:pt idx="15">
                  <c:v>6.1604284680710437</c:v>
                </c:pt>
                <c:pt idx="16">
                  <c:v>5.6931626339060335</c:v>
                </c:pt>
                <c:pt idx="17">
                  <c:v>5.28656743354132</c:v>
                </c:pt>
                <c:pt idx="18">
                  <c:v>4.9298515366323823</c:v>
                </c:pt>
                <c:pt idx="19">
                  <c:v>4.6146070312184975</c:v>
                </c:pt>
                <c:pt idx="20">
                  <c:v>4.334190728939074</c:v>
                </c:pt>
                <c:pt idx="21">
                  <c:v>4.0832877576653743</c:v>
                </c:pt>
                <c:pt idx="22">
                  <c:v>3.8575979228388264</c:v>
                </c:pt>
                <c:pt idx="23">
                  <c:v>3.6536064853850796</c:v>
                </c:pt>
                <c:pt idx="24">
                  <c:v>3.468414077991643</c:v>
                </c:pt>
                <c:pt idx="25">
                  <c:v>3.2996087557634093</c:v>
                </c:pt>
                <c:pt idx="26">
                  <c:v>3.1451685301091392</c:v>
                </c:pt>
                <c:pt idx="27">
                  <c:v>3.0033862672799088</c:v>
                </c:pt>
                <c:pt idx="28">
                  <c:v>2.8728112069784677</c:v>
                </c:pt>
                <c:pt idx="29">
                  <c:v>2.7522029785900712</c:v>
                </c:pt>
                <c:pt idx="30">
                  <c:v>2.6404951180253375</c:v>
                </c:pt>
                <c:pt idx="31">
                  <c:v>2.536765880070301</c:v>
                </c:pt>
                <c:pt idx="32">
                  <c:v>2.4402147056599466</c:v>
                </c:pt>
                <c:pt idx="33">
                  <c:v>2.3501431108118163</c:v>
                </c:pt>
                <c:pt idx="34">
                  <c:v>2.2659390611751542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D4-498B-8C29-37CB704192D2}"/>
            </c:ext>
          </c:extLst>
        </c:ser>
        <c:ser>
          <c:idx val="1"/>
          <c:order val="1"/>
          <c:tx>
            <c:strRef>
              <c:f>Reddito_Sostituzione!$A$39</c:f>
              <c:strCache>
                <c:ptCount val="1"/>
                <c:pt idx="0">
                  <c:v>Equazione reddito ante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Reddito_Sostituzione!$A$66:$A$100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Reddito_Sostituzione!$B$66:$B$100</c:f>
              <c:numCache>
                <c:formatCode>_-* #,##0\ _€_-;\-* #,##0\ _€_-;_-* "-"??\ _€_-;_-@_-</c:formatCode>
                <c:ptCount val="35"/>
                <c:pt idx="0">
                  <c:v>19.899999999999999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-1</c:v>
                </c:pt>
                <c:pt idx="22">
                  <c:v>-2</c:v>
                </c:pt>
                <c:pt idx="23">
                  <c:v>-3</c:v>
                </c:pt>
                <c:pt idx="24">
                  <c:v>-4</c:v>
                </c:pt>
                <c:pt idx="25">
                  <c:v>-5</c:v>
                </c:pt>
                <c:pt idx="26">
                  <c:v>-6</c:v>
                </c:pt>
                <c:pt idx="27">
                  <c:v>-7</c:v>
                </c:pt>
                <c:pt idx="28">
                  <c:v>-8</c:v>
                </c:pt>
                <c:pt idx="29">
                  <c:v>-9</c:v>
                </c:pt>
                <c:pt idx="30">
                  <c:v>-10</c:v>
                </c:pt>
                <c:pt idx="31">
                  <c:v>-11</c:v>
                </c:pt>
                <c:pt idx="32">
                  <c:v>-12</c:v>
                </c:pt>
                <c:pt idx="33">
                  <c:v>-13</c:v>
                </c:pt>
                <c:pt idx="34">
                  <c:v>-14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D4-498B-8C29-37CB704192D2}"/>
            </c:ext>
          </c:extLst>
        </c:ser>
        <c:ser>
          <c:idx val="3"/>
          <c:order val="2"/>
          <c:tx>
            <c:strRef>
              <c:f>Reddito_Sostituzione!$A$25</c:f>
              <c:strCache>
                <c:ptCount val="1"/>
                <c:pt idx="0">
                  <c:v>Paniere ottimo ante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Reddito_Sostituzione!$B$25:$B$27</c:f>
              <c:numCache>
                <c:formatCode>_(* #,##0.00_);_(* \(#,##0.00\);_(* "-"??_);_(@_)</c:formatCode>
                <c:ptCount val="3"/>
                <c:pt idx="0">
                  <c:v>11</c:v>
                </c:pt>
                <c:pt idx="1">
                  <c:v>11</c:v>
                </c:pt>
                <c:pt idx="2" formatCode="General">
                  <c:v>0</c:v>
                </c:pt>
              </c:numCache>
            </c:numRef>
          </c:xVal>
          <c:yVal>
            <c:numRef>
              <c:f>Reddito_Sostituzione!$C$25:$C$27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9</c:v>
                </c:pt>
                <c:pt idx="2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D4-498B-8C29-37CB704192D2}"/>
            </c:ext>
          </c:extLst>
        </c:ser>
        <c:ser>
          <c:idx val="4"/>
          <c:order val="3"/>
          <c:tx>
            <c:strRef>
              <c:f>Reddito_Sostituzione!$A$45</c:f>
              <c:strCache>
                <c:ptCount val="1"/>
                <c:pt idx="0">
                  <c:v>Equazione reddito post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Reddito_Sostituzione!$A$66:$A$100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Reddito_Sostituzione!$C$66:$C$100</c:f>
              <c:numCache>
                <c:formatCode>_-* #,##0\ _€_-;\-* #,##0\ _€_-;_-* "-"??\ _€_-;_-@_-</c:formatCode>
                <c:ptCount val="35"/>
                <c:pt idx="0">
                  <c:v>19.880000000000003</c:v>
                </c:pt>
                <c:pt idx="1">
                  <c:v>18.8</c:v>
                </c:pt>
                <c:pt idx="2">
                  <c:v>17.600000000000001</c:v>
                </c:pt>
                <c:pt idx="3">
                  <c:v>16.399999999999999</c:v>
                </c:pt>
                <c:pt idx="4">
                  <c:v>15.2</c:v>
                </c:pt>
                <c:pt idx="5">
                  <c:v>14</c:v>
                </c:pt>
                <c:pt idx="6">
                  <c:v>12.8</c:v>
                </c:pt>
                <c:pt idx="7">
                  <c:v>11.6</c:v>
                </c:pt>
                <c:pt idx="8">
                  <c:v>10.4</c:v>
                </c:pt>
                <c:pt idx="9">
                  <c:v>9.1999999999999993</c:v>
                </c:pt>
                <c:pt idx="10">
                  <c:v>8</c:v>
                </c:pt>
                <c:pt idx="11">
                  <c:v>6.8</c:v>
                </c:pt>
                <c:pt idx="12">
                  <c:v>5.6</c:v>
                </c:pt>
                <c:pt idx="13">
                  <c:v>4.4000000000000004</c:v>
                </c:pt>
                <c:pt idx="14">
                  <c:v>3.2</c:v>
                </c:pt>
                <c:pt idx="15">
                  <c:v>2</c:v>
                </c:pt>
                <c:pt idx="16">
                  <c:v>0.8</c:v>
                </c:pt>
                <c:pt idx="17">
                  <c:v>-0.4</c:v>
                </c:pt>
                <c:pt idx="18">
                  <c:v>-1.6</c:v>
                </c:pt>
                <c:pt idx="19">
                  <c:v>-2.8</c:v>
                </c:pt>
                <c:pt idx="20">
                  <c:v>-4</c:v>
                </c:pt>
                <c:pt idx="21">
                  <c:v>-5.2</c:v>
                </c:pt>
                <c:pt idx="22">
                  <c:v>-6.4</c:v>
                </c:pt>
                <c:pt idx="23">
                  <c:v>-7.6</c:v>
                </c:pt>
                <c:pt idx="24">
                  <c:v>-8.8000000000000007</c:v>
                </c:pt>
                <c:pt idx="25">
                  <c:v>-10</c:v>
                </c:pt>
                <c:pt idx="26">
                  <c:v>-11.2</c:v>
                </c:pt>
                <c:pt idx="27">
                  <c:v>-12.4</c:v>
                </c:pt>
                <c:pt idx="28">
                  <c:v>-13.6</c:v>
                </c:pt>
                <c:pt idx="29">
                  <c:v>-14.8</c:v>
                </c:pt>
                <c:pt idx="30">
                  <c:v>-16</c:v>
                </c:pt>
                <c:pt idx="31">
                  <c:v>-17.2</c:v>
                </c:pt>
                <c:pt idx="32">
                  <c:v>-18.399999999999999</c:v>
                </c:pt>
                <c:pt idx="33">
                  <c:v>-19.600000000000001</c:v>
                </c:pt>
                <c:pt idx="34">
                  <c:v>-20.8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D4-498B-8C29-37CB704192D2}"/>
            </c:ext>
          </c:extLst>
        </c:ser>
        <c:ser>
          <c:idx val="0"/>
          <c:order val="4"/>
          <c:tx>
            <c:strRef>
              <c:f>Reddito_Sostituzione!$L$65</c:f>
              <c:strCache>
                <c:ptCount val="1"/>
                <c:pt idx="0">
                  <c:v>Isoutilità post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Reddito_Sostituzione!$A$66:$A$100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Reddito_Sostituzione!$L$66:$L$100</c:f>
              <c:numCache>
                <c:formatCode>0.000000E+00</c:formatCode>
                <c:ptCount val="35"/>
                <c:pt idx="0">
                  <c:v>2250.6421599556338</c:v>
                </c:pt>
                <c:pt idx="1">
                  <c:v>134.92245279972045</c:v>
                </c:pt>
                <c:pt idx="2">
                  <c:v>57.830730407169064</c:v>
                </c:pt>
                <c:pt idx="3">
                  <c:v>35.231896993455067</c:v>
                </c:pt>
                <c:pt idx="4">
                  <c:v>24.787522832771955</c:v>
                </c:pt>
                <c:pt idx="5">
                  <c:v>18.870680246395203</c:v>
                </c:pt>
                <c:pt idx="6">
                  <c:v>15.101165851069316</c:v>
                </c:pt>
                <c:pt idx="7">
                  <c:v>12.507964020406959</c:v>
                </c:pt>
                <c:pt idx="8">
                  <c:v>10.624477399113461</c:v>
                </c:pt>
                <c:pt idx="9">
                  <c:v>9.1999999999999993</c:v>
                </c:pt>
                <c:pt idx="10">
                  <c:v>8.0883885467833103</c:v>
                </c:pt>
                <c:pt idx="11">
                  <c:v>7.1989796500769749</c:v>
                </c:pt>
                <c:pt idx="12">
                  <c:v>6.4726917799477359</c:v>
                </c:pt>
                <c:pt idx="13">
                  <c:v>5.8694567700450833</c:v>
                </c:pt>
                <c:pt idx="14">
                  <c:v>5.3611884471182982</c:v>
                </c:pt>
                <c:pt idx="15">
                  <c:v>4.9276443530442577</c:v>
                </c:pt>
                <c:pt idx="16">
                  <c:v>4.5538846606742398</c:v>
                </c:pt>
                <c:pt idx="17">
                  <c:v>4.2286545969804017</c:v>
                </c:pt>
                <c:pt idx="18">
                  <c:v>3.9433223211241364</c:v>
                </c:pt>
                <c:pt idx="19">
                  <c:v>3.6911624567604542</c:v>
                </c:pt>
                <c:pt idx="20">
                  <c:v>3.4668612063538529</c:v>
                </c:pt>
                <c:pt idx="21">
                  <c:v>3.2661672747601638</c:v>
                </c:pt>
                <c:pt idx="22">
                  <c:v>3.0856409938551033</c:v>
                </c:pt>
                <c:pt idx="23">
                  <c:v>2.9224709708529386</c:v>
                </c:pt>
                <c:pt idx="24">
                  <c:v>2.7743380406113705</c:v>
                </c:pt>
                <c:pt idx="25">
                  <c:v>2.639312920661844</c:v>
                </c:pt>
                <c:pt idx="26">
                  <c:v>2.5157782493686902</c:v>
                </c:pt>
                <c:pt idx="27">
                  <c:v>2.4023685132743009</c:v>
                </c:pt>
                <c:pt idx="28">
                  <c:v>2.2979232686167848</c:v>
                </c:pt>
                <c:pt idx="29">
                  <c:v>2.2014503595279074</c:v>
                </c:pt>
                <c:pt idx="30">
                  <c:v>2.1120967356435556</c:v>
                </c:pt>
                <c:pt idx="31">
                  <c:v>2.0291251052928563</c:v>
                </c:pt>
                <c:pt idx="32">
                  <c:v>1.9518951119849479</c:v>
                </c:pt>
                <c:pt idx="33">
                  <c:v>1.8798480477225399</c:v>
                </c:pt>
                <c:pt idx="34">
                  <c:v>1.8124943544127177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8D4-498B-8C29-37CB704192D2}"/>
            </c:ext>
          </c:extLst>
        </c:ser>
        <c:ser>
          <c:idx val="5"/>
          <c:order val="5"/>
          <c:tx>
            <c:strRef>
              <c:f>Reddito_Sostituzione!$A$30</c:f>
              <c:strCache>
                <c:ptCount val="1"/>
                <c:pt idx="0">
                  <c:v>Paniere ottimo post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Reddito_Sostituzione!$B$30:$B$32</c:f>
              <c:numCache>
                <c:formatCode>_(* #,##0.00_);_(* \(#,##0.00\);_(* "-"??_);_(@_)</c:formatCode>
                <c:ptCount val="3"/>
                <c:pt idx="0">
                  <c:v>9</c:v>
                </c:pt>
                <c:pt idx="1">
                  <c:v>9</c:v>
                </c:pt>
                <c:pt idx="2" formatCode="General">
                  <c:v>0</c:v>
                </c:pt>
              </c:numCache>
            </c:numRef>
          </c:xVal>
          <c:yVal>
            <c:numRef>
              <c:f>Reddito_Sostituzione!$C$30:$C$32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9.1999999999999993</c:v>
                </c:pt>
                <c:pt idx="2">
                  <c:v>9.1999999999999993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D4-498B-8C29-37CB704192D2}"/>
            </c:ext>
          </c:extLst>
        </c:ser>
        <c:ser>
          <c:idx val="6"/>
          <c:order val="6"/>
          <c:tx>
            <c:strRef>
              <c:f>Reddito_Sostituzione!$A$35</c:f>
              <c:strCache>
                <c:ptCount val="1"/>
                <c:pt idx="0">
                  <c:v>Paniere ottimo post compensato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Reddito_Sostituzione!$B$35:$B$37</c:f>
              <c:numCache>
                <c:formatCode>_(* #,##0.00_);_(* \(#,##0.00\);_(* "-"??_);_(@_)</c:formatCode>
                <c:ptCount val="3"/>
                <c:pt idx="0">
                  <c:v>10</c:v>
                </c:pt>
                <c:pt idx="1">
                  <c:v>10</c:v>
                </c:pt>
                <c:pt idx="2" formatCode="General">
                  <c:v>0</c:v>
                </c:pt>
              </c:numCache>
            </c:numRef>
          </c:xVal>
          <c:yVal>
            <c:numRef>
              <c:f>Reddito_Sostituzione!$C$35:$C$37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10.111918696738002</c:v>
                </c:pt>
                <c:pt idx="2">
                  <c:v>10.111918696738002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DC-4DC3-84BF-663B0DAEB210}"/>
            </c:ext>
          </c:extLst>
        </c:ser>
        <c:ser>
          <c:idx val="7"/>
          <c:order val="7"/>
          <c:tx>
            <c:strRef>
              <c:f>Reddito_Sostituzione!$A$51</c:f>
              <c:strCache>
                <c:ptCount val="1"/>
                <c:pt idx="0">
                  <c:v>Equazione reddito post  compensato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Reddito_Sostituzione!$A$66:$A$100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Reddito_Sostituzione!$D$66:$D$100</c:f>
              <c:numCache>
                <c:formatCode>_-* #,##0\ _€_-;\-* #,##0\ _€_-;_-* "-"??\ _€_-;_-@_-</c:formatCode>
                <c:ptCount val="35"/>
                <c:pt idx="0">
                  <c:v>21.991918696738001</c:v>
                </c:pt>
                <c:pt idx="1">
                  <c:v>20.911918696738002</c:v>
                </c:pt>
                <c:pt idx="2">
                  <c:v>19.711918696738003</c:v>
                </c:pt>
                <c:pt idx="3">
                  <c:v>18.511918696738</c:v>
                </c:pt>
                <c:pt idx="4">
                  <c:v>17.311918696738001</c:v>
                </c:pt>
                <c:pt idx="5">
                  <c:v>16.111918696738002</c:v>
                </c:pt>
                <c:pt idx="6">
                  <c:v>14.911918696738002</c:v>
                </c:pt>
                <c:pt idx="7">
                  <c:v>13.711918696738001</c:v>
                </c:pt>
                <c:pt idx="8">
                  <c:v>12.511918696738002</c:v>
                </c:pt>
                <c:pt idx="9">
                  <c:v>11.311918696738003</c:v>
                </c:pt>
                <c:pt idx="10">
                  <c:v>10.111918696738002</c:v>
                </c:pt>
                <c:pt idx="11">
                  <c:v>8.9119186967380024</c:v>
                </c:pt>
                <c:pt idx="12">
                  <c:v>7.7119186967380031</c:v>
                </c:pt>
                <c:pt idx="13">
                  <c:v>6.5119186967380021</c:v>
                </c:pt>
                <c:pt idx="14">
                  <c:v>5.311918696738001</c:v>
                </c:pt>
                <c:pt idx="15">
                  <c:v>4.1119186967380017</c:v>
                </c:pt>
                <c:pt idx="16">
                  <c:v>2.9119186967380024</c:v>
                </c:pt>
                <c:pt idx="17">
                  <c:v>1.7119186967380031</c:v>
                </c:pt>
                <c:pt idx="18">
                  <c:v>0.51191869673800383</c:v>
                </c:pt>
                <c:pt idx="19">
                  <c:v>-0.68808130326199901</c:v>
                </c:pt>
                <c:pt idx="20">
                  <c:v>-1.8880813032619983</c:v>
                </c:pt>
                <c:pt idx="21">
                  <c:v>-3.0880813032619976</c:v>
                </c:pt>
                <c:pt idx="22">
                  <c:v>-4.2880813032619969</c:v>
                </c:pt>
                <c:pt idx="23">
                  <c:v>-5.4880813032619962</c:v>
                </c:pt>
                <c:pt idx="24">
                  <c:v>-6.6880813032619955</c:v>
                </c:pt>
                <c:pt idx="25">
                  <c:v>-7.8880813032619983</c:v>
                </c:pt>
                <c:pt idx="26">
                  <c:v>-9.0880813032619976</c:v>
                </c:pt>
                <c:pt idx="27">
                  <c:v>-10.288081303261997</c:v>
                </c:pt>
                <c:pt idx="28">
                  <c:v>-11.488081303262</c:v>
                </c:pt>
                <c:pt idx="29">
                  <c:v>-12.688081303261995</c:v>
                </c:pt>
                <c:pt idx="30">
                  <c:v>-13.888081303261998</c:v>
                </c:pt>
                <c:pt idx="31">
                  <c:v>-15.088081303261994</c:v>
                </c:pt>
                <c:pt idx="32">
                  <c:v>-16.288081303261997</c:v>
                </c:pt>
                <c:pt idx="33">
                  <c:v>-17.488081303262</c:v>
                </c:pt>
                <c:pt idx="34">
                  <c:v>-18.688081303261995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DC-4DC3-84BF-663B0DAEB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751680"/>
        <c:axId val="558752072"/>
      </c:scatterChart>
      <c:valAx>
        <c:axId val="558751680"/>
        <c:scaling>
          <c:orientation val="minMax"/>
          <c:max val="3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8752072"/>
        <c:crosses val="autoZero"/>
        <c:crossBetween val="midCat"/>
        <c:majorUnit val="1"/>
      </c:valAx>
      <c:valAx>
        <c:axId val="558752072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875168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136716695505028"/>
          <c:y val="0.14025646033253736"/>
          <c:w val="0.29230031398132478"/>
          <c:h val="0.29424791822556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 funzione di domanda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'La rendita del consumatore'!$A$47</c:f>
              <c:strCache>
                <c:ptCount val="1"/>
                <c:pt idx="0">
                  <c:v>Funzione di domanda Marshall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'La rendita del consumatore'!$B$54:$C$54</c:f>
              <c:numCache>
                <c:formatCode>General</c:formatCode>
                <c:ptCount val="2"/>
                <c:pt idx="0">
                  <c:v>48.000000000000007</c:v>
                </c:pt>
                <c:pt idx="1">
                  <c:v>0</c:v>
                </c:pt>
              </c:numCache>
            </c:numRef>
          </c:xVal>
          <c:yVal>
            <c:numRef>
              <c:f>'La rendita del consumatore'!$B$55:$C$55</c:f>
              <c:numCache>
                <c:formatCode>General</c:formatCode>
                <c:ptCount val="2"/>
                <c:pt idx="0">
                  <c:v>0</c:v>
                </c:pt>
                <c:pt idx="1">
                  <c:v>4.8000000000000007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83-43F8-96BF-5AD61AEFEEBC}"/>
            </c:ext>
          </c:extLst>
        </c:ser>
        <c:ser>
          <c:idx val="1"/>
          <c:order val="1"/>
          <c:tx>
            <c:strRef>
              <c:f>'La rendita del consumatore'!$A$58</c:f>
              <c:strCache>
                <c:ptCount val="1"/>
                <c:pt idx="0">
                  <c:v>Consumo ante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'La rendita del consumatore'!$B$58:$B$60</c:f>
              <c:numCache>
                <c:formatCode>_(* #,##0.00_);_(* \(#,##0.00\);_(* "-"??_);_(@_)</c:formatCode>
                <c:ptCount val="3"/>
                <c:pt idx="0">
                  <c:v>18</c:v>
                </c:pt>
                <c:pt idx="1">
                  <c:v>18</c:v>
                </c:pt>
                <c:pt idx="2" formatCode="General">
                  <c:v>0</c:v>
                </c:pt>
              </c:numCache>
            </c:numRef>
          </c:xVal>
          <c:yVal>
            <c:numRef>
              <c:f>'La rendita del consumatore'!$C$58:$C$60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83-43F8-96BF-5AD61AEFEEBC}"/>
            </c:ext>
          </c:extLst>
        </c:ser>
        <c:ser>
          <c:idx val="2"/>
          <c:order val="2"/>
          <c:tx>
            <c:strRef>
              <c:f>'La rendita del consumatore'!$A$63</c:f>
              <c:strCache>
                <c:ptCount val="1"/>
                <c:pt idx="0">
                  <c:v>Consumo post</c:v>
                </c:pt>
              </c:strCache>
            </c:strRef>
          </c:tx>
          <c:spPr>
            <a:ln w="127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'La rendita del consumatore'!$B$63:$B$65</c:f>
              <c:numCache>
                <c:formatCode>_(* #,##0.00_);_(* \(#,##0.00\);_(* "-"??_);_(@_)</c:formatCode>
                <c:ptCount val="3"/>
                <c:pt idx="0">
                  <c:v>28</c:v>
                </c:pt>
                <c:pt idx="1">
                  <c:v>28</c:v>
                </c:pt>
                <c:pt idx="2" formatCode="General">
                  <c:v>0</c:v>
                </c:pt>
              </c:numCache>
            </c:numRef>
          </c:xVal>
          <c:yVal>
            <c:numRef>
              <c:f>'La rendita del consumatore'!$C$63:$C$65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883-43F8-96BF-5AD61AEFE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752856"/>
        <c:axId val="558753248"/>
      </c:scatterChart>
      <c:valAx>
        <c:axId val="558752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(x</a:t>
                </a:r>
                <a:r>
                  <a:rPr lang="en-US" baseline="-25000"/>
                  <a:t>1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8753248"/>
        <c:crosses val="autoZero"/>
        <c:crossBetween val="midCat"/>
      </c:valAx>
      <c:valAx>
        <c:axId val="558753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 (P</a:t>
                </a:r>
                <a:r>
                  <a:rPr lang="en-US" baseline="-25000"/>
                  <a:t>1</a:t>
                </a:r>
                <a:r>
                  <a:rPr lang="en-US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8752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265640064572987"/>
          <c:y val="0.19832969352113425"/>
          <c:w val="0.30388680923081335"/>
          <c:h val="0.1073480795816553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utilità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99639855942375E-2"/>
          <c:y val="0.12526528481432092"/>
          <c:w val="0.79840720264576859"/>
          <c:h val="0.811336903114876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'Funzioni utilità Cobb-Douglas_1'!$B$12</c:f>
              <c:strCache>
                <c:ptCount val="1"/>
                <c:pt idx="0">
                  <c:v>Totale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'Funzioni utilità Cobb-Douglas_1'!$A$13:$A$47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'Funzioni utilità Cobb-Douglas_1'!$B$13:$B$47</c:f>
              <c:numCache>
                <c:formatCode>_-* #,##0.0000\ _€_-;\-* #,##0.0000\ _€_-;_-* "-"??\ _€_-;_-@_-</c:formatCode>
                <c:ptCount val="35"/>
                <c:pt idx="0">
                  <c:v>1.0813962975130149</c:v>
                </c:pt>
                <c:pt idx="1">
                  <c:v>2.1576692799745931</c:v>
                </c:pt>
                <c:pt idx="2">
                  <c:v>2.6564024798866686</c:v>
                </c:pt>
                <c:pt idx="3">
                  <c:v>3</c:v>
                </c:pt>
                <c:pt idx="4">
                  <c:v>3.2704150727080528</c:v>
                </c:pt>
                <c:pt idx="5">
                  <c:v>3.4968409520721471</c:v>
                </c:pt>
                <c:pt idx="6">
                  <c:v>3.6934332400347487</c:v>
                </c:pt>
                <c:pt idx="7">
                  <c:v>3.8682478275783576</c:v>
                </c:pt>
                <c:pt idx="8">
                  <c:v>4.0263532460835281</c:v>
                </c:pt>
                <c:pt idx="9">
                  <c:v>4.1711675109477282</c:v>
                </c:pt>
                <c:pt idx="10">
                  <c:v>4.3051162024993426</c:v>
                </c:pt>
                <c:pt idx="11">
                  <c:v>4.4299893673488961</c:v>
                </c:pt>
                <c:pt idx="12">
                  <c:v>4.547149699531194</c:v>
                </c:pt>
                <c:pt idx="13">
                  <c:v>4.6576610862074981</c:v>
                </c:pt>
                <c:pt idx="14">
                  <c:v>4.7623717023567034</c:v>
                </c:pt>
                <c:pt idx="15">
                  <c:v>4.8619697900782874</c:v>
                </c:pt>
                <c:pt idx="16">
                  <c:v>4.9570223050689046</c:v>
                </c:pt>
                <c:pt idx="17">
                  <c:v>5.04800242327092</c:v>
                </c:pt>
                <c:pt idx="18">
                  <c:v>5.1353095782291156</c:v>
                </c:pt>
                <c:pt idx="19">
                  <c:v>5.2192843553391182</c:v>
                </c:pt>
                <c:pt idx="20">
                  <c:v>5.300219761507746</c:v>
                </c:pt>
                <c:pt idx="21">
                  <c:v>5.3783698875629913</c:v>
                </c:pt>
                <c:pt idx="22">
                  <c:v>5.4539566607889745</c:v>
                </c:pt>
                <c:pt idx="23">
                  <c:v>5.527175175487991</c:v>
                </c:pt>
                <c:pt idx="24">
                  <c:v>5.598197949220844</c:v>
                </c:pt>
                <c:pt idx="25">
                  <c:v>5.6671783565611245</c:v>
                </c:pt>
                <c:pt idx="26">
                  <c:v>5.734253425538375</c:v>
                </c:pt>
                <c:pt idx="27">
                  <c:v>5.7995461347952881</c:v>
                </c:pt>
                <c:pt idx="28">
                  <c:v>5.8631673156283748</c:v>
                </c:pt>
                <c:pt idx="29">
                  <c:v>5.925217238433758</c:v>
                </c:pt>
                <c:pt idx="30">
                  <c:v>5.9857869449066392</c:v>
                </c:pt>
                <c:pt idx="31">
                  <c:v>6.0449593737858969</c:v>
                </c:pt>
                <c:pt idx="32">
                  <c:v>6.1028103177117199</c:v>
                </c:pt>
                <c:pt idx="33">
                  <c:v>6.1594092409765313</c:v>
                </c:pt>
                <c:pt idx="34">
                  <c:v>6.2148199819615915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C7B-45E0-8F98-E6F8A5A2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033168"/>
        <c:axId val="431032776"/>
      </c:scatterChart>
      <c:scatterChart>
        <c:scatterStyle val="smoothMarker"/>
        <c:varyColors val="0"/>
        <c:ser>
          <c:idx val="2"/>
          <c:order val="1"/>
          <c:tx>
            <c:strRef>
              <c:f>'Funzioni utilità Cobb-Douglas_1'!$C$12</c:f>
              <c:strCache>
                <c:ptCount val="1"/>
                <c:pt idx="0">
                  <c:v>Marginale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'Funzioni utilità Cobb-Douglas_1'!$A$13:$A$47</c:f>
              <c:numCache>
                <c:formatCode>General</c:formatCode>
                <c:ptCount val="35"/>
                <c:pt idx="0">
                  <c:v>0.1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numCache>
            </c:numRef>
          </c:xVal>
          <c:yVal>
            <c:numRef>
              <c:f>'Funzioni utilità Cobb-Douglas_1'!$C$13:$C$47</c:f>
              <c:numCache>
                <c:formatCode>_(* #,##0.00_);_(* \(#,##0.00\);_(* "-"??_);_(@_)</c:formatCode>
                <c:ptCount val="35"/>
                <c:pt idx="0">
                  <c:v>3.2441888925390439</c:v>
                </c:pt>
                <c:pt idx="1">
                  <c:v>0.64730078399237789</c:v>
                </c:pt>
                <c:pt idx="2">
                  <c:v>0.39846037198300022</c:v>
                </c:pt>
                <c:pt idx="3">
                  <c:v>0.29999999999999993</c:v>
                </c:pt>
                <c:pt idx="4">
                  <c:v>0.24528113045310396</c:v>
                </c:pt>
                <c:pt idx="5">
                  <c:v>0.2098104571243288</c:v>
                </c:pt>
                <c:pt idx="6">
                  <c:v>0.18467166200173743</c:v>
                </c:pt>
                <c:pt idx="7">
                  <c:v>0.1657820497533582</c:v>
                </c:pt>
                <c:pt idx="8">
                  <c:v>0.1509882467281323</c:v>
                </c:pt>
                <c:pt idx="9">
                  <c:v>0.13903891703159094</c:v>
                </c:pt>
                <c:pt idx="10">
                  <c:v>0.12915348607498028</c:v>
                </c:pt>
                <c:pt idx="11">
                  <c:v>0.12081789183678807</c:v>
                </c:pt>
                <c:pt idx="12">
                  <c:v>0.11367874248827983</c:v>
                </c:pt>
                <c:pt idx="13">
                  <c:v>0.10748448660478839</c:v>
                </c:pt>
                <c:pt idx="14">
                  <c:v>0.10205082219335794</c:v>
                </c:pt>
                <c:pt idx="15">
                  <c:v>9.7239395801565751E-2</c:v>
                </c:pt>
                <c:pt idx="16">
                  <c:v>9.2944168220041964E-2</c:v>
                </c:pt>
                <c:pt idx="17">
                  <c:v>8.9082395704780923E-2</c:v>
                </c:pt>
                <c:pt idx="18">
                  <c:v>8.5588492970485264E-2</c:v>
                </c:pt>
                <c:pt idx="19">
                  <c:v>8.2409752979038714E-2</c:v>
                </c:pt>
                <c:pt idx="20">
                  <c:v>7.9503296422616193E-2</c:v>
                </c:pt>
                <c:pt idx="21">
                  <c:v>7.6833855536614162E-2</c:v>
                </c:pt>
                <c:pt idx="22">
                  <c:v>7.4372136283486004E-2</c:v>
                </c:pt>
                <c:pt idx="23">
                  <c:v>7.2093589245495526E-2</c:v>
                </c:pt>
                <c:pt idx="24">
                  <c:v>6.9977474365260542E-2</c:v>
                </c:pt>
                <c:pt idx="25">
                  <c:v>6.8006140278733501E-2</c:v>
                </c:pt>
                <c:pt idx="26">
                  <c:v>6.6164462602365859E-2</c:v>
                </c:pt>
                <c:pt idx="27">
                  <c:v>6.4439401497725424E-2</c:v>
                </c:pt>
                <c:pt idx="28">
                  <c:v>6.2819649810304024E-2</c:v>
                </c:pt>
                <c:pt idx="29">
                  <c:v>6.1295350742418188E-2</c:v>
                </c:pt>
                <c:pt idx="30">
                  <c:v>5.9857869449066396E-2</c:v>
                </c:pt>
                <c:pt idx="31">
                  <c:v>5.849960684308933E-2</c:v>
                </c:pt>
                <c:pt idx="32">
                  <c:v>5.7213846728547374E-2</c:v>
                </c:pt>
                <c:pt idx="33">
                  <c:v>5.5994629463423005E-2</c:v>
                </c:pt>
                <c:pt idx="34">
                  <c:v>5.4836646899661098E-2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C7B-45E0-8F98-E6F8A5A2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031992"/>
        <c:axId val="431032384"/>
      </c:scatterChart>
      <c:valAx>
        <c:axId val="431033168"/>
        <c:scaling>
          <c:orientation val="minMax"/>
          <c:max val="2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X</a:t>
                </a:r>
                <a:r>
                  <a:rPr lang="en-US" i="1" baseline="-25000"/>
                  <a:t>1</a:t>
                </a:r>
                <a:endParaRPr lang="en-US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1032776"/>
        <c:crosses val="autoZero"/>
        <c:crossBetween val="midCat"/>
        <c:majorUnit val="1"/>
      </c:valAx>
      <c:valAx>
        <c:axId val="431032776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Utilità totale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1033168"/>
        <c:crosses val="autoZero"/>
        <c:crossBetween val="midCat"/>
        <c:majorUnit val="1"/>
      </c:valAx>
      <c:valAx>
        <c:axId val="4310323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Utilità marginale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_(* #,##0.00_);_(* \(#,##0.0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1031992"/>
        <c:crosses val="max"/>
        <c:crossBetween val="midCat"/>
      </c:valAx>
      <c:valAx>
        <c:axId val="431031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032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909368504095267"/>
          <c:y val="0.74054276592604484"/>
          <c:w val="0.28023428005351469"/>
          <c:h val="4.6106880082612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 funzione di domanda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3290739027383293E-2"/>
          <c:y val="8.6802721088435369E-2"/>
          <c:w val="0.89742687258587339"/>
          <c:h val="0.7984086404783817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'Domanda aggregata mercato'!$B$47:$C$47</c:f>
              <c:strCache>
                <c:ptCount val="2"/>
                <c:pt idx="0">
                  <c:v>Tizio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'Domanda aggregata mercato'!$B$57:$C$57</c:f>
              <c:numCache>
                <c:formatCode>General</c:formatCode>
                <c:ptCount val="2"/>
                <c:pt idx="0">
                  <c:v>16</c:v>
                </c:pt>
                <c:pt idx="1">
                  <c:v>0</c:v>
                </c:pt>
              </c:numCache>
            </c:numRef>
          </c:xVal>
          <c:yVal>
            <c:numRef>
              <c:f>'Domanda aggregata mercato'!$B$58:$C$58</c:f>
              <c:numCache>
                <c:formatCode>General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4A-4619-85AC-2E9B57453481}"/>
            </c:ext>
          </c:extLst>
        </c:ser>
        <c:ser>
          <c:idx val="1"/>
          <c:order val="1"/>
          <c:tx>
            <c:strRef>
              <c:f>'Domanda aggregata mercato'!$D$47:$E$47</c:f>
              <c:strCache>
                <c:ptCount val="2"/>
                <c:pt idx="0">
                  <c:v>Caio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'Domanda aggregata mercato'!$D$57:$D$58</c:f>
              <c:numCache>
                <c:formatCode>General</c:formatCode>
                <c:ptCount val="2"/>
                <c:pt idx="0">
                  <c:v>30</c:v>
                </c:pt>
                <c:pt idx="1">
                  <c:v>0</c:v>
                </c:pt>
              </c:numCache>
            </c:numRef>
          </c:xVal>
          <c:yVal>
            <c:numRef>
              <c:f>'Domanda aggregata mercato'!$E$57:$E$58</c:f>
              <c:numCache>
                <c:formatCode>General</c:formatCode>
                <c:ptCount val="2"/>
                <c:pt idx="0">
                  <c:v>0</c:v>
                </c:pt>
                <c:pt idx="1">
                  <c:v>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64-49A5-8B9B-B571492DD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936656"/>
        <c:axId val="557937048"/>
      </c:scatterChart>
      <c:valAx>
        <c:axId val="557936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(x</a:t>
                </a:r>
                <a:r>
                  <a:rPr lang="en-US" baseline="-25000"/>
                  <a:t>1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7937048"/>
        <c:crosses val="autoZero"/>
        <c:crossBetween val="midCat"/>
      </c:valAx>
      <c:valAx>
        <c:axId val="5579370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 (P</a:t>
                </a:r>
                <a:r>
                  <a:rPr lang="en-US" baseline="-25000"/>
                  <a:t>1</a:t>
                </a:r>
                <a:r>
                  <a:rPr lang="en-US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7936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48493274538391"/>
          <c:y val="0.28302912955552689"/>
          <c:w val="0.22926059879326915"/>
          <c:h val="7.391641747803864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 funzione della domanda di mercato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8512307544805153E-2"/>
          <c:y val="0.10150519978106184"/>
          <c:w val="0.86374590471082879"/>
          <c:h val="0.7608964827672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'Domanda aggregata mercato'!$V$12</c:f>
              <c:strCache>
                <c:ptCount val="1"/>
                <c:pt idx="0">
                  <c:v>Tizio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'Domanda aggregata mercato'!$U$13:$U$36</c:f>
              <c:numCache>
                <c:formatCode>General</c:formatCode>
                <c:ptCount val="24"/>
                <c:pt idx="0">
                  <c:v>-2</c:v>
                </c:pt>
                <c:pt idx="1">
                  <c:v>0</c:v>
                </c:pt>
                <c:pt idx="2">
                  <c:v>0</c:v>
                </c:pt>
                <c:pt idx="3">
                  <c:v>-1.1999999999999993</c:v>
                </c:pt>
                <c:pt idx="4">
                  <c:v>0.40000000000000036</c:v>
                </c:pt>
                <c:pt idx="5">
                  <c:v>0.40000000000000036</c:v>
                </c:pt>
                <c:pt idx="6">
                  <c:v>0.80000000000000071</c:v>
                </c:pt>
                <c:pt idx="7">
                  <c:v>-0.39999999999999858</c:v>
                </c:pt>
                <c:pt idx="8">
                  <c:v>1.1999999999999993</c:v>
                </c:pt>
                <c:pt idx="9">
                  <c:v>0.39999999999999858</c:v>
                </c:pt>
                <c:pt idx="10">
                  <c:v>1.5999999999999996</c:v>
                </c:pt>
                <c:pt idx="11">
                  <c:v>0.80000000000000071</c:v>
                </c:pt>
                <c:pt idx="12">
                  <c:v>2</c:v>
                </c:pt>
                <c:pt idx="13">
                  <c:v>1.1999999999999993</c:v>
                </c:pt>
                <c:pt idx="14">
                  <c:v>2.4000000000000004</c:v>
                </c:pt>
                <c:pt idx="15">
                  <c:v>16</c:v>
                </c:pt>
                <c:pt idx="16">
                  <c:v>2</c:v>
                </c:pt>
                <c:pt idx="17">
                  <c:v>1.5999999999999979</c:v>
                </c:pt>
                <c:pt idx="18">
                  <c:v>2.8000000000000007</c:v>
                </c:pt>
                <c:pt idx="19">
                  <c:v>2.7999999999999989</c:v>
                </c:pt>
                <c:pt idx="20">
                  <c:v>30</c:v>
                </c:pt>
                <c:pt idx="21">
                  <c:v>4</c:v>
                </c:pt>
                <c:pt idx="22">
                  <c:v>5.2000000000000011</c:v>
                </c:pt>
                <c:pt idx="23">
                  <c:v>46</c:v>
                </c:pt>
              </c:numCache>
            </c:numRef>
          </c:xVal>
          <c:yVal>
            <c:numRef>
              <c:f>'Domanda aggregata mercato'!$V$13:$V$36</c:f>
              <c:numCache>
                <c:formatCode>General</c:formatCode>
                <c:ptCount val="24"/>
                <c:pt idx="1">
                  <c:v>8</c:v>
                </c:pt>
                <c:pt idx="4">
                  <c:v>7.8</c:v>
                </c:pt>
                <c:pt idx="6">
                  <c:v>7.6</c:v>
                </c:pt>
                <c:pt idx="8">
                  <c:v>7.4</c:v>
                </c:pt>
                <c:pt idx="10">
                  <c:v>7.2</c:v>
                </c:pt>
                <c:pt idx="12">
                  <c:v>7</c:v>
                </c:pt>
                <c:pt idx="14">
                  <c:v>6.8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B7-4353-97BE-82B5F1A4313F}"/>
            </c:ext>
          </c:extLst>
        </c:ser>
        <c:ser>
          <c:idx val="1"/>
          <c:order val="1"/>
          <c:tx>
            <c:strRef>
              <c:f>'Domanda aggregata mercato'!$W$12</c:f>
              <c:strCache>
                <c:ptCount val="1"/>
                <c:pt idx="0">
                  <c:v>Caio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'Domanda aggregata mercato'!$U$13:$U$36</c:f>
              <c:numCache>
                <c:formatCode>General</c:formatCode>
                <c:ptCount val="24"/>
                <c:pt idx="0">
                  <c:v>-2</c:v>
                </c:pt>
                <c:pt idx="1">
                  <c:v>0</c:v>
                </c:pt>
                <c:pt idx="2">
                  <c:v>0</c:v>
                </c:pt>
                <c:pt idx="3">
                  <c:v>-1.1999999999999993</c:v>
                </c:pt>
                <c:pt idx="4">
                  <c:v>0.40000000000000036</c:v>
                </c:pt>
                <c:pt idx="5">
                  <c:v>0.40000000000000036</c:v>
                </c:pt>
                <c:pt idx="6">
                  <c:v>0.80000000000000071</c:v>
                </c:pt>
                <c:pt idx="7">
                  <c:v>-0.39999999999999858</c:v>
                </c:pt>
                <c:pt idx="8">
                  <c:v>1.1999999999999993</c:v>
                </c:pt>
                <c:pt idx="9">
                  <c:v>0.39999999999999858</c:v>
                </c:pt>
                <c:pt idx="10">
                  <c:v>1.5999999999999996</c:v>
                </c:pt>
                <c:pt idx="11">
                  <c:v>0.80000000000000071</c:v>
                </c:pt>
                <c:pt idx="12">
                  <c:v>2</c:v>
                </c:pt>
                <c:pt idx="13">
                  <c:v>1.1999999999999993</c:v>
                </c:pt>
                <c:pt idx="14">
                  <c:v>2.4000000000000004</c:v>
                </c:pt>
                <c:pt idx="15">
                  <c:v>16</c:v>
                </c:pt>
                <c:pt idx="16">
                  <c:v>2</c:v>
                </c:pt>
                <c:pt idx="17">
                  <c:v>1.5999999999999979</c:v>
                </c:pt>
                <c:pt idx="18">
                  <c:v>2.8000000000000007</c:v>
                </c:pt>
                <c:pt idx="19">
                  <c:v>2.7999999999999989</c:v>
                </c:pt>
                <c:pt idx="20">
                  <c:v>30</c:v>
                </c:pt>
                <c:pt idx="21">
                  <c:v>4</c:v>
                </c:pt>
                <c:pt idx="22">
                  <c:v>5.2000000000000011</c:v>
                </c:pt>
                <c:pt idx="23">
                  <c:v>46</c:v>
                </c:pt>
              </c:numCache>
            </c:numRef>
          </c:xVal>
          <c:yVal>
            <c:numRef>
              <c:f>'Domanda aggregata mercato'!$W$13:$W$36</c:f>
              <c:numCache>
                <c:formatCode>General</c:formatCode>
                <c:ptCount val="24"/>
                <c:pt idx="0">
                  <c:v>8</c:v>
                </c:pt>
                <c:pt idx="3">
                  <c:v>7.8</c:v>
                </c:pt>
                <c:pt idx="7">
                  <c:v>7.6</c:v>
                </c:pt>
                <c:pt idx="9">
                  <c:v>7.4</c:v>
                </c:pt>
                <c:pt idx="13">
                  <c:v>7.2</c:v>
                </c:pt>
                <c:pt idx="16">
                  <c:v>7</c:v>
                </c:pt>
                <c:pt idx="18">
                  <c:v>6.8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B7-4353-97BE-82B5F1A4313F}"/>
            </c:ext>
          </c:extLst>
        </c:ser>
        <c:ser>
          <c:idx val="2"/>
          <c:order val="2"/>
          <c:tx>
            <c:strRef>
              <c:f>'Domanda aggregata mercato'!$X$12</c:f>
              <c:strCache>
                <c:ptCount val="1"/>
                <c:pt idx="0">
                  <c:v>Mercato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'Domanda aggregata mercato'!$U$13:$U$36</c:f>
              <c:numCache>
                <c:formatCode>General</c:formatCode>
                <c:ptCount val="24"/>
                <c:pt idx="0">
                  <c:v>-2</c:v>
                </c:pt>
                <c:pt idx="1">
                  <c:v>0</c:v>
                </c:pt>
                <c:pt idx="2">
                  <c:v>0</c:v>
                </c:pt>
                <c:pt idx="3">
                  <c:v>-1.1999999999999993</c:v>
                </c:pt>
                <c:pt idx="4">
                  <c:v>0.40000000000000036</c:v>
                </c:pt>
                <c:pt idx="5">
                  <c:v>0.40000000000000036</c:v>
                </c:pt>
                <c:pt idx="6">
                  <c:v>0.80000000000000071</c:v>
                </c:pt>
                <c:pt idx="7">
                  <c:v>-0.39999999999999858</c:v>
                </c:pt>
                <c:pt idx="8">
                  <c:v>1.1999999999999993</c:v>
                </c:pt>
                <c:pt idx="9">
                  <c:v>0.39999999999999858</c:v>
                </c:pt>
                <c:pt idx="10">
                  <c:v>1.5999999999999996</c:v>
                </c:pt>
                <c:pt idx="11">
                  <c:v>0.80000000000000071</c:v>
                </c:pt>
                <c:pt idx="12">
                  <c:v>2</c:v>
                </c:pt>
                <c:pt idx="13">
                  <c:v>1.1999999999999993</c:v>
                </c:pt>
                <c:pt idx="14">
                  <c:v>2.4000000000000004</c:v>
                </c:pt>
                <c:pt idx="15">
                  <c:v>16</c:v>
                </c:pt>
                <c:pt idx="16">
                  <c:v>2</c:v>
                </c:pt>
                <c:pt idx="17">
                  <c:v>1.5999999999999979</c:v>
                </c:pt>
                <c:pt idx="18">
                  <c:v>2.8000000000000007</c:v>
                </c:pt>
                <c:pt idx="19">
                  <c:v>2.7999999999999989</c:v>
                </c:pt>
                <c:pt idx="20">
                  <c:v>30</c:v>
                </c:pt>
                <c:pt idx="21">
                  <c:v>4</c:v>
                </c:pt>
                <c:pt idx="22">
                  <c:v>5.2000000000000011</c:v>
                </c:pt>
                <c:pt idx="23">
                  <c:v>46</c:v>
                </c:pt>
              </c:numCache>
            </c:numRef>
          </c:xVal>
          <c:yVal>
            <c:numRef>
              <c:f>'Domanda aggregata mercato'!$X$13:$X$36</c:f>
              <c:numCache>
                <c:formatCode>General</c:formatCode>
                <c:ptCount val="24"/>
                <c:pt idx="2">
                  <c:v>8</c:v>
                </c:pt>
                <c:pt idx="5">
                  <c:v>7.8</c:v>
                </c:pt>
                <c:pt idx="11">
                  <c:v>7.6</c:v>
                </c:pt>
                <c:pt idx="17">
                  <c:v>7.4</c:v>
                </c:pt>
                <c:pt idx="19">
                  <c:v>7.2</c:v>
                </c:pt>
                <c:pt idx="21">
                  <c:v>7</c:v>
                </c:pt>
                <c:pt idx="22">
                  <c:v>6.8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B7-4353-97BE-82B5F1A4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785776"/>
        <c:axId val="433786168"/>
      </c:scatterChart>
      <c:valAx>
        <c:axId val="433785776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Consumo (</a:t>
                </a:r>
                <a:r>
                  <a:rPr lang="it-IT" i="1"/>
                  <a:t>x</a:t>
                </a:r>
                <a:r>
                  <a:rPr lang="it-IT" i="1" baseline="-25000"/>
                  <a:t>1</a:t>
                </a:r>
                <a:r>
                  <a:rPr lang="it-IT" i="1" baseline="0"/>
                  <a:t>)</a:t>
                </a:r>
                <a:endParaRPr lang="it-IT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786168"/>
        <c:crosses val="autoZero"/>
        <c:crossBetween val="midCat"/>
      </c:valAx>
      <c:valAx>
        <c:axId val="433786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Prezzo (</a:t>
                </a:r>
                <a:r>
                  <a:rPr lang="it-IT" i="1"/>
                  <a:t>P</a:t>
                </a:r>
                <a:r>
                  <a:rPr lang="it-IT" i="1" baseline="-25000"/>
                  <a:t>1</a:t>
                </a:r>
                <a:r>
                  <a:rPr lang="it-IT" i="1" baseline="0"/>
                  <a:t>)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78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469523638179078"/>
          <c:y val="0.31889677583405523"/>
          <c:w val="0.39563501476538676"/>
          <c:h val="4.6182589245309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 funzione di domanda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'L''elasticità domanda prezzo'!$A$57</c:f>
              <c:strCache>
                <c:ptCount val="1"/>
                <c:pt idx="0">
                  <c:v>Funzione di domanda Marshall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'L''elasticità domanda prezzo'!$B$64:$C$64</c:f>
              <c:numCache>
                <c:formatCode>General</c:formatCode>
                <c:ptCount val="2"/>
                <c:pt idx="0">
                  <c:v>47.976999999999997</c:v>
                </c:pt>
                <c:pt idx="1">
                  <c:v>0</c:v>
                </c:pt>
              </c:numCache>
            </c:numRef>
          </c:xVal>
          <c:yVal>
            <c:numRef>
              <c:f>'L''elasticità domanda prezzo'!$B$65:$C$65</c:f>
              <c:numCache>
                <c:formatCode>General</c:formatCode>
                <c:ptCount val="2"/>
                <c:pt idx="0">
                  <c:v>0</c:v>
                </c:pt>
                <c:pt idx="1">
                  <c:v>4.8001000500250139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F2-40B7-92DB-33DEBE727540}"/>
            </c:ext>
          </c:extLst>
        </c:ser>
        <c:ser>
          <c:idx val="1"/>
          <c:order val="1"/>
          <c:tx>
            <c:strRef>
              <c:f>'L''elasticità domanda prezzo'!$O$77</c:f>
              <c:strCache>
                <c:ptCount val="1"/>
                <c:pt idx="0">
                  <c:v>Elasticità al prezzo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'L''elasticità domanda prezzo'!$A$78:$A$112</c:f>
              <c:numCache>
                <c:formatCode>General</c:formatCode>
                <c:ptCount val="35"/>
                <c:pt idx="0">
                  <c:v>1E-3</c:v>
                </c:pt>
                <c:pt idx="1">
                  <c:v>2</c:v>
                </c:pt>
                <c:pt idx="2">
                  <c:v>3.9990000000000001</c:v>
                </c:pt>
                <c:pt idx="3">
                  <c:v>5.9980000000000002</c:v>
                </c:pt>
                <c:pt idx="4">
                  <c:v>7.9969999999999999</c:v>
                </c:pt>
                <c:pt idx="5">
                  <c:v>9.9960000000000004</c:v>
                </c:pt>
                <c:pt idx="6">
                  <c:v>11.994999999999999</c:v>
                </c:pt>
                <c:pt idx="7">
                  <c:v>13.994</c:v>
                </c:pt>
                <c:pt idx="8">
                  <c:v>15.993</c:v>
                </c:pt>
                <c:pt idx="9">
                  <c:v>17.992000000000001</c:v>
                </c:pt>
                <c:pt idx="10">
                  <c:v>19.991</c:v>
                </c:pt>
                <c:pt idx="11">
                  <c:v>21.99</c:v>
                </c:pt>
                <c:pt idx="12">
                  <c:v>23.989000000000001</c:v>
                </c:pt>
                <c:pt idx="13">
                  <c:v>25.988</c:v>
                </c:pt>
                <c:pt idx="14">
                  <c:v>27.986999999999998</c:v>
                </c:pt>
                <c:pt idx="15">
                  <c:v>29.986000000000001</c:v>
                </c:pt>
                <c:pt idx="16">
                  <c:v>31.984999999999999</c:v>
                </c:pt>
                <c:pt idx="17">
                  <c:v>33.984000000000002</c:v>
                </c:pt>
                <c:pt idx="18">
                  <c:v>35.982999999999997</c:v>
                </c:pt>
                <c:pt idx="19">
                  <c:v>37.981999999999999</c:v>
                </c:pt>
                <c:pt idx="20">
                  <c:v>39.981000000000002</c:v>
                </c:pt>
                <c:pt idx="21">
                  <c:v>41.98</c:v>
                </c:pt>
                <c:pt idx="22">
                  <c:v>43.978999999999999</c:v>
                </c:pt>
                <c:pt idx="23">
                  <c:v>45.978000000000002</c:v>
                </c:pt>
                <c:pt idx="24">
                  <c:v>47.976999999999997</c:v>
                </c:pt>
                <c:pt idx="25">
                  <c:v>49.975999999999999</c:v>
                </c:pt>
                <c:pt idx="26">
                  <c:v>51.975000000000001</c:v>
                </c:pt>
                <c:pt idx="27">
                  <c:v>53.973999999999997</c:v>
                </c:pt>
                <c:pt idx="28">
                  <c:v>55.972999999999999</c:v>
                </c:pt>
                <c:pt idx="29">
                  <c:v>57.972000000000001</c:v>
                </c:pt>
                <c:pt idx="30">
                  <c:v>59.970999999999997</c:v>
                </c:pt>
                <c:pt idx="31">
                  <c:v>61.97</c:v>
                </c:pt>
                <c:pt idx="32">
                  <c:v>63.969000000000001</c:v>
                </c:pt>
                <c:pt idx="33">
                  <c:v>65.968000000000004</c:v>
                </c:pt>
                <c:pt idx="34">
                  <c:v>67.966999999999999</c:v>
                </c:pt>
              </c:numCache>
            </c:numRef>
          </c:xVal>
          <c:yVal>
            <c:numRef>
              <c:f>'L''elasticità domanda prezzo'!$O$78:$O$112</c:f>
              <c:numCache>
                <c:formatCode>_-* #,##0.0000\ _€_-;\-* #,##0.0000\ _€_-;_-* "-"??\ _€_-;_-@_-</c:formatCode>
                <c:ptCount val="35"/>
                <c:pt idx="1">
                  <c:v>46.953023488255845</c:v>
                </c:pt>
                <c:pt idx="2">
                  <c:v>14.994999166527748</c:v>
                </c:pt>
                <c:pt idx="3">
                  <c:v>8.5982794838451486</c:v>
                </c:pt>
                <c:pt idx="4">
                  <c:v>5.856305823508392</c:v>
                </c:pt>
                <c:pt idx="5">
                  <c:v>4.3328516645362063</c:v>
                </c:pt>
                <c:pt idx="6">
                  <c:v>3.3633304533672974</c:v>
                </c:pt>
                <c:pt idx="7">
                  <c:v>2.6921005040594097</c:v>
                </c:pt>
                <c:pt idx="8">
                  <c:v>2.1998532697502244</c:v>
                </c:pt>
                <c:pt idx="9">
                  <c:v>1.8234220979844042</c:v>
                </c:pt>
                <c:pt idx="10">
                  <c:v>1.5262354211094415</c:v>
                </c:pt>
                <c:pt idx="11">
                  <c:v>1.285653033515163</c:v>
                </c:pt>
                <c:pt idx="12">
                  <c:v>1.0869092411753176</c:v>
                </c:pt>
                <c:pt idx="13">
                  <c:v>0.91996318306421043</c:v>
                </c:pt>
                <c:pt idx="14">
                  <c:v>0.77774895785085607</c:v>
                </c:pt>
                <c:pt idx="15">
                  <c:v>0.65514981111896942</c:v>
                </c:pt>
                <c:pt idx="16">
                  <c:v>0.54836939858966338</c:v>
                </c:pt>
                <c:pt idx="17">
                  <c:v>0.4545316739680752</c:v>
                </c:pt>
                <c:pt idx="18">
                  <c:v>0.3714179541783989</c:v>
                </c:pt>
                <c:pt idx="19">
                  <c:v>0.29728925843304216</c:v>
                </c:pt>
                <c:pt idx="20">
                  <c:v>0.2307633108012776</c:v>
                </c:pt>
                <c:pt idx="21">
                  <c:v>0.17072754114761923</c:v>
                </c:pt>
                <c:pt idx="22">
                  <c:v>0.11627636431321922</c:v>
                </c:pt>
                <c:pt idx="23">
                  <c:v>6.66651844770276E-2</c:v>
                </c:pt>
                <c:pt idx="24">
                  <c:v>2.1276142834335536E-2</c:v>
                </c:pt>
                <c:pt idx="25">
                  <c:v>2.0407746572335735E-2</c:v>
                </c:pt>
                <c:pt idx="26">
                  <c:v>5.8822375454875453E-2</c:v>
                </c:pt>
                <c:pt idx="27">
                  <c:v>9.4337841791805266E-2</c:v>
                </c:pt>
                <c:pt idx="28">
                  <c:v>0.12727041210765203</c:v>
                </c:pt>
                <c:pt idx="29">
                  <c:v>0.15789196542191428</c:v>
                </c:pt>
                <c:pt idx="30">
                  <c:v>0.18643751642742712</c:v>
                </c:pt>
                <c:pt idx="31">
                  <c:v>0.21311125872348113</c:v>
                </c:pt>
                <c:pt idx="32">
                  <c:v>0.23809145697520243</c:v>
                </c:pt>
                <c:pt idx="33">
                  <c:v>0.26153443591894437</c:v>
                </c:pt>
                <c:pt idx="34">
                  <c:v>0.2835778549296305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F2-40B7-92DB-33DEBE727540}"/>
            </c:ext>
          </c:extLst>
        </c:ser>
        <c:ser>
          <c:idx val="3"/>
          <c:order val="3"/>
          <c:tx>
            <c:strRef>
              <c:f>'L''elasticità domanda prezzo'!$A$33</c:f>
              <c:strCache>
                <c:ptCount val="1"/>
                <c:pt idx="0">
                  <c:v>Spesa massima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'L''elasticità domanda prezzo'!$B$33:$B$38</c:f>
              <c:numCache>
                <c:formatCode>_(* #,##0.00_);_(* \(#,##0.00\);_(* "-"??_);_(@_)</c:formatCode>
                <c:ptCount val="6"/>
                <c:pt idx="0">
                  <c:v>23.989000000000001</c:v>
                </c:pt>
                <c:pt idx="1">
                  <c:v>23.989000000000001</c:v>
                </c:pt>
                <c:pt idx="2" formatCode="General">
                  <c:v>0</c:v>
                </c:pt>
                <c:pt idx="3">
                  <c:v>23.989000000000001</c:v>
                </c:pt>
                <c:pt idx="4">
                  <c:v>23.989000000000001</c:v>
                </c:pt>
                <c:pt idx="5">
                  <c:v>0</c:v>
                </c:pt>
              </c:numCache>
            </c:numRef>
          </c:xVal>
          <c:yVal>
            <c:numRef>
              <c:f>'L''elasticità domanda prezzo'!$C$33:$C$38</c:f>
              <c:numCache>
                <c:formatCode>_(* #,##0.00_);_(* \(#,##0.00\);_(* "-"??_);_(@_)</c:formatCode>
                <c:ptCount val="6"/>
                <c:pt idx="0" formatCode="General">
                  <c:v>0</c:v>
                </c:pt>
                <c:pt idx="1">
                  <c:v>1.0869092411753176</c:v>
                </c:pt>
                <c:pt idx="2">
                  <c:v>1.0869092411753176</c:v>
                </c:pt>
                <c:pt idx="3">
                  <c:v>1.0869092411753176</c:v>
                </c:pt>
                <c:pt idx="4" formatCode="0.00">
                  <c:v>2.4000000000000004</c:v>
                </c:pt>
                <c:pt idx="5">
                  <c:v>2.4000000000000004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4F2-40B7-92DB-33DEBE72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786952"/>
        <c:axId val="433787344"/>
      </c:scatterChart>
      <c:scatterChart>
        <c:scatterStyle val="smoothMarker"/>
        <c:varyColors val="0"/>
        <c:ser>
          <c:idx val="2"/>
          <c:order val="2"/>
          <c:tx>
            <c:strRef>
              <c:f>'L''elasticità domanda prezzo'!$P$77</c:f>
              <c:strCache>
                <c:ptCount val="1"/>
                <c:pt idx="0">
                  <c:v>Spesa totale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'L''elasticità domanda prezzo'!$A$78:$A$112</c:f>
              <c:numCache>
                <c:formatCode>General</c:formatCode>
                <c:ptCount val="35"/>
                <c:pt idx="0">
                  <c:v>1E-3</c:v>
                </c:pt>
                <c:pt idx="1">
                  <c:v>2</c:v>
                </c:pt>
                <c:pt idx="2">
                  <c:v>3.9990000000000001</c:v>
                </c:pt>
                <c:pt idx="3">
                  <c:v>5.9980000000000002</c:v>
                </c:pt>
                <c:pt idx="4">
                  <c:v>7.9969999999999999</c:v>
                </c:pt>
                <c:pt idx="5">
                  <c:v>9.9960000000000004</c:v>
                </c:pt>
                <c:pt idx="6">
                  <c:v>11.994999999999999</c:v>
                </c:pt>
                <c:pt idx="7">
                  <c:v>13.994</c:v>
                </c:pt>
                <c:pt idx="8">
                  <c:v>15.993</c:v>
                </c:pt>
                <c:pt idx="9">
                  <c:v>17.992000000000001</c:v>
                </c:pt>
                <c:pt idx="10">
                  <c:v>19.991</c:v>
                </c:pt>
                <c:pt idx="11">
                  <c:v>21.99</c:v>
                </c:pt>
                <c:pt idx="12">
                  <c:v>23.989000000000001</c:v>
                </c:pt>
                <c:pt idx="13">
                  <c:v>25.988</c:v>
                </c:pt>
                <c:pt idx="14">
                  <c:v>27.986999999999998</c:v>
                </c:pt>
                <c:pt idx="15">
                  <c:v>29.986000000000001</c:v>
                </c:pt>
                <c:pt idx="16">
                  <c:v>31.984999999999999</c:v>
                </c:pt>
                <c:pt idx="17">
                  <c:v>33.984000000000002</c:v>
                </c:pt>
                <c:pt idx="18">
                  <c:v>35.982999999999997</c:v>
                </c:pt>
                <c:pt idx="19">
                  <c:v>37.981999999999999</c:v>
                </c:pt>
                <c:pt idx="20">
                  <c:v>39.981000000000002</c:v>
                </c:pt>
                <c:pt idx="21">
                  <c:v>41.98</c:v>
                </c:pt>
                <c:pt idx="22">
                  <c:v>43.978999999999999</c:v>
                </c:pt>
                <c:pt idx="23">
                  <c:v>45.978000000000002</c:v>
                </c:pt>
                <c:pt idx="24">
                  <c:v>47.976999999999997</c:v>
                </c:pt>
                <c:pt idx="25">
                  <c:v>49.975999999999999</c:v>
                </c:pt>
                <c:pt idx="26">
                  <c:v>51.975000000000001</c:v>
                </c:pt>
                <c:pt idx="27">
                  <c:v>53.973999999999997</c:v>
                </c:pt>
                <c:pt idx="28">
                  <c:v>55.972999999999999</c:v>
                </c:pt>
                <c:pt idx="29">
                  <c:v>57.972000000000001</c:v>
                </c:pt>
                <c:pt idx="30">
                  <c:v>59.970999999999997</c:v>
                </c:pt>
                <c:pt idx="31">
                  <c:v>61.97</c:v>
                </c:pt>
                <c:pt idx="32">
                  <c:v>63.969000000000001</c:v>
                </c:pt>
                <c:pt idx="33">
                  <c:v>65.968000000000004</c:v>
                </c:pt>
                <c:pt idx="34">
                  <c:v>67.966999999999999</c:v>
                </c:pt>
              </c:numCache>
            </c:numRef>
          </c:xVal>
          <c:yVal>
            <c:numRef>
              <c:f>'L''elasticità domanda prezzo'!$P$78:$P$112</c:f>
              <c:numCache>
                <c:formatCode>0.0</c:formatCode>
                <c:ptCount val="35"/>
                <c:pt idx="0">
                  <c:v>4.8000000000000013E-3</c:v>
                </c:pt>
                <c:pt idx="1">
                  <c:v>9.2000000000000028</c:v>
                </c:pt>
                <c:pt idx="2">
                  <c:v>17.595600000000005</c:v>
                </c:pt>
                <c:pt idx="3">
                  <c:v>25.191600000000008</c:v>
                </c:pt>
                <c:pt idx="4">
                  <c:v>31.988000000000007</c:v>
                </c:pt>
                <c:pt idx="5">
                  <c:v>37.984800000000007</c:v>
                </c:pt>
                <c:pt idx="6">
                  <c:v>43.182000000000016</c:v>
                </c:pt>
                <c:pt idx="7">
                  <c:v>47.579600000000013</c:v>
                </c:pt>
                <c:pt idx="8">
                  <c:v>51.17760000000002</c:v>
                </c:pt>
                <c:pt idx="9">
                  <c:v>53.97600000000002</c:v>
                </c:pt>
                <c:pt idx="10">
                  <c:v>55.974800000000016</c:v>
                </c:pt>
                <c:pt idx="11">
                  <c:v>57.174000000000021</c:v>
                </c:pt>
                <c:pt idx="12">
                  <c:v>57.573600000000013</c:v>
                </c:pt>
                <c:pt idx="13">
                  <c:v>57.173600000000015</c:v>
                </c:pt>
                <c:pt idx="14">
                  <c:v>55.974000000000011</c:v>
                </c:pt>
                <c:pt idx="15">
                  <c:v>53.974800000000009</c:v>
                </c:pt>
                <c:pt idx="16">
                  <c:v>51.176000000000016</c:v>
                </c:pt>
                <c:pt idx="17">
                  <c:v>47.577599999999997</c:v>
                </c:pt>
                <c:pt idx="18">
                  <c:v>43.179600000000022</c:v>
                </c:pt>
                <c:pt idx="19">
                  <c:v>37.981999999999999</c:v>
                </c:pt>
                <c:pt idx="20">
                  <c:v>31.984799999999993</c:v>
                </c:pt>
                <c:pt idx="21">
                  <c:v>25.18800000000002</c:v>
                </c:pt>
                <c:pt idx="22">
                  <c:v>17.591600000000014</c:v>
                </c:pt>
                <c:pt idx="23">
                  <c:v>9.1955999999999669</c:v>
                </c:pt>
                <c:pt idx="24">
                  <c:v>0</c:v>
                </c:pt>
                <c:pt idx="25">
                  <c:v>-9.9952000000000094</c:v>
                </c:pt>
                <c:pt idx="26">
                  <c:v>-20.79000000000002</c:v>
                </c:pt>
                <c:pt idx="27">
                  <c:v>-32.384400000000028</c:v>
                </c:pt>
                <c:pt idx="28">
                  <c:v>-44.77840000000004</c:v>
                </c:pt>
                <c:pt idx="29">
                  <c:v>-57.972000000000051</c:v>
                </c:pt>
                <c:pt idx="30">
                  <c:v>-71.96520000000001</c:v>
                </c:pt>
                <c:pt idx="31">
                  <c:v>-86.758000000000024</c:v>
                </c:pt>
                <c:pt idx="32">
                  <c:v>-102.35040000000004</c:v>
                </c:pt>
                <c:pt idx="33">
                  <c:v>-118.74240000000012</c:v>
                </c:pt>
                <c:pt idx="34">
                  <c:v>-135.93400000000005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F2-40B7-92DB-33DEBE72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982704"/>
        <c:axId val="557937832"/>
      </c:scatterChart>
      <c:valAx>
        <c:axId val="433786952"/>
        <c:scaling>
          <c:orientation val="minMax"/>
          <c:max val="4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787344"/>
        <c:crosses val="autoZero"/>
        <c:crossBetween val="midCat"/>
        <c:majorUnit val="2"/>
      </c:valAx>
      <c:valAx>
        <c:axId val="433787344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 - Elasticità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786952"/>
        <c:crosses val="autoZero"/>
        <c:crossBetween val="midCat"/>
        <c:majorUnit val="0.5"/>
      </c:valAx>
      <c:valAx>
        <c:axId val="5579378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Spesa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2982704"/>
        <c:crosses val="max"/>
        <c:crossBetween val="midCat"/>
      </c:valAx>
      <c:valAx>
        <c:axId val="43298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7937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062227155855552"/>
          <c:y val="0.30624892080568461"/>
          <c:w val="0.29554270729444915"/>
          <c:h val="0.122951680220300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Equilibrio</a:t>
            </a:r>
            <a:r>
              <a:rPr lang="it-IT" baseline="0"/>
              <a:t> del consumatore e variazioni nel reddito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835230861043045E-2"/>
          <c:y val="6.3431040098089933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'Effetto Reddito'!$E$52:$I$52</c:f>
              <c:strCache>
                <c:ptCount val="1"/>
                <c:pt idx="0">
                  <c:v>Isoutilità 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'Effetto Reddito'!$A$54:$A$126</c:f>
              <c:numCache>
                <c:formatCode>General</c:formatCode>
                <c:ptCount val="73"/>
                <c:pt idx="0">
                  <c:v>0.1</c:v>
                </c:pt>
                <c:pt idx="1">
                  <c:v>1</c:v>
                </c:pt>
                <c:pt idx="2">
                  <c:v>1.9</c:v>
                </c:pt>
                <c:pt idx="3">
                  <c:v>2.8</c:v>
                </c:pt>
                <c:pt idx="4">
                  <c:v>3.7</c:v>
                </c:pt>
                <c:pt idx="5">
                  <c:v>4.5999999999999996</c:v>
                </c:pt>
                <c:pt idx="6">
                  <c:v>5.5</c:v>
                </c:pt>
                <c:pt idx="7">
                  <c:v>6.4</c:v>
                </c:pt>
                <c:pt idx="8">
                  <c:v>7.3</c:v>
                </c:pt>
                <c:pt idx="9">
                  <c:v>8.1999999999999993</c:v>
                </c:pt>
                <c:pt idx="10">
                  <c:v>9.1</c:v>
                </c:pt>
                <c:pt idx="11">
                  <c:v>10</c:v>
                </c:pt>
                <c:pt idx="12">
                  <c:v>10.9</c:v>
                </c:pt>
                <c:pt idx="13">
                  <c:v>11.8</c:v>
                </c:pt>
                <c:pt idx="14">
                  <c:v>12.7</c:v>
                </c:pt>
                <c:pt idx="15">
                  <c:v>13.6</c:v>
                </c:pt>
                <c:pt idx="16">
                  <c:v>14.5</c:v>
                </c:pt>
                <c:pt idx="17">
                  <c:v>15.4</c:v>
                </c:pt>
                <c:pt idx="18">
                  <c:v>16.3</c:v>
                </c:pt>
                <c:pt idx="19">
                  <c:v>17.2</c:v>
                </c:pt>
                <c:pt idx="20">
                  <c:v>18.100000000000001</c:v>
                </c:pt>
                <c:pt idx="21">
                  <c:v>19</c:v>
                </c:pt>
                <c:pt idx="22">
                  <c:v>19.899999999999999</c:v>
                </c:pt>
                <c:pt idx="23">
                  <c:v>20.8</c:v>
                </c:pt>
                <c:pt idx="24">
                  <c:v>21.7</c:v>
                </c:pt>
                <c:pt idx="25">
                  <c:v>22.6</c:v>
                </c:pt>
                <c:pt idx="26">
                  <c:v>23.5</c:v>
                </c:pt>
                <c:pt idx="27">
                  <c:v>24.4</c:v>
                </c:pt>
                <c:pt idx="28">
                  <c:v>25.3</c:v>
                </c:pt>
                <c:pt idx="29">
                  <c:v>26.2</c:v>
                </c:pt>
                <c:pt idx="30">
                  <c:v>27.1</c:v>
                </c:pt>
                <c:pt idx="31">
                  <c:v>28</c:v>
                </c:pt>
                <c:pt idx="32">
                  <c:v>28.9</c:v>
                </c:pt>
                <c:pt idx="33">
                  <c:v>29.8</c:v>
                </c:pt>
                <c:pt idx="34">
                  <c:v>30.7</c:v>
                </c:pt>
                <c:pt idx="35">
                  <c:v>31.6</c:v>
                </c:pt>
                <c:pt idx="36">
                  <c:v>32.5</c:v>
                </c:pt>
                <c:pt idx="37">
                  <c:v>33.4</c:v>
                </c:pt>
                <c:pt idx="38">
                  <c:v>34.299999999999997</c:v>
                </c:pt>
                <c:pt idx="39">
                  <c:v>35.200000000000003</c:v>
                </c:pt>
                <c:pt idx="40">
                  <c:v>36.1</c:v>
                </c:pt>
                <c:pt idx="41">
                  <c:v>37</c:v>
                </c:pt>
                <c:pt idx="42">
                  <c:v>37.9</c:v>
                </c:pt>
                <c:pt idx="43">
                  <c:v>38.799999999999997</c:v>
                </c:pt>
                <c:pt idx="44">
                  <c:v>39.700000000000003</c:v>
                </c:pt>
                <c:pt idx="45">
                  <c:v>40.6</c:v>
                </c:pt>
                <c:pt idx="46">
                  <c:v>41.5</c:v>
                </c:pt>
                <c:pt idx="47">
                  <c:v>42.4</c:v>
                </c:pt>
                <c:pt idx="48">
                  <c:v>43.3</c:v>
                </c:pt>
                <c:pt idx="49">
                  <c:v>44.2</c:v>
                </c:pt>
                <c:pt idx="50">
                  <c:v>45.1</c:v>
                </c:pt>
                <c:pt idx="51">
                  <c:v>46</c:v>
                </c:pt>
                <c:pt idx="52">
                  <c:v>46.9</c:v>
                </c:pt>
                <c:pt idx="53">
                  <c:v>47.8</c:v>
                </c:pt>
                <c:pt idx="54">
                  <c:v>48.7</c:v>
                </c:pt>
                <c:pt idx="55">
                  <c:v>49.6</c:v>
                </c:pt>
                <c:pt idx="56">
                  <c:v>50.5</c:v>
                </c:pt>
                <c:pt idx="57">
                  <c:v>51.4</c:v>
                </c:pt>
                <c:pt idx="58">
                  <c:v>52.3</c:v>
                </c:pt>
                <c:pt idx="59">
                  <c:v>53.2</c:v>
                </c:pt>
                <c:pt idx="60">
                  <c:v>54.1</c:v>
                </c:pt>
                <c:pt idx="61">
                  <c:v>55</c:v>
                </c:pt>
                <c:pt idx="62">
                  <c:v>55.9</c:v>
                </c:pt>
                <c:pt idx="63">
                  <c:v>56.8</c:v>
                </c:pt>
                <c:pt idx="64">
                  <c:v>57.7</c:v>
                </c:pt>
                <c:pt idx="65">
                  <c:v>58.6</c:v>
                </c:pt>
                <c:pt idx="66">
                  <c:v>59.5</c:v>
                </c:pt>
                <c:pt idx="67">
                  <c:v>60.4</c:v>
                </c:pt>
                <c:pt idx="68">
                  <c:v>61.3</c:v>
                </c:pt>
                <c:pt idx="69">
                  <c:v>62.2</c:v>
                </c:pt>
                <c:pt idx="70">
                  <c:v>63.1</c:v>
                </c:pt>
                <c:pt idx="71">
                  <c:v>64</c:v>
                </c:pt>
                <c:pt idx="72">
                  <c:v>64.900000000000006</c:v>
                </c:pt>
              </c:numCache>
            </c:numRef>
          </c:xVal>
          <c:yVal>
            <c:numRef>
              <c:f>'Effetto Reddito'!$G$54:$G$126</c:f>
              <c:numCache>
                <c:formatCode>0.000000E+00</c:formatCode>
                <c:ptCount val="73"/>
                <c:pt idx="0">
                  <c:v>4155.8194121081324</c:v>
                </c:pt>
                <c:pt idx="1">
                  <c:v>249.13482847285491</c:v>
                </c:pt>
                <c:pt idx="2">
                  <c:v>113.6934903919982</c:v>
                </c:pt>
                <c:pt idx="3">
                  <c:v>70.779576928002598</c:v>
                </c:pt>
                <c:pt idx="4">
                  <c:v>50.346081126249459</c:v>
                </c:pt>
                <c:pt idx="5">
                  <c:v>38.583097934661303</c:v>
                </c:pt>
                <c:pt idx="6">
                  <c:v>31.013209545753259</c:v>
                </c:pt>
                <c:pt idx="7">
                  <c:v>25.769344166290292</c:v>
                </c:pt>
                <c:pt idx="8">
                  <c:v>21.941285098127068</c:v>
                </c:pt>
                <c:pt idx="9">
                  <c:v>19.034910878487224</c:v>
                </c:pt>
                <c:pt idx="10">
                  <c:v>16.759950955314295</c:v>
                </c:pt>
                <c:pt idx="11">
                  <c:v>14.935240587538729</c:v>
                </c:pt>
                <c:pt idx="12">
                  <c:v>13.44214963125731</c:v>
                </c:pt>
                <c:pt idx="13">
                  <c:v>12.199904644782213</c:v>
                </c:pt>
                <c:pt idx="14">
                  <c:v>11.151698222635321</c:v>
                </c:pt>
                <c:pt idx="15">
                  <c:v>10.256472066950455</c:v>
                </c:pt>
                <c:pt idx="16">
                  <c:v>9.4838497430511328</c:v>
                </c:pt>
                <c:pt idx="17">
                  <c:v>8.8108991596374899</c:v>
                </c:pt>
                <c:pt idx="18">
                  <c:v>8.2199999999999971</c:v>
                </c:pt>
                <c:pt idx="19">
                  <c:v>7.6974011631869503</c:v>
                </c:pt>
                <c:pt idx="20">
                  <c:v>7.232221896234158</c:v>
                </c:pt>
                <c:pt idx="21">
                  <c:v>6.8157456853790768</c:v>
                </c:pt>
                <c:pt idx="22">
                  <c:v>6.4409117949985939</c:v>
                </c:pt>
                <c:pt idx="23">
                  <c:v>6.101943005635146</c:v>
                </c:pt>
                <c:pt idx="24">
                  <c:v>5.7940689537856525</c:v>
                </c:pt>
                <c:pt idx="25">
                  <c:v>5.5133177062073431</c:v>
                </c:pt>
                <c:pt idx="26">
                  <c:v>5.2563567801968887</c:v>
                </c:pt>
                <c:pt idx="27">
                  <c:v>5.0203704946517904</c:v>
                </c:pt>
                <c:pt idx="28">
                  <c:v>4.802964356717184</c:v>
                </c:pt>
                <c:pt idx="29">
                  <c:v>4.6020898035865718</c:v>
                </c:pt>
                <c:pt idx="30">
                  <c:v>4.4159844360990723</c:v>
                </c:pt>
                <c:pt idx="31">
                  <c:v>4.2431241612575414</c:v>
                </c:pt>
                <c:pt idx="32">
                  <c:v>4.0821845748695527</c:v>
                </c:pt>
                <c:pt idx="33">
                  <c:v>3.9320095759011164</c:v>
                </c:pt>
                <c:pt idx="34">
                  <c:v>3.7915856865926281</c:v>
                </c:pt>
                <c:pt idx="35">
                  <c:v>3.6600209085464699</c:v>
                </c:pt>
                <c:pt idx="36">
                  <c:v>3.5365272104916587</c:v>
                </c:pt>
                <c:pt idx="37">
                  <c:v>3.42040594315786</c:v>
                </c:pt>
                <c:pt idx="38">
                  <c:v>3.3110356282350977</c:v>
                </c:pt>
                <c:pt idx="39">
                  <c:v>3.2078616843123311</c:v>
                </c:pt>
                <c:pt idx="40">
                  <c:v>3.110387742030944</c:v>
                </c:pt>
                <c:pt idx="41">
                  <c:v>3.0181682700466235</c:v>
                </c:pt>
                <c:pt idx="42">
                  <c:v>2.9308022876034361</c:v>
                </c:pt>
                <c:pt idx="43">
                  <c:v>2.8479279821686814</c:v>
                </c:pt>
                <c:pt idx="44">
                  <c:v>2.7692180843296446</c:v>
                </c:pt>
                <c:pt idx="45">
                  <c:v>2.6943758790234504</c:v>
                </c:pt>
                <c:pt idx="46">
                  <c:v>2.6231317536806227</c:v>
                </c:pt>
                <c:pt idx="47">
                  <c:v>2.5552402011722664</c:v>
                </c:pt>
                <c:pt idx="48">
                  <c:v>2.4904772094499474</c:v>
                </c:pt>
                <c:pt idx="49">
                  <c:v>2.4286379811438623</c:v>
                </c:pt>
                <c:pt idx="50">
                  <c:v>2.369534935672728</c:v>
                </c:pt>
                <c:pt idx="51">
                  <c:v>2.3129959540342702</c:v>
                </c:pt>
                <c:pt idx="52">
                  <c:v>2.2588628327161246</c:v>
                </c:pt>
                <c:pt idx="53">
                  <c:v>2.2069899183513351</c:v>
                </c:pt>
                <c:pt idx="54">
                  <c:v>2.1572428990451153</c:v>
                </c:pt>
                <c:pt idx="55">
                  <c:v>2.1094977318838533</c:v>
                </c:pt>
                <c:pt idx="56">
                  <c:v>2.0636396891334039</c:v>
                </c:pt>
                <c:pt idx="57">
                  <c:v>2.019562508147299</c:v>
                </c:pt>
                <c:pt idx="58">
                  <c:v>1.9771676321206422</c:v>
                </c:pt>
                <c:pt idx="59">
                  <c:v>1.9363635306115097</c:v>
                </c:pt>
                <c:pt idx="60">
                  <c:v>1.8970650902640229</c:v>
                </c:pt>
                <c:pt idx="61">
                  <c:v>1.8591930674520103</c:v>
                </c:pt>
                <c:pt idx="62">
                  <c:v>1.8226735956562785</c:v>
                </c:pt>
                <c:pt idx="63">
                  <c:v>1.7874377413232614</c:v>
                </c:pt>
                <c:pt idx="64">
                  <c:v>1.7534211027532263</c:v>
                </c:pt>
                <c:pt idx="65">
                  <c:v>1.7205634472533764</c:v>
                </c:pt>
                <c:pt idx="66">
                  <c:v>1.6888083823828848</c:v>
                </c:pt>
                <c:pt idx="67">
                  <c:v>1.6581030576271925</c:v>
                </c:pt>
                <c:pt idx="68">
                  <c:v>1.6283978932803347</c:v>
                </c:pt>
                <c:pt idx="69">
                  <c:v>1.5996463336966975</c:v>
                </c:pt>
                <c:pt idx="70">
                  <c:v>1.571804622405905</c:v>
                </c:pt>
                <c:pt idx="71">
                  <c:v>1.5448315968739328</c:v>
                </c:pt>
                <c:pt idx="72">
                  <c:v>1.5186885009458411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0E-43F6-8275-7E0D742CC175}"/>
            </c:ext>
          </c:extLst>
        </c:ser>
        <c:ser>
          <c:idx val="0"/>
          <c:order val="1"/>
          <c:tx>
            <c:strRef>
              <c:f>'Effetto Reddito'!$J$52:$N$52</c:f>
              <c:strCache>
                <c:ptCount val="1"/>
                <c:pt idx="0">
                  <c:v>Isoutilità 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'Effetto Reddito'!$A$54:$A$126</c:f>
              <c:numCache>
                <c:formatCode>General</c:formatCode>
                <c:ptCount val="73"/>
                <c:pt idx="0">
                  <c:v>0.1</c:v>
                </c:pt>
                <c:pt idx="1">
                  <c:v>1</c:v>
                </c:pt>
                <c:pt idx="2">
                  <c:v>1.9</c:v>
                </c:pt>
                <c:pt idx="3">
                  <c:v>2.8</c:v>
                </c:pt>
                <c:pt idx="4">
                  <c:v>3.7</c:v>
                </c:pt>
                <c:pt idx="5">
                  <c:v>4.5999999999999996</c:v>
                </c:pt>
                <c:pt idx="6">
                  <c:v>5.5</c:v>
                </c:pt>
                <c:pt idx="7">
                  <c:v>6.4</c:v>
                </c:pt>
                <c:pt idx="8">
                  <c:v>7.3</c:v>
                </c:pt>
                <c:pt idx="9">
                  <c:v>8.1999999999999993</c:v>
                </c:pt>
                <c:pt idx="10">
                  <c:v>9.1</c:v>
                </c:pt>
                <c:pt idx="11">
                  <c:v>10</c:v>
                </c:pt>
                <c:pt idx="12">
                  <c:v>10.9</c:v>
                </c:pt>
                <c:pt idx="13">
                  <c:v>11.8</c:v>
                </c:pt>
                <c:pt idx="14">
                  <c:v>12.7</c:v>
                </c:pt>
                <c:pt idx="15">
                  <c:v>13.6</c:v>
                </c:pt>
                <c:pt idx="16">
                  <c:v>14.5</c:v>
                </c:pt>
                <c:pt idx="17">
                  <c:v>15.4</c:v>
                </c:pt>
                <c:pt idx="18">
                  <c:v>16.3</c:v>
                </c:pt>
                <c:pt idx="19">
                  <c:v>17.2</c:v>
                </c:pt>
                <c:pt idx="20">
                  <c:v>18.100000000000001</c:v>
                </c:pt>
                <c:pt idx="21">
                  <c:v>19</c:v>
                </c:pt>
                <c:pt idx="22">
                  <c:v>19.899999999999999</c:v>
                </c:pt>
                <c:pt idx="23">
                  <c:v>20.8</c:v>
                </c:pt>
                <c:pt idx="24">
                  <c:v>21.7</c:v>
                </c:pt>
                <c:pt idx="25">
                  <c:v>22.6</c:v>
                </c:pt>
                <c:pt idx="26">
                  <c:v>23.5</c:v>
                </c:pt>
                <c:pt idx="27">
                  <c:v>24.4</c:v>
                </c:pt>
                <c:pt idx="28">
                  <c:v>25.3</c:v>
                </c:pt>
                <c:pt idx="29">
                  <c:v>26.2</c:v>
                </c:pt>
                <c:pt idx="30">
                  <c:v>27.1</c:v>
                </c:pt>
                <c:pt idx="31">
                  <c:v>28</c:v>
                </c:pt>
                <c:pt idx="32">
                  <c:v>28.9</c:v>
                </c:pt>
                <c:pt idx="33">
                  <c:v>29.8</c:v>
                </c:pt>
                <c:pt idx="34">
                  <c:v>30.7</c:v>
                </c:pt>
                <c:pt idx="35">
                  <c:v>31.6</c:v>
                </c:pt>
                <c:pt idx="36">
                  <c:v>32.5</c:v>
                </c:pt>
                <c:pt idx="37">
                  <c:v>33.4</c:v>
                </c:pt>
                <c:pt idx="38">
                  <c:v>34.299999999999997</c:v>
                </c:pt>
                <c:pt idx="39">
                  <c:v>35.200000000000003</c:v>
                </c:pt>
                <c:pt idx="40">
                  <c:v>36.1</c:v>
                </c:pt>
                <c:pt idx="41">
                  <c:v>37</c:v>
                </c:pt>
                <c:pt idx="42">
                  <c:v>37.9</c:v>
                </c:pt>
                <c:pt idx="43">
                  <c:v>38.799999999999997</c:v>
                </c:pt>
                <c:pt idx="44">
                  <c:v>39.700000000000003</c:v>
                </c:pt>
                <c:pt idx="45">
                  <c:v>40.6</c:v>
                </c:pt>
                <c:pt idx="46">
                  <c:v>41.5</c:v>
                </c:pt>
                <c:pt idx="47">
                  <c:v>42.4</c:v>
                </c:pt>
                <c:pt idx="48">
                  <c:v>43.3</c:v>
                </c:pt>
                <c:pt idx="49">
                  <c:v>44.2</c:v>
                </c:pt>
                <c:pt idx="50">
                  <c:v>45.1</c:v>
                </c:pt>
                <c:pt idx="51">
                  <c:v>46</c:v>
                </c:pt>
                <c:pt idx="52">
                  <c:v>46.9</c:v>
                </c:pt>
                <c:pt idx="53">
                  <c:v>47.8</c:v>
                </c:pt>
                <c:pt idx="54">
                  <c:v>48.7</c:v>
                </c:pt>
                <c:pt idx="55">
                  <c:v>49.6</c:v>
                </c:pt>
                <c:pt idx="56">
                  <c:v>50.5</c:v>
                </c:pt>
                <c:pt idx="57">
                  <c:v>51.4</c:v>
                </c:pt>
                <c:pt idx="58">
                  <c:v>52.3</c:v>
                </c:pt>
                <c:pt idx="59">
                  <c:v>53.2</c:v>
                </c:pt>
                <c:pt idx="60">
                  <c:v>54.1</c:v>
                </c:pt>
                <c:pt idx="61">
                  <c:v>55</c:v>
                </c:pt>
                <c:pt idx="62">
                  <c:v>55.9</c:v>
                </c:pt>
                <c:pt idx="63">
                  <c:v>56.8</c:v>
                </c:pt>
                <c:pt idx="64">
                  <c:v>57.7</c:v>
                </c:pt>
                <c:pt idx="65">
                  <c:v>58.6</c:v>
                </c:pt>
                <c:pt idx="66">
                  <c:v>59.5</c:v>
                </c:pt>
                <c:pt idx="67">
                  <c:v>60.4</c:v>
                </c:pt>
                <c:pt idx="68">
                  <c:v>61.3</c:v>
                </c:pt>
                <c:pt idx="69">
                  <c:v>62.2</c:v>
                </c:pt>
                <c:pt idx="70">
                  <c:v>63.1</c:v>
                </c:pt>
                <c:pt idx="71">
                  <c:v>64</c:v>
                </c:pt>
                <c:pt idx="72">
                  <c:v>64.900000000000006</c:v>
                </c:pt>
              </c:numCache>
            </c:numRef>
          </c:xVal>
          <c:yVal>
            <c:numRef>
              <c:f>'Effetto Reddito'!$L$54:$L$126</c:f>
              <c:numCache>
                <c:formatCode>0.000000E+00</c:formatCode>
                <c:ptCount val="73"/>
                <c:pt idx="0">
                  <c:v>5252.0774350752245</c:v>
                </c:pt>
                <c:pt idx="1">
                  <c:v>314.85377037830989</c:v>
                </c:pt>
                <c:pt idx="2">
                  <c:v>143.68454357352587</c:v>
                </c:pt>
                <c:pt idx="3">
                  <c:v>89.450426494629468</c:v>
                </c:pt>
                <c:pt idx="4">
                  <c:v>63.626806270079811</c:v>
                </c:pt>
                <c:pt idx="5">
                  <c:v>48.760881535787803</c:v>
                </c:pt>
                <c:pt idx="6">
                  <c:v>39.19414245237467</c:v>
                </c:pt>
                <c:pt idx="7">
                  <c:v>32.567004865065812</c:v>
                </c:pt>
                <c:pt idx="8">
                  <c:v>27.729147235001879</c:v>
                </c:pt>
                <c:pt idx="9">
                  <c:v>24.056104462166015</c:v>
                </c:pt>
                <c:pt idx="10">
                  <c:v>21.181035915302488</c:v>
                </c:pt>
                <c:pt idx="11">
                  <c:v>18.874987649533281</c:v>
                </c:pt>
                <c:pt idx="12">
                  <c:v>16.988036234572132</c:v>
                </c:pt>
                <c:pt idx="13">
                  <c:v>15.418101110997659</c:v>
                </c:pt>
                <c:pt idx="14">
                  <c:v>14.093389724112352</c:v>
                </c:pt>
                <c:pt idx="15">
                  <c:v>12.96201306278228</c:v>
                </c:pt>
                <c:pt idx="16">
                  <c:v>11.985581733412127</c:v>
                </c:pt>
                <c:pt idx="17">
                  <c:v>11.135114419127504</c:v>
                </c:pt>
                <c:pt idx="18">
                  <c:v>10.388342763531748</c:v>
                </c:pt>
                <c:pt idx="19">
                  <c:v>9.7278882812158223</c:v>
                </c:pt>
                <c:pt idx="20">
                  <c:v>9.14</c:v>
                </c:pt>
                <c:pt idx="21">
                  <c:v>8.613662088659428</c:v>
                </c:pt>
                <c:pt idx="22">
                  <c:v>8.1399512696009673</c:v>
                </c:pt>
                <c:pt idx="23">
                  <c:v>7.7115663584030507</c:v>
                </c:pt>
                <c:pt idx="24">
                  <c:v>7.3224786237789763</c:v>
                </c:pt>
                <c:pt idx="25">
                  <c:v>6.9676683815487266</c:v>
                </c:pt>
                <c:pt idx="26">
                  <c:v>6.6429240778709762</c:v>
                </c:pt>
                <c:pt idx="27">
                  <c:v>6.3446872869056268</c:v>
                </c:pt>
                <c:pt idx="28">
                  <c:v>6.0699318757425686</c:v>
                </c:pt>
                <c:pt idx="29">
                  <c:v>5.8160688939430463</c:v>
                </c:pt>
                <c:pt idx="30">
                  <c:v>5.5808710414377938</c:v>
                </c:pt>
                <c:pt idx="31">
                  <c:v>5.3624121867842494</c:v>
                </c:pt>
                <c:pt idx="32">
                  <c:v>5.1590185629862599</c:v>
                </c:pt>
                <c:pt idx="33">
                  <c:v>4.9692291026703055</c:v>
                </c:pt>
                <c:pt idx="34">
                  <c:v>4.7917629841393081</c:v>
                </c:pt>
                <c:pt idx="35">
                  <c:v>4.6254929099359661</c:v>
                </c:pt>
                <c:pt idx="36">
                  <c:v>4.4694229750783654</c:v>
                </c:pt>
                <c:pt idx="37">
                  <c:v>4.3226702345431836</c:v>
                </c:pt>
                <c:pt idx="38">
                  <c:v>4.1844492710914718</c:v>
                </c:pt>
                <c:pt idx="39">
                  <c:v>4.0540592110263738</c:v>
                </c:pt>
                <c:pt idx="40">
                  <c:v>3.9308727483826074</c:v>
                </c:pt>
                <c:pt idx="41">
                  <c:v>3.8143268257007286</c:v>
                </c:pt>
                <c:pt idx="42">
                  <c:v>3.7039146880495708</c:v>
                </c:pt>
                <c:pt idx="43">
                  <c:v>3.5991790808542103</c:v>
                </c:pt>
                <c:pt idx="44">
                  <c:v>3.4997064047429611</c:v>
                </c:pt>
                <c:pt idx="45">
                  <c:v>3.4051216745848865</c:v>
                </c:pt>
                <c:pt idx="46">
                  <c:v>3.3150841570728047</c:v>
                </c:pt>
                <c:pt idx="47">
                  <c:v>3.229283583081914</c:v>
                </c:pt>
                <c:pt idx="48">
                  <c:v>3.1474368487262914</c:v>
                </c:pt>
                <c:pt idx="49">
                  <c:v>3.0692851334129214</c:v>
                </c:pt>
                <c:pt idx="50">
                  <c:v>2.9945913749308364</c:v>
                </c:pt>
                <c:pt idx="51">
                  <c:v>2.9231380512372422</c:v>
                </c:pt>
                <c:pt idx="52">
                  <c:v>2.8547252265276639</c:v>
                </c:pt>
                <c:pt idx="53">
                  <c:v>2.7891688257290297</c:v>
                </c:pt>
                <c:pt idx="54">
                  <c:v>2.7262991069921636</c:v>
                </c:pt>
                <c:pt idx="55">
                  <c:v>2.6659593062898144</c:v>
                </c:pt>
                <c:pt idx="56">
                  <c:v>2.6080044320128857</c:v>
                </c:pt>
                <c:pt idx="57">
                  <c:v>2.5523001906340674</c:v>
                </c:pt>
                <c:pt idx="58">
                  <c:v>2.4987220271812269</c:v>
                </c:pt>
                <c:pt idx="59">
                  <c:v>2.4471542665200579</c:v>
                </c:pt>
                <c:pt idx="60">
                  <c:v>2.3974893433568094</c:v>
                </c:pt>
                <c:pt idx="61">
                  <c:v>2.3496271104955584</c:v>
                </c:pt>
                <c:pt idx="62">
                  <c:v>2.30347421626719</c:v>
                </c:pt>
                <c:pt idx="63">
                  <c:v>2.2589435432285945</c:v>
                </c:pt>
                <c:pt idx="64">
                  <c:v>2.2159537012421344</c:v>
                </c:pt>
                <c:pt idx="65">
                  <c:v>2.1744285689138514</c:v>
                </c:pt>
                <c:pt idx="66">
                  <c:v>2.1342968781166678</c:v>
                </c:pt>
                <c:pt idx="67">
                  <c:v>2.0954918369697468</c:v>
                </c:pt>
                <c:pt idx="68">
                  <c:v>2.0579507872030565</c:v>
                </c:pt>
                <c:pt idx="69">
                  <c:v>2.021614892319731</c:v>
                </c:pt>
                <c:pt idx="70">
                  <c:v>1.9864288533888248</c:v>
                </c:pt>
                <c:pt idx="71">
                  <c:v>1.9523406496667297</c:v>
                </c:pt>
                <c:pt idx="72">
                  <c:v>1.9193013015644302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0E-43F6-8275-7E0D742CC175}"/>
            </c:ext>
          </c:extLst>
        </c:ser>
        <c:ser>
          <c:idx val="8"/>
          <c:order val="2"/>
          <c:tx>
            <c:strRef>
              <c:f>'Effetto Reddito'!$O$52:$S$52</c:f>
              <c:strCache>
                <c:ptCount val="1"/>
                <c:pt idx="0">
                  <c:v>Isoutilità C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'Effetto Reddito'!$A$54:$A$126</c:f>
              <c:numCache>
                <c:formatCode>General</c:formatCode>
                <c:ptCount val="73"/>
                <c:pt idx="0">
                  <c:v>0.1</c:v>
                </c:pt>
                <c:pt idx="1">
                  <c:v>1</c:v>
                </c:pt>
                <c:pt idx="2">
                  <c:v>1.9</c:v>
                </c:pt>
                <c:pt idx="3">
                  <c:v>2.8</c:v>
                </c:pt>
                <c:pt idx="4">
                  <c:v>3.7</c:v>
                </c:pt>
                <c:pt idx="5">
                  <c:v>4.5999999999999996</c:v>
                </c:pt>
                <c:pt idx="6">
                  <c:v>5.5</c:v>
                </c:pt>
                <c:pt idx="7">
                  <c:v>6.4</c:v>
                </c:pt>
                <c:pt idx="8">
                  <c:v>7.3</c:v>
                </c:pt>
                <c:pt idx="9">
                  <c:v>8.1999999999999993</c:v>
                </c:pt>
                <c:pt idx="10">
                  <c:v>9.1</c:v>
                </c:pt>
                <c:pt idx="11">
                  <c:v>10</c:v>
                </c:pt>
                <c:pt idx="12">
                  <c:v>10.9</c:v>
                </c:pt>
                <c:pt idx="13">
                  <c:v>11.8</c:v>
                </c:pt>
                <c:pt idx="14">
                  <c:v>12.7</c:v>
                </c:pt>
                <c:pt idx="15">
                  <c:v>13.6</c:v>
                </c:pt>
                <c:pt idx="16">
                  <c:v>14.5</c:v>
                </c:pt>
                <c:pt idx="17">
                  <c:v>15.4</c:v>
                </c:pt>
                <c:pt idx="18">
                  <c:v>16.3</c:v>
                </c:pt>
                <c:pt idx="19">
                  <c:v>17.2</c:v>
                </c:pt>
                <c:pt idx="20">
                  <c:v>18.100000000000001</c:v>
                </c:pt>
                <c:pt idx="21">
                  <c:v>19</c:v>
                </c:pt>
                <c:pt idx="22">
                  <c:v>19.899999999999999</c:v>
                </c:pt>
                <c:pt idx="23">
                  <c:v>20.8</c:v>
                </c:pt>
                <c:pt idx="24">
                  <c:v>21.7</c:v>
                </c:pt>
                <c:pt idx="25">
                  <c:v>22.6</c:v>
                </c:pt>
                <c:pt idx="26">
                  <c:v>23.5</c:v>
                </c:pt>
                <c:pt idx="27">
                  <c:v>24.4</c:v>
                </c:pt>
                <c:pt idx="28">
                  <c:v>25.3</c:v>
                </c:pt>
                <c:pt idx="29">
                  <c:v>26.2</c:v>
                </c:pt>
                <c:pt idx="30">
                  <c:v>27.1</c:v>
                </c:pt>
                <c:pt idx="31">
                  <c:v>28</c:v>
                </c:pt>
                <c:pt idx="32">
                  <c:v>28.9</c:v>
                </c:pt>
                <c:pt idx="33">
                  <c:v>29.8</c:v>
                </c:pt>
                <c:pt idx="34">
                  <c:v>30.7</c:v>
                </c:pt>
                <c:pt idx="35">
                  <c:v>31.6</c:v>
                </c:pt>
                <c:pt idx="36">
                  <c:v>32.5</c:v>
                </c:pt>
                <c:pt idx="37">
                  <c:v>33.4</c:v>
                </c:pt>
                <c:pt idx="38">
                  <c:v>34.299999999999997</c:v>
                </c:pt>
                <c:pt idx="39">
                  <c:v>35.200000000000003</c:v>
                </c:pt>
                <c:pt idx="40">
                  <c:v>36.1</c:v>
                </c:pt>
                <c:pt idx="41">
                  <c:v>37</c:v>
                </c:pt>
                <c:pt idx="42">
                  <c:v>37.9</c:v>
                </c:pt>
                <c:pt idx="43">
                  <c:v>38.799999999999997</c:v>
                </c:pt>
                <c:pt idx="44">
                  <c:v>39.700000000000003</c:v>
                </c:pt>
                <c:pt idx="45">
                  <c:v>40.6</c:v>
                </c:pt>
                <c:pt idx="46">
                  <c:v>41.5</c:v>
                </c:pt>
                <c:pt idx="47">
                  <c:v>42.4</c:v>
                </c:pt>
                <c:pt idx="48">
                  <c:v>43.3</c:v>
                </c:pt>
                <c:pt idx="49">
                  <c:v>44.2</c:v>
                </c:pt>
                <c:pt idx="50">
                  <c:v>45.1</c:v>
                </c:pt>
                <c:pt idx="51">
                  <c:v>46</c:v>
                </c:pt>
                <c:pt idx="52">
                  <c:v>46.9</c:v>
                </c:pt>
                <c:pt idx="53">
                  <c:v>47.8</c:v>
                </c:pt>
                <c:pt idx="54">
                  <c:v>48.7</c:v>
                </c:pt>
                <c:pt idx="55">
                  <c:v>49.6</c:v>
                </c:pt>
                <c:pt idx="56">
                  <c:v>50.5</c:v>
                </c:pt>
                <c:pt idx="57">
                  <c:v>51.4</c:v>
                </c:pt>
                <c:pt idx="58">
                  <c:v>52.3</c:v>
                </c:pt>
                <c:pt idx="59">
                  <c:v>53.2</c:v>
                </c:pt>
                <c:pt idx="60">
                  <c:v>54.1</c:v>
                </c:pt>
                <c:pt idx="61">
                  <c:v>55</c:v>
                </c:pt>
                <c:pt idx="62">
                  <c:v>55.9</c:v>
                </c:pt>
                <c:pt idx="63">
                  <c:v>56.8</c:v>
                </c:pt>
                <c:pt idx="64">
                  <c:v>57.7</c:v>
                </c:pt>
                <c:pt idx="65">
                  <c:v>58.6</c:v>
                </c:pt>
                <c:pt idx="66">
                  <c:v>59.5</c:v>
                </c:pt>
                <c:pt idx="67">
                  <c:v>60.4</c:v>
                </c:pt>
                <c:pt idx="68">
                  <c:v>61.3</c:v>
                </c:pt>
                <c:pt idx="69">
                  <c:v>62.2</c:v>
                </c:pt>
                <c:pt idx="70">
                  <c:v>63.1</c:v>
                </c:pt>
                <c:pt idx="71">
                  <c:v>64</c:v>
                </c:pt>
                <c:pt idx="72">
                  <c:v>64.900000000000006</c:v>
                </c:pt>
              </c:numCache>
            </c:numRef>
          </c:xVal>
          <c:yVal>
            <c:numRef>
              <c:f>'Effetto Reddito'!$Q$54:$Q$126</c:f>
              <c:numCache>
                <c:formatCode>0.000000E+00</c:formatCode>
                <c:ptCount val="73"/>
                <c:pt idx="0">
                  <c:v>6490.9355408766278</c:v>
                </c:pt>
                <c:pt idx="1">
                  <c:v>389.12136265909965</c:v>
                </c:pt>
                <c:pt idx="2">
                  <c:v>177.57680119632062</c:v>
                </c:pt>
                <c:pt idx="3">
                  <c:v>110.54996040290621</c:v>
                </c:pt>
                <c:pt idx="4">
                  <c:v>78.635074078076229</c:v>
                </c:pt>
                <c:pt idx="5">
                  <c:v>60.262580450812933</c:v>
                </c:pt>
                <c:pt idx="6">
                  <c:v>48.43924244895608</c:v>
                </c:pt>
                <c:pt idx="7">
                  <c:v>40.248898069708297</c:v>
                </c:pt>
                <c:pt idx="8">
                  <c:v>34.269888350055645</c:v>
                </c:pt>
                <c:pt idx="9">
                  <c:v>29.730449590425305</c:v>
                </c:pt>
                <c:pt idx="10">
                  <c:v>26.177210925537693</c:v>
                </c:pt>
                <c:pt idx="11">
                  <c:v>23.327212837677486</c:v>
                </c:pt>
                <c:pt idx="12">
                  <c:v>20.995168012618013</c:v>
                </c:pt>
                <c:pt idx="13">
                  <c:v>19.054917165891084</c:v>
                </c:pt>
                <c:pt idx="14">
                  <c:v>17.41773334123663</c:v>
                </c:pt>
                <c:pt idx="15">
                  <c:v>16.019487966539387</c:v>
                </c:pt>
                <c:pt idx="16">
                  <c:v>14.812736372073735</c:v>
                </c:pt>
                <c:pt idx="17">
                  <c:v>13.761661138533329</c:v>
                </c:pt>
                <c:pt idx="18">
                  <c:v>12.838741257753558</c:v>
                </c:pt>
                <c:pt idx="19">
                  <c:v>12.022499013538747</c:v>
                </c:pt>
                <c:pt idx="20">
                  <c:v>11.29593985941729</c:v>
                </c:pt>
                <c:pt idx="21">
                  <c:v>10.645449553921182</c:v>
                </c:pt>
                <c:pt idx="22">
                  <c:v>10.060000000000002</c:v>
                </c:pt>
                <c:pt idx="23">
                  <c:v>9.5305678125193101</c:v>
                </c:pt>
                <c:pt idx="24">
                  <c:v>9.0497022052599601</c:v>
                </c:pt>
                <c:pt idx="25">
                  <c:v>8.6111994527721905</c:v>
                </c:pt>
                <c:pt idx="26">
                  <c:v>8.209854581433877</c:v>
                </c:pt>
                <c:pt idx="27">
                  <c:v>7.841269805218321</c:v>
                </c:pt>
                <c:pt idx="28">
                  <c:v>7.5017051880905985</c:v>
                </c:pt>
                <c:pt idx="29">
                  <c:v>7.1879610989286968</c:v>
                </c:pt>
                <c:pt idx="30">
                  <c:v>6.8972848629370764</c:v>
                </c:pt>
                <c:pt idx="31">
                  <c:v>6.6272960134924785</c:v>
                </c:pt>
                <c:pt idx="32">
                  <c:v>6.3759259760514473</c:v>
                </c:pt>
                <c:pt idx="33">
                  <c:v>6.1413690472024021</c:v>
                </c:pt>
                <c:pt idx="34">
                  <c:v>5.9220422854944808</c:v>
                </c:pt>
                <c:pt idx="35">
                  <c:v>5.7165524869581787</c:v>
                </c:pt>
                <c:pt idx="36">
                  <c:v>5.5236688329084398</c:v>
                </c:pt>
                <c:pt idx="37">
                  <c:v>5.3423001095725429</c:v>
                </c:pt>
                <c:pt idx="38">
                  <c:v>5.1714756357802836</c:v>
                </c:pt>
                <c:pt idx="39">
                  <c:v>5.0103292160033508</c:v>
                </c:pt>
                <c:pt idx="40">
                  <c:v>4.8580855755746493</c:v>
                </c:pt>
                <c:pt idx="41">
                  <c:v>4.7140488432469914</c:v>
                </c:pt>
                <c:pt idx="42">
                  <c:v>4.5775927309212587</c:v>
                </c:pt>
                <c:pt idx="43">
                  <c:v>4.4481521269805224</c:v>
                </c:pt>
                <c:pt idx="44">
                  <c:v>4.3252158723844643</c:v>
                </c:pt>
                <c:pt idx="45">
                  <c:v>4.2083205306465192</c:v>
                </c:pt>
                <c:pt idx="46">
                  <c:v>4.0970449964115412</c:v>
                </c:pt>
                <c:pt idx="47">
                  <c:v>3.9910058143869684</c:v>
                </c:pt>
                <c:pt idx="48">
                  <c:v>3.8898531022457412</c:v>
                </c:pt>
                <c:pt idx="49">
                  <c:v>3.7932669888879591</c:v>
                </c:pt>
                <c:pt idx="50">
                  <c:v>3.7009544939549732</c:v>
                </c:pt>
                <c:pt idx="51">
                  <c:v>3.6126467863840435</c:v>
                </c:pt>
                <c:pt idx="52">
                  <c:v>3.5280967695862033</c:v>
                </c:pt>
                <c:pt idx="53">
                  <c:v>3.4470769489274264</c:v>
                </c:pt>
                <c:pt idx="54">
                  <c:v>3.3693775439131892</c:v>
                </c:pt>
                <c:pt idx="55">
                  <c:v>3.2948048130747916</c:v>
                </c:pt>
                <c:pt idx="56">
                  <c:v>3.2231795642353736</c:v>
                </c:pt>
                <c:pt idx="57">
                  <c:v>3.1543358267594876</c:v>
                </c:pt>
                <c:pt idx="58">
                  <c:v>3.0881196656936987</c:v>
                </c:pt>
                <c:pt idx="59">
                  <c:v>3.0243881204952965</c:v>
                </c:pt>
                <c:pt idx="60">
                  <c:v>2.9630082534083564</c:v>
                </c:pt>
                <c:pt idx="61">
                  <c:v>2.9038562945529836</c:v>
                </c:pt>
                <c:pt idx="62">
                  <c:v>2.8468168725024694</c:v>
                </c:pt>
                <c:pt idx="63">
                  <c:v>2.7917823205830645</c:v>
                </c:pt>
                <c:pt idx="64">
                  <c:v>2.7386520503812157</c:v>
                </c:pt>
                <c:pt idx="65">
                  <c:v>2.6873319850163768</c:v>
                </c:pt>
                <c:pt idx="66">
                  <c:v>2.637734045661702</c:v>
                </c:pt>
                <c:pt idx="67">
                  <c:v>2.5897756855919174</c:v>
                </c:pt>
                <c:pt idx="68">
                  <c:v>2.543379466727155</c:v>
                </c:pt>
                <c:pt idx="69">
                  <c:v>2.498472674239173</c:v>
                </c:pt>
                <c:pt idx="70">
                  <c:v>2.4549869653054071</c:v>
                </c:pt>
                <c:pt idx="71">
                  <c:v>2.4128580485482569</c:v>
                </c:pt>
                <c:pt idx="72">
                  <c:v>2.3720253910911531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00E-43F6-8275-7E0D742CC175}"/>
            </c:ext>
          </c:extLst>
        </c:ser>
        <c:ser>
          <c:idx val="1"/>
          <c:order val="3"/>
          <c:tx>
            <c:strRef>
              <c:f>'Effetto Reddito'!$A$34</c:f>
              <c:strCache>
                <c:ptCount val="1"/>
                <c:pt idx="0">
                  <c:v>Equazione reddito A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Reddito'!$B$35:$B$36</c:f>
              <c:numCache>
                <c:formatCode>0.00</c:formatCode>
                <c:ptCount val="2"/>
                <c:pt idx="0">
                  <c:v>30</c:v>
                </c:pt>
                <c:pt idx="1">
                  <c:v>0</c:v>
                </c:pt>
              </c:numCache>
            </c:numRef>
          </c:xVal>
          <c:yVal>
            <c:numRef>
              <c:f>'Effetto Reddito'!$C$35:$C$36</c:f>
              <c:numCache>
                <c:formatCode>0.00</c:formatCode>
                <c:ptCount val="2"/>
                <c:pt idx="0">
                  <c:v>0</c:v>
                </c:pt>
                <c:pt idx="1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0E-43F6-8275-7E0D742CC175}"/>
            </c:ext>
          </c:extLst>
        </c:ser>
        <c:ser>
          <c:idx val="4"/>
          <c:order val="4"/>
          <c:tx>
            <c:strRef>
              <c:f>'Effetto Reddito'!$A$40</c:f>
              <c:strCache>
                <c:ptCount val="1"/>
                <c:pt idx="0">
                  <c:v>Equazione reddito B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Reddito'!$B$41:$B$42</c:f>
              <c:numCache>
                <c:formatCode>0.00</c:formatCode>
                <c:ptCount val="2"/>
                <c:pt idx="0">
                  <c:v>33.333333333333336</c:v>
                </c:pt>
                <c:pt idx="1">
                  <c:v>0</c:v>
                </c:pt>
              </c:numCache>
            </c:numRef>
          </c:xVal>
          <c:yVal>
            <c:numRef>
              <c:f>'Effetto Reddito'!$C$41:$C$42</c:f>
              <c:numCache>
                <c:formatCode>0.00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0E-43F6-8275-7E0D742CC175}"/>
            </c:ext>
          </c:extLst>
        </c:ser>
        <c:ser>
          <c:idx val="7"/>
          <c:order val="5"/>
          <c:tx>
            <c:strRef>
              <c:f>'Effetto Reddito'!$A$46</c:f>
              <c:strCache>
                <c:ptCount val="1"/>
                <c:pt idx="0">
                  <c:v>Equazione reddito C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Reddito'!$B$47:$B$48</c:f>
              <c:numCache>
                <c:formatCode>0.00</c:formatCode>
                <c:ptCount val="2"/>
                <c:pt idx="0">
                  <c:v>36.666666666666664</c:v>
                </c:pt>
                <c:pt idx="1">
                  <c:v>0</c:v>
                </c:pt>
              </c:numCache>
            </c:numRef>
          </c:xVal>
          <c:yVal>
            <c:numRef>
              <c:f>'Effetto Reddito'!$C$47:$C$48</c:f>
              <c:numCache>
                <c:formatCode>0.00</c:formatCode>
                <c:ptCount val="2"/>
                <c:pt idx="0">
                  <c:v>0</c:v>
                </c:pt>
                <c:pt idx="1">
                  <c:v>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00E-43F6-8275-7E0D742CC175}"/>
            </c:ext>
          </c:extLst>
        </c:ser>
        <c:ser>
          <c:idx val="3"/>
          <c:order val="6"/>
          <c:tx>
            <c:strRef>
              <c:f>'Effetto Reddito'!$A$21</c:f>
              <c:strCache>
                <c:ptCount val="1"/>
                <c:pt idx="0">
                  <c:v>Paniere ottimo A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Reddito'!$B$21:$B$23</c:f>
              <c:numCache>
                <c:formatCode>_(* #,##0.00_);_(* \(#,##0.00\);_(* "-"??_);_(@_)</c:formatCode>
                <c:ptCount val="3"/>
                <c:pt idx="0">
                  <c:v>16.3</c:v>
                </c:pt>
                <c:pt idx="1">
                  <c:v>16.3</c:v>
                </c:pt>
                <c:pt idx="2" formatCode="General">
                  <c:v>0</c:v>
                </c:pt>
              </c:numCache>
            </c:numRef>
          </c:xVal>
          <c:yVal>
            <c:numRef>
              <c:f>'Effetto Reddito'!$C$21:$C$23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8.2199999999999989</c:v>
                </c:pt>
                <c:pt idx="2">
                  <c:v>8.2199999999999989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0E-43F6-8275-7E0D742CC175}"/>
            </c:ext>
          </c:extLst>
        </c:ser>
        <c:ser>
          <c:idx val="5"/>
          <c:order val="7"/>
          <c:tx>
            <c:strRef>
              <c:f>'Effetto Reddito'!$A$25</c:f>
              <c:strCache>
                <c:ptCount val="1"/>
                <c:pt idx="0">
                  <c:v>Paniere ottimo B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Reddito'!$B$25:$B$27</c:f>
              <c:numCache>
                <c:formatCode>_(* #,##0.00_);_(* \(#,##0.00\);_(* "-"??_);_(@_)</c:formatCode>
                <c:ptCount val="3"/>
                <c:pt idx="0">
                  <c:v>18.100000000000001</c:v>
                </c:pt>
                <c:pt idx="1">
                  <c:v>18.100000000000001</c:v>
                </c:pt>
                <c:pt idx="2" formatCode="General">
                  <c:v>0</c:v>
                </c:pt>
              </c:numCache>
            </c:numRef>
          </c:xVal>
          <c:yVal>
            <c:numRef>
              <c:f>'Effetto Reddito'!$C$25:$C$27</c:f>
              <c:numCache>
                <c:formatCode>_(* #,##0.00_);_(* \(#,##0.00\);_(* "-"??_);_(@_)</c:formatCode>
                <c:ptCount val="3"/>
                <c:pt idx="0" formatCode="General">
                  <c:v>0</c:v>
                </c:pt>
                <c:pt idx="1">
                  <c:v>9.1399999999999988</c:v>
                </c:pt>
                <c:pt idx="2">
                  <c:v>9.1399999999999988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00E-43F6-8275-7E0D742CC175}"/>
            </c:ext>
          </c:extLst>
        </c:ser>
        <c:ser>
          <c:idx val="9"/>
          <c:order val="8"/>
          <c:tx>
            <c:strRef>
              <c:f>'Effetto Reddito'!$A$29</c:f>
              <c:strCache>
                <c:ptCount val="1"/>
                <c:pt idx="0">
                  <c:v>Paniere ottimo C</c:v>
                </c:pt>
              </c:strCache>
            </c:strRef>
          </c:tx>
          <c:spPr>
            <a:ln w="12700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'Effetto Reddito'!$B$30:$B$32</c:f>
              <c:numCache>
                <c:formatCode>_(* #,##0.00_);_(* \(#,##0.00\);_(* "-"??_);_(@_)</c:formatCode>
                <c:ptCount val="3"/>
                <c:pt idx="0">
                  <c:v>19.899999999999999</c:v>
                </c:pt>
                <c:pt idx="1">
                  <c:v>19.899999999999999</c:v>
                </c:pt>
                <c:pt idx="2">
                  <c:v>0</c:v>
                </c:pt>
              </c:numCache>
            </c:numRef>
          </c:xVal>
          <c:yVal>
            <c:numRef>
              <c:f>'Effetto Reddito'!$C$30:$C$32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10.06</c:v>
                </c:pt>
                <c:pt idx="2">
                  <c:v>10.06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00E-43F6-8275-7E0D742CC175}"/>
            </c:ext>
          </c:extLst>
        </c:ser>
        <c:ser>
          <c:idx val="6"/>
          <c:order val="9"/>
          <c:tx>
            <c:strRef>
              <c:f>'Effetto Reddito'!$A$15</c:f>
              <c:strCache>
                <c:ptCount val="1"/>
                <c:pt idx="0">
                  <c:v>Curva Reddito-Consumo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'Effetto Reddito'!$A$16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{F3178DF7-1C7C-42FC-9075-780E1D50E399}</c15:txfldGUID>
                      <c15:f>'Effetto Reddito'!$A$16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F00E-43F6-8275-7E0D742CC175}"/>
                </c:ext>
              </c:extLst>
            </c:dLbl>
            <c:dLbl>
              <c:idx val="1"/>
              <c:tx>
                <c:strRef>
                  <c:f>'Effetto Reddito'!$A$17</c:f>
                  <c:strCache>
                    <c:ptCount val="1"/>
                    <c:pt idx="0">
                      <c:v>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{825B2C79-ADDA-4378-8DFB-C16AA36581B8}</c15:txfldGUID>
                      <c15:f>'Effetto Reddito'!$A$17</c15:f>
                      <c15:dlblFieldTableCache>
                        <c:ptCount val="1"/>
                        <c:pt idx="0">
                          <c:v>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F00E-43F6-8275-7E0D742CC175}"/>
                </c:ext>
              </c:extLst>
            </c:dLbl>
            <c:dLbl>
              <c:idx val="2"/>
              <c:tx>
                <c:strRef>
                  <c:f>'Effetto Reddito'!$A$18</c:f>
                  <c:strCache>
                    <c:ptCount val="1"/>
                    <c:pt idx="0">
                      <c:v>C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{A852EE03-6A63-4935-B83A-13353CD5C40E}</c15:txfldGUID>
                      <c15:f>'Effetto Reddito'!$A$18</c15:f>
                      <c15:dlblFieldTableCache>
                        <c:ptCount val="1"/>
                        <c:pt idx="0">
                          <c:v>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F00E-43F6-8275-7E0D742CC1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'Effetto Reddito'!$B$16:$B$18</c:f>
              <c:numCache>
                <c:formatCode>_(* #,##0.00_);_(* \(#,##0.00\);_(* "-"??_);_(@_)</c:formatCode>
                <c:ptCount val="3"/>
                <c:pt idx="0">
                  <c:v>16.3</c:v>
                </c:pt>
                <c:pt idx="1">
                  <c:v>18.100000000000001</c:v>
                </c:pt>
                <c:pt idx="2">
                  <c:v>19.899999999999999</c:v>
                </c:pt>
              </c:numCache>
            </c:numRef>
          </c:xVal>
          <c:yVal>
            <c:numRef>
              <c:f>'Effetto Reddito'!$C$16:$C$18</c:f>
              <c:numCache>
                <c:formatCode>_(* #,##0.00_);_(* \(#,##0.00\);_(* "-"??_);_(@_)</c:formatCode>
                <c:ptCount val="3"/>
                <c:pt idx="0">
                  <c:v>8.2199999999999989</c:v>
                </c:pt>
                <c:pt idx="1">
                  <c:v>9.1399999999999988</c:v>
                </c:pt>
                <c:pt idx="2">
                  <c:v>10.06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00E-43F6-8275-7E0D742CC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983488"/>
        <c:axId val="432983880"/>
      </c:scatterChart>
      <c:valAx>
        <c:axId val="432983488"/>
        <c:scaling>
          <c:orientation val="minMax"/>
          <c:max val="38"/>
          <c:min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2983880"/>
        <c:crosses val="autoZero"/>
        <c:crossBetween val="midCat"/>
        <c:majorUnit val="2"/>
      </c:valAx>
      <c:valAx>
        <c:axId val="432983880"/>
        <c:scaling>
          <c:orientation val="minMax"/>
          <c:max val="22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298348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810032851853784"/>
          <c:y val="0.15319788493591582"/>
          <c:w val="0.40119326971545777"/>
          <c:h val="0.31903979155890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Elasticità della Domanda al Reddito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'L''elasticità domanda reddito'!$B$9</c:f>
              <c:strCache>
                <c:ptCount val="1"/>
                <c:pt idx="0">
                  <c:v>x1 </c:v>
                </c:pt>
              </c:strCache>
            </c:strRef>
          </c:tx>
          <c:spPr>
            <a:ln w="19050" cap="rnd">
              <a:solidFill>
                <a:schemeClr val="bg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'L''elasticità domanda reddito'!$A$10:$A$20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'L''elasticità domanda reddito'!$B$10:$B$20</c:f>
              <c:numCache>
                <c:formatCode>General</c:formatCode>
                <c:ptCount val="11"/>
                <c:pt idx="0">
                  <c:v>-0.33500000000000002</c:v>
                </c:pt>
                <c:pt idx="1">
                  <c:v>1.4568000000000001</c:v>
                </c:pt>
                <c:pt idx="2">
                  <c:v>4.7279999999999998</c:v>
                </c:pt>
                <c:pt idx="3">
                  <c:v>8.957399999999998</c:v>
                </c:pt>
                <c:pt idx="4">
                  <c:v>13.482599999999998</c:v>
                </c:pt>
                <c:pt idx="5">
                  <c:v>17.777999999999999</c:v>
                </c:pt>
                <c:pt idx="6">
                  <c:v>21.454799999999995</c:v>
                </c:pt>
                <c:pt idx="7">
                  <c:v>24.260999999999989</c:v>
                </c:pt>
                <c:pt idx="8">
                  <c:v>26.081399999999995</c:v>
                </c:pt>
                <c:pt idx="9">
                  <c:v>26.937599999999986</c:v>
                </c:pt>
                <c:pt idx="10">
                  <c:v>26.987999999999996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D8-45A3-850C-119E4E90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077824"/>
        <c:axId val="559078216"/>
      </c:scatterChart>
      <c:scatterChart>
        <c:scatterStyle val="smoothMarker"/>
        <c:varyColors val="0"/>
        <c:ser>
          <c:idx val="1"/>
          <c:order val="1"/>
          <c:tx>
            <c:strRef>
              <c:f>'L''elasticità domanda reddito'!$I$9</c:f>
              <c:strCache>
                <c:ptCount val="1"/>
                <c:pt idx="0">
                  <c:v>Elasticità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'L''elasticità domanda reddito'!$A$10:$A$20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'L''elasticità domanda reddito'!$I$10:$I$20</c:f>
              <c:numCache>
                <c:formatCode>General</c:formatCode>
                <c:ptCount val="11"/>
                <c:pt idx="1">
                  <c:v>1.5972544125512569</c:v>
                </c:pt>
                <c:pt idx="2">
                  <c:v>1.5867287543655411</c:v>
                </c:pt>
                <c:pt idx="3">
                  <c:v>1.5452233767372525</c:v>
                </c:pt>
                <c:pt idx="4">
                  <c:v>1.4116042780748663</c:v>
                </c:pt>
                <c:pt idx="5">
                  <c:v>1.2366557263776132</c:v>
                </c:pt>
                <c:pt idx="6">
                  <c:v>1.0308925185049236</c:v>
                </c:pt>
                <c:pt idx="7">
                  <c:v>0.79798669169083603</c:v>
                </c:pt>
                <c:pt idx="8">
                  <c:v>0.54240560640732471</c:v>
                </c:pt>
                <c:pt idx="9">
                  <c:v>0.27453177162903575</c:v>
                </c:pt>
                <c:pt idx="10">
                  <c:v>1.7757799635056425E-2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D8-45A3-850C-119E4E90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079000"/>
        <c:axId val="559078608"/>
      </c:scatterChart>
      <c:valAx>
        <c:axId val="559077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Reddito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9078216"/>
        <c:crosses val="autoZero"/>
        <c:crossBetween val="midCat"/>
      </c:valAx>
      <c:valAx>
        <c:axId val="5590782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9077824"/>
        <c:crosses val="autoZero"/>
        <c:crossBetween val="midCat"/>
      </c:valAx>
      <c:valAx>
        <c:axId val="559078608"/>
        <c:scaling>
          <c:orientation val="minMax"/>
          <c:min val="0.70000000000000007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Elasticità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9079000"/>
        <c:crosses val="max"/>
        <c:crossBetween val="midCat"/>
      </c:valAx>
      <c:valAx>
        <c:axId val="559079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9078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Elasticità incrociata della domanda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'L''elasticità incrociata'!$B$23</c:f>
              <c:strCache>
                <c:ptCount val="1"/>
                <c:pt idx="0">
                  <c:v>Succedanei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'L''elasticità incrociata'!$A$24:$A$34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'L''elasticità incrociata'!$B$24:$B$34</c:f>
              <c:numCache>
                <c:formatCode>_-* #,##0.000\ _€_-;\-* #,##0.000\ _€_-;_-* "-"??\ _€_-;_-@_-</c:formatCode>
                <c:ptCount val="11"/>
                <c:pt idx="0">
                  <c:v>2</c:v>
                </c:pt>
                <c:pt idx="1">
                  <c:v>2.15</c:v>
                </c:pt>
                <c:pt idx="2">
                  <c:v>2.2999999999999998</c:v>
                </c:pt>
                <c:pt idx="3">
                  <c:v>2.4500000000000002</c:v>
                </c:pt>
                <c:pt idx="4">
                  <c:v>2.6</c:v>
                </c:pt>
                <c:pt idx="5">
                  <c:v>2.75</c:v>
                </c:pt>
                <c:pt idx="6">
                  <c:v>2.9</c:v>
                </c:pt>
                <c:pt idx="7">
                  <c:v>3.05</c:v>
                </c:pt>
                <c:pt idx="8">
                  <c:v>3.2</c:v>
                </c:pt>
                <c:pt idx="9">
                  <c:v>3.3499999999999996</c:v>
                </c:pt>
                <c:pt idx="10">
                  <c:v>3.5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EA-40B6-8690-46DCEB121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594320"/>
        <c:axId val="559594712"/>
      </c:scatterChart>
      <c:scatterChart>
        <c:scatterStyle val="smoothMarker"/>
        <c:varyColors val="0"/>
        <c:ser>
          <c:idx val="1"/>
          <c:order val="1"/>
          <c:tx>
            <c:strRef>
              <c:f>'L''elasticità incrociata'!$J$23</c:f>
              <c:strCache>
                <c:ptCount val="1"/>
                <c:pt idx="0">
                  <c:v>Elasticità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'L''elasticità incrociata'!$A$24:$A$34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'L''elasticità incrociata'!$J$25:$J$34</c:f>
              <c:numCache>
                <c:formatCode>0.000</c:formatCode>
                <c:ptCount val="10"/>
                <c:pt idx="0">
                  <c:v>7.2289156626505979E-2</c:v>
                </c:pt>
                <c:pt idx="1">
                  <c:v>6.7415730337078622E-2</c:v>
                </c:pt>
                <c:pt idx="2">
                  <c:v>6.315789473684226E-2</c:v>
                </c:pt>
                <c:pt idx="3">
                  <c:v>5.9405940594059362E-2</c:v>
                </c:pt>
                <c:pt idx="4">
                  <c:v>5.6074766355140158E-2</c:v>
                </c:pt>
                <c:pt idx="5">
                  <c:v>5.3097345132743327E-2</c:v>
                </c:pt>
                <c:pt idx="6">
                  <c:v>5.0420168067226864E-2</c:v>
                </c:pt>
                <c:pt idx="7">
                  <c:v>4.8000000000000112E-2</c:v>
                </c:pt>
                <c:pt idx="8">
                  <c:v>4.5801526717557092E-2</c:v>
                </c:pt>
                <c:pt idx="9">
                  <c:v>4.379562043795631E-2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8EA-40B6-8690-46DCEB121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595312"/>
        <c:axId val="559595104"/>
      </c:scatterChart>
      <c:valAx>
        <c:axId val="559594320"/>
        <c:scaling>
          <c:orientation val="minMax"/>
          <c:max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 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9594712"/>
        <c:crosses val="autoZero"/>
        <c:crossBetween val="midCat"/>
        <c:majorUnit val="1"/>
      </c:valAx>
      <c:valAx>
        <c:axId val="559594712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9594320"/>
        <c:crosses val="autoZero"/>
        <c:crossBetween val="midCat"/>
      </c:valAx>
      <c:valAx>
        <c:axId val="559595104"/>
        <c:scaling>
          <c:orientation val="minMax"/>
          <c:min val="3.0000000000000006E-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Elasticità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0595312"/>
        <c:crosses val="max"/>
        <c:crossBetween val="midCat"/>
      </c:valAx>
      <c:valAx>
        <c:axId val="560595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9595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Elasticità incrociata della domanda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'L''elasticità incrociata'!$C$23</c:f>
              <c:strCache>
                <c:ptCount val="1"/>
                <c:pt idx="0">
                  <c:v>Complementari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'L''elasticità incrociata'!$A$24:$A$34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'L''elasticità incrociata'!$C$24:$C$34</c:f>
              <c:numCache>
                <c:formatCode>_-* #,##0.000\ _€_-;\-* #,##0.000\ _€_-;_-* "-"??\ _€_-;_-@_-</c:formatCode>
                <c:ptCount val="11"/>
                <c:pt idx="0">
                  <c:v>7</c:v>
                </c:pt>
                <c:pt idx="1">
                  <c:v>6.85</c:v>
                </c:pt>
                <c:pt idx="2">
                  <c:v>6.7</c:v>
                </c:pt>
                <c:pt idx="3">
                  <c:v>6.55</c:v>
                </c:pt>
                <c:pt idx="4">
                  <c:v>6.4</c:v>
                </c:pt>
                <c:pt idx="5">
                  <c:v>6.25</c:v>
                </c:pt>
                <c:pt idx="6">
                  <c:v>6.1</c:v>
                </c:pt>
                <c:pt idx="7">
                  <c:v>5.95</c:v>
                </c:pt>
                <c:pt idx="8">
                  <c:v>5.8</c:v>
                </c:pt>
                <c:pt idx="9">
                  <c:v>5.65</c:v>
                </c:pt>
                <c:pt idx="10">
                  <c:v>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2C-42FA-A5D9-AC721692F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596096"/>
        <c:axId val="560596488"/>
      </c:scatterChart>
      <c:scatterChart>
        <c:scatterStyle val="smoothMarker"/>
        <c:varyColors val="0"/>
        <c:ser>
          <c:idx val="1"/>
          <c:order val="1"/>
          <c:tx>
            <c:strRef>
              <c:f>'L''elasticità incrociata'!$R$23</c:f>
              <c:strCache>
                <c:ptCount val="1"/>
                <c:pt idx="0">
                  <c:v>Elasticità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'L''elasticità incrociata'!$A$24:$A$34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'L''elasticità incrociata'!$R$25:$R$34</c:f>
              <c:numCache>
                <c:formatCode>0.000</c:formatCode>
                <c:ptCount val="10"/>
                <c:pt idx="0">
                  <c:v>-2.1660649819494636E-2</c:v>
                </c:pt>
                <c:pt idx="1">
                  <c:v>-2.2140221402213941E-2</c:v>
                </c:pt>
                <c:pt idx="2">
                  <c:v>-2.2641509433962318E-2</c:v>
                </c:pt>
                <c:pt idx="3">
                  <c:v>-2.3166023166023085E-2</c:v>
                </c:pt>
                <c:pt idx="4">
                  <c:v>-2.37154150197629E-2</c:v>
                </c:pt>
                <c:pt idx="5">
                  <c:v>-2.4291497975708561E-2</c:v>
                </c:pt>
                <c:pt idx="6">
                  <c:v>-2.4896265560165887E-2</c:v>
                </c:pt>
                <c:pt idx="7">
                  <c:v>-2.5531914893617082E-2</c:v>
                </c:pt>
                <c:pt idx="8">
                  <c:v>-2.6200873362445323E-2</c:v>
                </c:pt>
                <c:pt idx="9">
                  <c:v>-2.690582959641262E-2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FA-4C6C-BFBF-50BF94886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597272"/>
        <c:axId val="560596880"/>
      </c:scatterChart>
      <c:valAx>
        <c:axId val="560596096"/>
        <c:scaling>
          <c:orientation val="minMax"/>
          <c:max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 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0596488"/>
        <c:crosses val="autoZero"/>
        <c:crossBetween val="midCat"/>
      </c:valAx>
      <c:valAx>
        <c:axId val="560596488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0596096"/>
        <c:crosses val="autoZero"/>
        <c:crossBetween val="midCat"/>
      </c:valAx>
      <c:valAx>
        <c:axId val="560596880"/>
        <c:scaling>
          <c:orientation val="minMax"/>
          <c:max val="-2.1000000000000005E-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Elasticità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0597272"/>
        <c:crosses val="max"/>
        <c:crossBetween val="midCat"/>
      </c:valAx>
      <c:valAx>
        <c:axId val="560597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0596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Insieme delle opportunità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Risparmio_Consumo!$F$40</c:f>
              <c:strCache>
                <c:ptCount val="1"/>
                <c:pt idx="0">
                  <c:v>Curva delle opportunità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Risparmio_Consumo!$A$41:$A$154</c:f>
              <c:numCache>
                <c:formatCode>General</c:formatCode>
                <c:ptCount val="114"/>
                <c:pt idx="0">
                  <c:v>1E-3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Risparmio_Consumo!$F$41:$F$154</c:f>
              <c:numCache>
                <c:formatCode>_(* #,##0.00_);_(* \(#,##0.00\);_(* "-"??_);_(@_)</c:formatCode>
                <c:ptCount val="114"/>
                <c:pt idx="0">
                  <c:v>110.59899</c:v>
                </c:pt>
                <c:pt idx="1">
                  <c:v>109.58999999999999</c:v>
                </c:pt>
                <c:pt idx="2">
                  <c:v>108.58</c:v>
                </c:pt>
                <c:pt idx="3">
                  <c:v>107.57</c:v>
                </c:pt>
                <c:pt idx="4">
                  <c:v>106.56</c:v>
                </c:pt>
                <c:pt idx="5">
                  <c:v>105.55</c:v>
                </c:pt>
                <c:pt idx="6">
                  <c:v>104.53999999999999</c:v>
                </c:pt>
                <c:pt idx="7">
                  <c:v>103.53</c:v>
                </c:pt>
                <c:pt idx="8">
                  <c:v>102.52</c:v>
                </c:pt>
                <c:pt idx="9">
                  <c:v>101.50999999999999</c:v>
                </c:pt>
                <c:pt idx="10">
                  <c:v>100.5</c:v>
                </c:pt>
                <c:pt idx="11">
                  <c:v>99.49</c:v>
                </c:pt>
                <c:pt idx="12">
                  <c:v>98.47999999999999</c:v>
                </c:pt>
                <c:pt idx="13">
                  <c:v>97.47</c:v>
                </c:pt>
                <c:pt idx="14">
                  <c:v>96.46</c:v>
                </c:pt>
                <c:pt idx="15">
                  <c:v>95.45</c:v>
                </c:pt>
                <c:pt idx="16">
                  <c:v>94.44</c:v>
                </c:pt>
                <c:pt idx="17">
                  <c:v>93.43</c:v>
                </c:pt>
                <c:pt idx="18">
                  <c:v>92.42</c:v>
                </c:pt>
                <c:pt idx="19">
                  <c:v>91.41</c:v>
                </c:pt>
                <c:pt idx="20">
                  <c:v>90.4</c:v>
                </c:pt>
                <c:pt idx="21">
                  <c:v>89.39</c:v>
                </c:pt>
                <c:pt idx="22">
                  <c:v>88.38</c:v>
                </c:pt>
                <c:pt idx="23">
                  <c:v>87.37</c:v>
                </c:pt>
                <c:pt idx="24">
                  <c:v>86.36</c:v>
                </c:pt>
                <c:pt idx="25">
                  <c:v>85.35</c:v>
                </c:pt>
                <c:pt idx="26">
                  <c:v>84.34</c:v>
                </c:pt>
                <c:pt idx="27">
                  <c:v>83.33</c:v>
                </c:pt>
                <c:pt idx="28">
                  <c:v>82.32</c:v>
                </c:pt>
                <c:pt idx="29">
                  <c:v>81.31</c:v>
                </c:pt>
                <c:pt idx="30">
                  <c:v>80.3</c:v>
                </c:pt>
                <c:pt idx="31">
                  <c:v>79.289999999999992</c:v>
                </c:pt>
                <c:pt idx="32">
                  <c:v>78.28</c:v>
                </c:pt>
                <c:pt idx="33">
                  <c:v>77.27000000000001</c:v>
                </c:pt>
                <c:pt idx="34">
                  <c:v>76.260000000000005</c:v>
                </c:pt>
                <c:pt idx="35">
                  <c:v>75.25</c:v>
                </c:pt>
                <c:pt idx="36">
                  <c:v>74.240000000000009</c:v>
                </c:pt>
                <c:pt idx="37">
                  <c:v>73.23</c:v>
                </c:pt>
                <c:pt idx="38">
                  <c:v>72.22</c:v>
                </c:pt>
                <c:pt idx="39">
                  <c:v>71.210000000000008</c:v>
                </c:pt>
                <c:pt idx="40">
                  <c:v>70.2</c:v>
                </c:pt>
                <c:pt idx="41">
                  <c:v>69.19</c:v>
                </c:pt>
                <c:pt idx="42">
                  <c:v>68.180000000000007</c:v>
                </c:pt>
                <c:pt idx="43">
                  <c:v>67.17</c:v>
                </c:pt>
                <c:pt idx="44">
                  <c:v>66.16</c:v>
                </c:pt>
                <c:pt idx="45">
                  <c:v>65.150000000000006</c:v>
                </c:pt>
                <c:pt idx="46">
                  <c:v>64.14</c:v>
                </c:pt>
                <c:pt idx="47">
                  <c:v>63.13</c:v>
                </c:pt>
                <c:pt idx="48">
                  <c:v>62.120000000000005</c:v>
                </c:pt>
                <c:pt idx="49">
                  <c:v>61.110000000000007</c:v>
                </c:pt>
                <c:pt idx="50">
                  <c:v>60.100000000000009</c:v>
                </c:pt>
                <c:pt idx="51">
                  <c:v>59.09</c:v>
                </c:pt>
                <c:pt idx="52">
                  <c:v>58.080000000000005</c:v>
                </c:pt>
                <c:pt idx="53">
                  <c:v>57.070000000000007</c:v>
                </c:pt>
                <c:pt idx="54">
                  <c:v>56.06</c:v>
                </c:pt>
                <c:pt idx="55">
                  <c:v>55.050000000000004</c:v>
                </c:pt>
                <c:pt idx="56">
                  <c:v>54.040000000000006</c:v>
                </c:pt>
                <c:pt idx="57">
                  <c:v>53.030000000000008</c:v>
                </c:pt>
                <c:pt idx="58">
                  <c:v>52.02000000000001</c:v>
                </c:pt>
                <c:pt idx="59">
                  <c:v>51.010000000000005</c:v>
                </c:pt>
                <c:pt idx="60">
                  <c:v>50.000000000000007</c:v>
                </c:pt>
                <c:pt idx="61">
                  <c:v>48.92</c:v>
                </c:pt>
                <c:pt idx="62">
                  <c:v>47.84</c:v>
                </c:pt>
                <c:pt idx="63">
                  <c:v>46.760000000000005</c:v>
                </c:pt>
                <c:pt idx="64">
                  <c:v>45.680000000000007</c:v>
                </c:pt>
                <c:pt idx="65">
                  <c:v>44.600000000000009</c:v>
                </c:pt>
                <c:pt idx="66">
                  <c:v>43.52000000000001</c:v>
                </c:pt>
                <c:pt idx="67">
                  <c:v>42.440000000000012</c:v>
                </c:pt>
                <c:pt idx="68">
                  <c:v>41.36</c:v>
                </c:pt>
                <c:pt idx="69">
                  <c:v>40.28</c:v>
                </c:pt>
                <c:pt idx="70">
                  <c:v>39.200000000000003</c:v>
                </c:pt>
                <c:pt idx="71">
                  <c:v>38.120000000000005</c:v>
                </c:pt>
                <c:pt idx="72">
                  <c:v>37.040000000000006</c:v>
                </c:pt>
                <c:pt idx="73">
                  <c:v>35.960000000000008</c:v>
                </c:pt>
                <c:pt idx="74">
                  <c:v>34.88000000000001</c:v>
                </c:pt>
                <c:pt idx="75">
                  <c:v>33.799999999999997</c:v>
                </c:pt>
                <c:pt idx="76">
                  <c:v>32.72</c:v>
                </c:pt>
                <c:pt idx="77">
                  <c:v>31.64</c:v>
                </c:pt>
                <c:pt idx="78">
                  <c:v>30.560000000000002</c:v>
                </c:pt>
                <c:pt idx="79">
                  <c:v>29.480000000000004</c:v>
                </c:pt>
                <c:pt idx="80">
                  <c:v>28.400000000000006</c:v>
                </c:pt>
                <c:pt idx="81">
                  <c:v>27.320000000000007</c:v>
                </c:pt>
                <c:pt idx="82">
                  <c:v>26.239999999999995</c:v>
                </c:pt>
                <c:pt idx="83">
                  <c:v>25.159999999999997</c:v>
                </c:pt>
                <c:pt idx="84">
                  <c:v>24.08</c:v>
                </c:pt>
                <c:pt idx="85">
                  <c:v>23</c:v>
                </c:pt>
                <c:pt idx="86">
                  <c:v>21.92</c:v>
                </c:pt>
                <c:pt idx="87">
                  <c:v>20.840000000000003</c:v>
                </c:pt>
                <c:pt idx="88">
                  <c:v>19.760000000000005</c:v>
                </c:pt>
                <c:pt idx="89">
                  <c:v>18.679999999999993</c:v>
                </c:pt>
                <c:pt idx="90">
                  <c:v>17.599999999999994</c:v>
                </c:pt>
                <c:pt idx="91">
                  <c:v>16.519999999999996</c:v>
                </c:pt>
                <c:pt idx="92">
                  <c:v>15.439999999999998</c:v>
                </c:pt>
                <c:pt idx="93">
                  <c:v>14.36</c:v>
                </c:pt>
                <c:pt idx="94">
                  <c:v>13.280000000000001</c:v>
                </c:pt>
                <c:pt idx="95">
                  <c:v>12.200000000000003</c:v>
                </c:pt>
                <c:pt idx="96">
                  <c:v>11.11999999999999</c:v>
                </c:pt>
                <c:pt idx="97">
                  <c:v>10.039999999999992</c:v>
                </c:pt>
                <c:pt idx="98">
                  <c:v>8.9599999999999937</c:v>
                </c:pt>
                <c:pt idx="99">
                  <c:v>7.8799999999999955</c:v>
                </c:pt>
                <c:pt idx="100">
                  <c:v>6.7999999999999972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C3-4A57-8817-B370A7B5D666}"/>
            </c:ext>
          </c:extLst>
        </c:ser>
        <c:ser>
          <c:idx val="2"/>
          <c:order val="1"/>
          <c:tx>
            <c:strRef>
              <c:f>Risparmio_Consumo!$J$40</c:f>
              <c:strCache>
                <c:ptCount val="1"/>
                <c:pt idx="0">
                  <c:v>Isoutilità massima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Risparmio_Consumo!$A$41:$A$141</c:f>
              <c:numCache>
                <c:formatCode>General</c:formatCode>
                <c:ptCount val="101"/>
                <c:pt idx="0">
                  <c:v>1E-3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Risparmio_Consumo!$J$41:$J$141</c:f>
              <c:numCache>
                <c:formatCode>0.00</c:formatCode>
                <c:ptCount val="101"/>
                <c:pt idx="0">
                  <c:v>746051108.1688683</c:v>
                </c:pt>
                <c:pt idx="1">
                  <c:v>23592.207527062801</c:v>
                </c:pt>
                <c:pt idx="2">
                  <c:v>8341.1049627732136</c:v>
                </c:pt>
                <c:pt idx="3">
                  <c:v>4540.3224555090746</c:v>
                </c:pt>
                <c:pt idx="4">
                  <c:v>2949.025940882852</c:v>
                </c:pt>
                <c:pt idx="5">
                  <c:v>2110.1511907917879</c:v>
                </c:pt>
                <c:pt idx="6">
                  <c:v>1605.2463985320144</c:v>
                </c:pt>
                <c:pt idx="7">
                  <c:v>1273.8594692986615</c:v>
                </c:pt>
                <c:pt idx="8">
                  <c:v>1042.6381203466515</c:v>
                </c:pt>
                <c:pt idx="9">
                  <c:v>873.78546396528975</c:v>
                </c:pt>
                <c:pt idx="10">
                  <c:v>746.05110816886997</c:v>
                </c:pt>
                <c:pt idx="11">
                  <c:v>646.66529209475868</c:v>
                </c:pt>
                <c:pt idx="12">
                  <c:v>567.54030693863467</c:v>
                </c:pt>
                <c:pt idx="13">
                  <c:v>503.33085171723354</c:v>
                </c:pt>
                <c:pt idx="14">
                  <c:v>450.37733450988998</c:v>
                </c:pt>
                <c:pt idx="15">
                  <c:v>406.09878601148267</c:v>
                </c:pt>
                <c:pt idx="16">
                  <c:v>368.62824261035672</c:v>
                </c:pt>
                <c:pt idx="17">
                  <c:v>336.5853410919446</c:v>
                </c:pt>
                <c:pt idx="18">
                  <c:v>308.92981343604527</c:v>
                </c:pt>
                <c:pt idx="19">
                  <c:v>284.86440018145845</c:v>
                </c:pt>
                <c:pt idx="20">
                  <c:v>263.76889884897366</c:v>
                </c:pt>
                <c:pt idx="21">
                  <c:v>245.15436916977845</c:v>
                </c:pt>
                <c:pt idx="22">
                  <c:v>228.63070659909187</c:v>
                </c:pt>
                <c:pt idx="23">
                  <c:v>213.88327516601797</c:v>
                </c:pt>
                <c:pt idx="24">
                  <c:v>200.65579981650157</c:v>
                </c:pt>
                <c:pt idx="25">
                  <c:v>188.73766021650252</c:v>
                </c:pt>
                <c:pt idx="26">
                  <c:v>177.95432921482822</c:v>
                </c:pt>
                <c:pt idx="27">
                  <c:v>168.16009094478068</c:v>
                </c:pt>
                <c:pt idx="28">
                  <c:v>159.23243366233262</c:v>
                </c:pt>
                <c:pt idx="29">
                  <c:v>151.0676881062455</c:v>
                </c:pt>
                <c:pt idx="30">
                  <c:v>143.57760271017187</c:v>
                </c:pt>
                <c:pt idx="31">
                  <c:v>136.68663091536996</c:v>
                </c:pt>
                <c:pt idx="32">
                  <c:v>130.32976504333152</c:v>
                </c:pt>
                <c:pt idx="33">
                  <c:v>124.45079348883242</c:v>
                </c:pt>
                <c:pt idx="34">
                  <c:v>119.00088856705065</c:v>
                </c:pt>
                <c:pt idx="35">
                  <c:v>113.93745468534456</c:v>
                </c:pt>
                <c:pt idx="36">
                  <c:v>109.22318299566119</c:v>
                </c:pt>
                <c:pt idx="37">
                  <c:v>104.82527096613403</c:v>
                </c:pt>
                <c:pt idx="38">
                  <c:v>100.71477454347372</c:v>
                </c:pt>
                <c:pt idx="39">
                  <c:v>96.866067576796041</c:v>
                </c:pt>
                <c:pt idx="40">
                  <c:v>93.256388521108889</c:v>
                </c:pt>
                <c:pt idx="41">
                  <c:v>89.865458555075278</c:v>
                </c:pt>
                <c:pt idx="42">
                  <c:v>86.675158438730378</c:v>
                </c:pt>
                <c:pt idx="43">
                  <c:v>83.669253927144055</c:v>
                </c:pt>
                <c:pt idx="44">
                  <c:v>80.833161511844892</c:v>
                </c:pt>
                <c:pt idx="45">
                  <c:v>78.153747807103244</c:v>
                </c:pt>
                <c:pt idx="46">
                  <c:v>75.619157126139726</c:v>
                </c:pt>
                <c:pt idx="47">
                  <c:v>73.218662773437984</c:v>
                </c:pt>
                <c:pt idx="48">
                  <c:v>70.94253836732932</c:v>
                </c:pt>
                <c:pt idx="49">
                  <c:v>68.781946143040329</c:v>
                </c:pt>
                <c:pt idx="50">
                  <c:v>66.728839702185695</c:v>
                </c:pt>
                <c:pt idx="51">
                  <c:v>64.775879094905463</c:v>
                </c:pt>
                <c:pt idx="52">
                  <c:v>62.916356464654179</c:v>
                </c:pt>
                <c:pt idx="53">
                  <c:v>61.144130768148166</c:v>
                </c:pt>
                <c:pt idx="54">
                  <c:v>59.453570316000473</c:v>
                </c:pt>
                <c:pt idx="55">
                  <c:v>57.839502072545478</c:v>
                </c:pt>
                <c:pt idx="56">
                  <c:v>56.297166813736133</c:v>
                </c:pt>
                <c:pt idx="57">
                  <c:v>54.822179375768769</c:v>
                </c:pt>
                <c:pt idx="58">
                  <c:v>53.410493339050312</c:v>
                </c:pt>
                <c:pt idx="59">
                  <c:v>52.058369586133935</c:v>
                </c:pt>
                <c:pt idx="60">
                  <c:v>50.762348251435363</c:v>
                </c:pt>
                <c:pt idx="61">
                  <c:v>49.519223647450907</c:v>
                </c:pt>
                <c:pt idx="62">
                  <c:v>48.326021808900435</c:v>
                </c:pt>
                <c:pt idx="63">
                  <c:v>47.179980344394863</c:v>
                </c:pt>
                <c:pt idx="64">
                  <c:v>46.078530326294583</c:v>
                </c:pt>
                <c:pt idx="65">
                  <c:v>45.019279984504088</c:v>
                </c:pt>
                <c:pt idx="66">
                  <c:v>44.000000000000014</c:v>
                </c:pt>
                <c:pt idx="67">
                  <c:v>43.018610219700143</c:v>
                </c:pt>
                <c:pt idx="68">
                  <c:v>42.073167636493082</c:v>
                </c:pt>
                <c:pt idx="69">
                  <c:v>41.161855497419758</c:v>
                </c:pt>
                <c:pt idx="70">
                  <c:v>40.282973419570979</c:v>
                </c:pt>
                <c:pt idx="71">
                  <c:v>39.434928407635368</c:v>
                </c:pt>
                <c:pt idx="72">
                  <c:v>38.616226679505644</c:v>
                </c:pt>
                <c:pt idx="73">
                  <c:v>37.825466217213943</c:v>
                </c:pt>
                <c:pt idx="74">
                  <c:v>37.061329969935258</c:v>
                </c:pt>
                <c:pt idx="75">
                  <c:v>36.322579644072661</c:v>
                </c:pt>
                <c:pt idx="76">
                  <c:v>35.608050022682299</c:v>
                </c:pt>
                <c:pt idx="77">
                  <c:v>34.916643762850505</c:v>
                </c:pt>
                <c:pt idx="78">
                  <c:v>34.247326625213447</c:v>
                </c:pt>
                <c:pt idx="79">
                  <c:v>33.59912309472692</c:v>
                </c:pt>
                <c:pt idx="80">
                  <c:v>32.971112356121665</c:v>
                </c:pt>
                <c:pt idx="81">
                  <c:v>32.362424591307025</c:v>
                </c:pt>
                <c:pt idx="82">
                  <c:v>31.772237569366197</c:v>
                </c:pt>
                <c:pt idx="83">
                  <c:v>31.199773502786154</c:v>
                </c:pt>
                <c:pt idx="84">
                  <c:v>30.644296146222324</c:v>
                </c:pt>
                <c:pt idx="85">
                  <c:v>30.105108116461651</c:v>
                </c:pt>
                <c:pt idx="86">
                  <c:v>29.581548414351403</c:v>
                </c:pt>
                <c:pt idx="87">
                  <c:v>29.072990131331743</c:v>
                </c:pt>
                <c:pt idx="88">
                  <c:v>28.578838324886441</c:v>
                </c:pt>
                <c:pt idx="89">
                  <c:v>28.09852804871538</c:v>
                </c:pt>
                <c:pt idx="90">
                  <c:v>27.631522524772972</c:v>
                </c:pt>
                <c:pt idx="91">
                  <c:v>27.177311445512828</c:v>
                </c:pt>
                <c:pt idx="92">
                  <c:v>26.735409395752239</c:v>
                </c:pt>
                <c:pt idx="93">
                  <c:v>26.305354384537289</c:v>
                </c:pt>
                <c:pt idx="94">
                  <c:v>25.886706478254506</c:v>
                </c:pt>
                <c:pt idx="95">
                  <c:v>25.479046527017786</c:v>
                </c:pt>
                <c:pt idx="96">
                  <c:v>25.081974977062711</c:v>
                </c:pt>
                <c:pt idx="97">
                  <c:v>24.695110762515206</c:v>
                </c:pt>
                <c:pt idx="98">
                  <c:v>24.318090270475832</c:v>
                </c:pt>
                <c:pt idx="99">
                  <c:v>23.950566373879973</c:v>
                </c:pt>
                <c:pt idx="100">
                  <c:v>23.592207527062808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D8-4119-89D0-92C0929EE5B0}"/>
            </c:ext>
          </c:extLst>
        </c:ser>
        <c:ser>
          <c:idx val="3"/>
          <c:order val="2"/>
          <c:tx>
            <c:strRef>
              <c:f>Risparmio_Consumo!$A$27</c:f>
              <c:strCache>
                <c:ptCount val="1"/>
                <c:pt idx="0">
                  <c:v>Distribuzione Redditi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Risparmio_Consumo!$B$27:$B$29</c:f>
              <c:numCache>
                <c:formatCode>General</c:formatCode>
                <c:ptCount val="3"/>
                <c:pt idx="0">
                  <c:v>60</c:v>
                </c:pt>
                <c:pt idx="1">
                  <c:v>60</c:v>
                </c:pt>
                <c:pt idx="2">
                  <c:v>0</c:v>
                </c:pt>
              </c:numCache>
            </c:numRef>
          </c:xVal>
          <c:yVal>
            <c:numRef>
              <c:f>Risparmio_Consumo!$C$27:$C$29</c:f>
              <c:numCache>
                <c:formatCode>General</c:formatCode>
                <c:ptCount val="3"/>
                <c:pt idx="0">
                  <c:v>0</c:v>
                </c:pt>
                <c:pt idx="1">
                  <c:v>50</c:v>
                </c:pt>
                <c:pt idx="2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90-45BD-A5E4-E7EDBCF57658}"/>
            </c:ext>
          </c:extLst>
        </c:ser>
        <c:ser>
          <c:idx val="4"/>
          <c:order val="3"/>
          <c:tx>
            <c:strRef>
              <c:f>Risparmio_Consumo!$A$32</c:f>
              <c:strCache>
                <c:ptCount val="1"/>
                <c:pt idx="0">
                  <c:v>Allocazione Redditi</c:v>
                </c:pt>
              </c:strCache>
            </c:strRef>
          </c:tx>
          <c:spPr>
            <a:ln w="1270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Risparmio_Consumo!$B$32:$B$34</c:f>
              <c:numCache>
                <c:formatCode>0.00</c:formatCode>
                <c:ptCount val="3"/>
                <c:pt idx="0">
                  <c:v>66</c:v>
                </c:pt>
                <c:pt idx="1">
                  <c:v>66</c:v>
                </c:pt>
                <c:pt idx="2" formatCode="General">
                  <c:v>0</c:v>
                </c:pt>
              </c:numCache>
            </c:numRef>
          </c:xVal>
          <c:yVal>
            <c:numRef>
              <c:f>Risparmio_Consumo!$C$32:$C$34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43.52000000000001</c:v>
                </c:pt>
                <c:pt idx="2">
                  <c:v>43.52000000000001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90-45BD-A5E4-E7EDBCF5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598056"/>
        <c:axId val="560598448"/>
      </c:scatterChart>
      <c:valAx>
        <c:axId val="560598056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Consumo primo 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0598448"/>
        <c:crosses val="autoZero"/>
        <c:crossBetween val="midCat"/>
        <c:majorUnit val="5"/>
      </c:valAx>
      <c:valAx>
        <c:axId val="560598448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secondo anno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_(* #,##0_);_(* \(#,##0\);_(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059805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Allocazione di un bene fra usi concorrenti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0.14309844019757315"/>
          <c:w val="0.79840720264576859"/>
          <c:h val="0.7316695258953386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'Allocazione usi diversi'!$C$25</c:f>
              <c:strCache>
                <c:ptCount val="1"/>
                <c:pt idx="0">
                  <c:v>Um uso 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'Allocazione usi diversi'!$A$26:$A$84</c:f>
              <c:numCache>
                <c:formatCode>General</c:formatCode>
                <c:ptCount val="5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</c:numCache>
            </c:numRef>
          </c:xVal>
          <c:yVal>
            <c:numRef>
              <c:f>'Allocazione usi diversi'!$D$26:$D$84</c:f>
              <c:numCache>
                <c:formatCode>_(* #,##0.00_);_(* \(#,##0.00\);_(* "-"??_);_(@_)</c:formatCode>
                <c:ptCount val="59"/>
                <c:pt idx="0">
                  <c:v>4.1321648524647454</c:v>
                </c:pt>
                <c:pt idx="1">
                  <c:v>2.6926923490708785</c:v>
                </c:pt>
                <c:pt idx="2">
                  <c:v>2.0847114574275261</c:v>
                </c:pt>
                <c:pt idx="3">
                  <c:v>1.7317240783673489</c:v>
                </c:pt>
                <c:pt idx="4">
                  <c:v>1.494877127538621</c:v>
                </c:pt>
                <c:pt idx="5">
                  <c:v>1.322028589233974</c:v>
                </c:pt>
                <c:pt idx="6">
                  <c:v>1.1887273108202776</c:v>
                </c:pt>
                <c:pt idx="7">
                  <c:v>1.0818214129638555</c:v>
                </c:pt>
                <c:pt idx="8">
                  <c:v>0.99353872612991612</c:v>
                </c:pt>
                <c:pt idx="9">
                  <c:v>0.91895868399762815</c:v>
                </c:pt>
                <c:pt idx="10">
                  <c:v>0.85479730538551513</c:v>
                </c:pt>
                <c:pt idx="11">
                  <c:v>0.79876936782899943</c:v>
                </c:pt>
                <c:pt idx="12">
                  <c:v>0.74922975105872591</c:v>
                </c:pt>
                <c:pt idx="13">
                  <c:v>0.70496031638507184</c:v>
                </c:pt>
                <c:pt idx="14">
                  <c:v>0.66503738913620825</c:v>
                </c:pt>
                <c:pt idx="15">
                  <c:v>0.62874616911328318</c:v>
                </c:pt>
                <c:pt idx="16">
                  <c:v>0.59552363512487827</c:v>
                </c:pt>
                <c:pt idx="17">
                  <c:v>0.56491938189269986</c:v>
                </c:pt>
                <c:pt idx="18">
                  <c:v>0.53656809702391817</c:v>
                </c:pt>
                <c:pt idx="19">
                  <c:v>0.51016980025031633</c:v>
                </c:pt>
                <c:pt idx="20">
                  <c:v>0.48547538321767264</c:v>
                </c:pt>
                <c:pt idx="21">
                  <c:v>0.4622758455503172</c:v>
                </c:pt>
                <c:pt idx="22">
                  <c:v>0.44039415694569234</c:v>
                </c:pt>
                <c:pt idx="23">
                  <c:v>0.41967901610065039</c:v>
                </c:pt>
                <c:pt idx="24">
                  <c:v>0.40000000000000008</c:v>
                </c:pt>
                <c:pt idx="25">
                  <c:v>0.3812437454857826</c:v>
                </c:pt>
                <c:pt idx="26">
                  <c:v>0.36331090564339741</c:v>
                </c:pt>
                <c:pt idx="27">
                  <c:v>0.34611369280938253</c:v>
                </c:pt>
                <c:pt idx="28">
                  <c:v>0.32957386827636687</c:v>
                </c:pt>
                <c:pt idx="29">
                  <c:v>0.31362107267324629</c:v>
                </c:pt>
                <c:pt idx="30">
                  <c:v>0.2981914148221671</c:v>
                </c:pt>
                <c:pt idx="31">
                  <c:v>0.28322625338847057</c:v>
                </c:pt>
                <c:pt idx="32">
                  <c:v>0.26867111658204612</c:v>
                </c:pt>
                <c:pt idx="33">
                  <c:v>0.25447471151298945</c:v>
                </c:pt>
                <c:pt idx="34">
                  <c:v>0.24058797687723682</c:v>
                </c:pt>
                <c:pt idx="35">
                  <c:v>0.22696313009568453</c:v>
                </c:pt>
                <c:pt idx="36">
                  <c:v>0.21355265160507345</c:v>
                </c:pt>
                <c:pt idx="37">
                  <c:v>0.20030813203925066</c:v>
                </c:pt>
                <c:pt idx="38">
                  <c:v>0.18717887736887484</c:v>
                </c:pt>
                <c:pt idx="39">
                  <c:v>0.17411011265922482</c:v>
                </c:pt>
                <c:pt idx="40">
                  <c:v>0.16104052694879886</c:v>
                </c:pt>
                <c:pt idx="41">
                  <c:v>0.14789871792392201</c:v>
                </c:pt>
                <c:pt idx="42">
                  <c:v>0.13459773199758704</c:v>
                </c:pt>
                <c:pt idx="43">
                  <c:v>0.12102612704669957</c:v>
                </c:pt>
                <c:pt idx="44">
                  <c:v>0.10703220823469743</c:v>
                </c:pt>
                <c:pt idx="45">
                  <c:v>9.2393471915483416E-2</c:v>
                </c:pt>
                <c:pt idx="46">
                  <c:v>7.6749230417448452E-2</c:v>
                </c:pt>
                <c:pt idx="47">
                  <c:v>5.9420081932200164E-2</c:v>
                </c:pt>
                <c:pt idx="48">
                  <c:v>3.8720623622884538E-2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69-41E7-A332-C66F431CF634}"/>
            </c:ext>
          </c:extLst>
        </c:ser>
        <c:ser>
          <c:idx val="0"/>
          <c:order val="1"/>
          <c:tx>
            <c:strRef>
              <c:f>'Allocazione usi diversi'!$E$25</c:f>
              <c:strCache>
                <c:ptCount val="1"/>
                <c:pt idx="0">
                  <c:v>Um uso 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'Allocazione usi diversi'!$A$26:$A$84</c:f>
              <c:numCache>
                <c:formatCode>General</c:formatCode>
                <c:ptCount val="5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</c:numCache>
            </c:numRef>
          </c:xVal>
          <c:yVal>
            <c:numRef>
              <c:f>'Allocazione usi diversi'!$F$26:$F$84</c:f>
              <c:numCache>
                <c:formatCode>_(* #,##0.00_);_(* \(#,##0.00\);_(* "-"??_);_(@_)</c:formatCode>
                <c:ptCount val="59"/>
                <c:pt idx="0">
                  <c:v>0.12649484242239015</c:v>
                </c:pt>
                <c:pt idx="1">
                  <c:v>0.16829327181692991</c:v>
                </c:pt>
                <c:pt idx="2">
                  <c:v>0.19960003315795455</c:v>
                </c:pt>
                <c:pt idx="3">
                  <c:v>0.22587705370008898</c:v>
                </c:pt>
                <c:pt idx="4">
                  <c:v>0.24914618792310347</c:v>
                </c:pt>
                <c:pt idx="5">
                  <c:v>0.27041493870694921</c:v>
                </c:pt>
                <c:pt idx="6">
                  <c:v>0.29027062240960261</c:v>
                </c:pt>
                <c:pt idx="7">
                  <c:v>0.30909183227538722</c:v>
                </c:pt>
                <c:pt idx="8">
                  <c:v>0.32714080006716756</c:v>
                </c:pt>
                <c:pt idx="9">
                  <c:v>0.34460950649911054</c:v>
                </c:pt>
                <c:pt idx="10">
                  <c:v>0.36164501381694875</c:v>
                </c:pt>
                <c:pt idx="11">
                  <c:v>0.37836443739268388</c:v>
                </c:pt>
                <c:pt idx="12">
                  <c:v>0.3948643282606798</c:v>
                </c:pt>
                <c:pt idx="13">
                  <c:v>0.4112268512246251</c:v>
                </c:pt>
                <c:pt idx="14">
                  <c:v>0.4275240358732767</c:v>
                </c:pt>
                <c:pt idx="15">
                  <c:v>0.44382082525643518</c:v>
                </c:pt>
                <c:pt idx="16">
                  <c:v>0.46017735441467861</c:v>
                </c:pt>
                <c:pt idx="17">
                  <c:v>0.47665072847196543</c:v>
                </c:pt>
                <c:pt idx="18">
                  <c:v>0.49329647629618284</c:v>
                </c:pt>
                <c:pt idx="19">
                  <c:v>0.51016980025031622</c:v>
                </c:pt>
                <c:pt idx="20">
                  <c:v>0.52732670935712722</c:v>
                </c:pt>
                <c:pt idx="21">
                  <c:v>0.54482510368430237</c:v>
                </c:pt>
                <c:pt idx="22">
                  <c:v>0.56272586720838447</c:v>
                </c:pt>
                <c:pt idx="23">
                  <c:v>0.58109402229320817</c:v>
                </c:pt>
                <c:pt idx="24">
                  <c:v>0.60000000000000009</c:v>
                </c:pt>
                <c:pt idx="25">
                  <c:v>0.61952108641439674</c:v>
                </c:pt>
                <c:pt idx="26">
                  <c:v>0.63974311645902604</c:v>
                </c:pt>
                <c:pt idx="27">
                  <c:v>0.66076250445427565</c:v>
                </c:pt>
                <c:pt idx="28">
                  <c:v>0.68268872714390272</c:v>
                </c:pt>
                <c:pt idx="29">
                  <c:v>0.7056474135148042</c:v>
                </c:pt>
                <c:pt idx="30">
                  <c:v>0.72978425206477737</c:v>
                </c:pt>
                <c:pt idx="31">
                  <c:v>0.75527000903592167</c:v>
                </c:pt>
                <c:pt idx="32">
                  <c:v>0.78230707475360461</c:v>
                </c:pt>
                <c:pt idx="33">
                  <c:v>0.81113814294765374</c:v>
                </c:pt>
                <c:pt idx="34">
                  <c:v>0.84205791907032868</c:v>
                </c:pt>
                <c:pt idx="35">
                  <c:v>0.87542921608335467</c:v>
                </c:pt>
                <c:pt idx="36">
                  <c:v>0.91170555108319828</c:v>
                </c:pt>
                <c:pt idx="37">
                  <c:v>0.95146362718644051</c:v>
                </c:pt>
                <c:pt idx="38">
                  <c:v>0.99545130237083412</c:v>
                </c:pt>
                <c:pt idx="39">
                  <c:v>1.0446606759553489</c:v>
                </c:pt>
                <c:pt idx="40">
                  <c:v>1.1004436008167915</c:v>
                </c:pt>
                <c:pt idx="41">
                  <c:v>1.1647024036508862</c:v>
                </c:pt>
                <c:pt idx="42">
                  <c:v>1.2402219591206229</c:v>
                </c:pt>
                <c:pt idx="43">
                  <c:v>1.3312873975136961</c:v>
                </c:pt>
                <c:pt idx="44">
                  <c:v>1.444934811168415</c:v>
                </c:pt>
                <c:pt idx="45">
                  <c:v>1.5937873905420872</c:v>
                </c:pt>
                <c:pt idx="46">
                  <c:v>1.8036069148100393</c:v>
                </c:pt>
                <c:pt idx="47">
                  <c:v>2.1391229495592041</c:v>
                </c:pt>
                <c:pt idx="48">
                  <c:v>2.8459658362820242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69-41E7-A332-C66F431CF634}"/>
            </c:ext>
          </c:extLst>
        </c:ser>
        <c:ser>
          <c:idx val="3"/>
          <c:order val="2"/>
          <c:tx>
            <c:strRef>
              <c:f>'Allocazione usi diversi'!$A$17</c:f>
              <c:strCache>
                <c:ptCount val="1"/>
                <c:pt idx="0">
                  <c:v>Ottimo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2700" cap="rnd">
                <a:solidFill>
                  <a:schemeClr val="bg2">
                    <a:lumMod val="75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69-41E7-A332-C66F431CF634}"/>
              </c:ext>
            </c:extLst>
          </c:dPt>
          <c:xVal>
            <c:numRef>
              <c:f>'Allocazione usi diversi'!$B$17:$B$18</c:f>
              <c:numCache>
                <c:formatCode>0.00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'Allocazione usi diversi'!$C$17:$C$18</c:f>
              <c:numCache>
                <c:formatCode>_-* #,##0.0\ _€_-;\-* #,##0.0\ _€_-;_-* "-"??\ _€_-;_-@_-</c:formatCode>
                <c:ptCount val="2"/>
                <c:pt idx="0" formatCode="_(* #,##0.00_);_(* \(#,##0.00\);_(* &quot;-&quot;??_);_(@_)">
                  <c:v>0</c:v>
                </c:pt>
                <c:pt idx="1">
                  <c:v>0.51016980025031622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B69-41E7-A332-C66F431CF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926384"/>
        <c:axId val="432680176"/>
      </c:scatterChart>
      <c:scatterChart>
        <c:scatterStyle val="smoothMarker"/>
        <c:varyColors val="0"/>
        <c:ser>
          <c:idx val="1"/>
          <c:order val="3"/>
          <c:tx>
            <c:strRef>
              <c:f>'Allocazione usi diversi'!$M$25</c:f>
              <c:strCache>
                <c:ptCount val="1"/>
                <c:pt idx="0">
                  <c:v>Utilità totale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'Allocazione usi diversi'!$A$26:$A$74</c:f>
              <c:numCache>
                <c:formatCode>General</c:formatCode>
                <c:ptCount val="4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1.5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1.9</c:v>
                </c:pt>
                <c:pt idx="19">
                  <c:v>2</c:v>
                </c:pt>
                <c:pt idx="20">
                  <c:v>2.1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2.4</c:v>
                </c:pt>
                <c:pt idx="24">
                  <c:v>2.5</c:v>
                </c:pt>
                <c:pt idx="25">
                  <c:v>2.6</c:v>
                </c:pt>
                <c:pt idx="26">
                  <c:v>2.7</c:v>
                </c:pt>
                <c:pt idx="27">
                  <c:v>2.8</c:v>
                </c:pt>
                <c:pt idx="28">
                  <c:v>2.9</c:v>
                </c:pt>
                <c:pt idx="29">
                  <c:v>3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3.4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3.8</c:v>
                </c:pt>
                <c:pt idx="38">
                  <c:v>3.9</c:v>
                </c:pt>
                <c:pt idx="39">
                  <c:v>4</c:v>
                </c:pt>
                <c:pt idx="40">
                  <c:v>4.0999999999999996</c:v>
                </c:pt>
                <c:pt idx="41">
                  <c:v>4.2</c:v>
                </c:pt>
                <c:pt idx="42">
                  <c:v>4.3</c:v>
                </c:pt>
                <c:pt idx="43">
                  <c:v>4.4000000000000004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4.7</c:v>
                </c:pt>
                <c:pt idx="47">
                  <c:v>4.8</c:v>
                </c:pt>
                <c:pt idx="48">
                  <c:v>4.9000000000000004</c:v>
                </c:pt>
              </c:numCache>
            </c:numRef>
          </c:xVal>
          <c:yVal>
            <c:numRef>
              <c:f>'Allocazione usi diversi'!$M$26:$M$74</c:f>
              <c:numCache>
                <c:formatCode>General</c:formatCode>
                <c:ptCount val="49"/>
                <c:pt idx="0">
                  <c:v>1.0330412131161864</c:v>
                </c:pt>
                <c:pt idx="1">
                  <c:v>1.3463461745354393</c:v>
                </c:pt>
                <c:pt idx="2">
                  <c:v>1.5635335930706442</c:v>
                </c:pt>
                <c:pt idx="3">
                  <c:v>1.7317240783673489</c:v>
                </c:pt>
                <c:pt idx="4">
                  <c:v>1.8685964094232763</c:v>
                </c:pt>
                <c:pt idx="5">
                  <c:v>1.9830428838509611</c:v>
                </c:pt>
                <c:pt idx="6">
                  <c:v>2.0802727939354853</c:v>
                </c:pt>
                <c:pt idx="7">
                  <c:v>2.163642825927711</c:v>
                </c:pt>
                <c:pt idx="8">
                  <c:v>2.2354621337923111</c:v>
                </c:pt>
                <c:pt idx="9">
                  <c:v>2.2973967099940702</c:v>
                </c:pt>
                <c:pt idx="10">
                  <c:v>2.3506925898101665</c:v>
                </c:pt>
                <c:pt idx="11">
                  <c:v>2.396308103486998</c:v>
                </c:pt>
                <c:pt idx="12">
                  <c:v>2.4349966909408591</c:v>
                </c:pt>
                <c:pt idx="13">
                  <c:v>2.467361107347751</c:v>
                </c:pt>
                <c:pt idx="14">
                  <c:v>2.4938902092607811</c:v>
                </c:pt>
                <c:pt idx="15">
                  <c:v>2.5149846764531327</c:v>
                </c:pt>
                <c:pt idx="16">
                  <c:v>2.5309754492807319</c:v>
                </c:pt>
                <c:pt idx="17">
                  <c:v>2.5421372185171496</c:v>
                </c:pt>
                <c:pt idx="18">
                  <c:v>2.5486984608636112</c:v>
                </c:pt>
                <c:pt idx="19">
                  <c:v>2.5508490012515814</c:v>
                </c:pt>
                <c:pt idx="20">
                  <c:v>2.5487457618927816</c:v>
                </c:pt>
                <c:pt idx="21">
                  <c:v>2.5425171505267445</c:v>
                </c:pt>
                <c:pt idx="22">
                  <c:v>2.5322664024377306</c:v>
                </c:pt>
                <c:pt idx="23">
                  <c:v>2.5180740966039021</c:v>
                </c:pt>
                <c:pt idx="24">
                  <c:v>2.5000000000000004</c:v>
                </c:pt>
                <c:pt idx="25">
                  <c:v>2.478084345657587</c:v>
                </c:pt>
                <c:pt idx="26">
                  <c:v>2.4523486130929331</c:v>
                </c:pt>
                <c:pt idx="27">
                  <c:v>2.4227958496656772</c:v>
                </c:pt>
                <c:pt idx="28">
                  <c:v>2.3894105450036598</c:v>
                </c:pt>
                <c:pt idx="29">
                  <c:v>2.3521580450493471</c:v>
                </c:pt>
                <c:pt idx="30">
                  <c:v>2.3109834648717951</c:v>
                </c:pt>
                <c:pt idx="31">
                  <c:v>2.2658100271077646</c:v>
                </c:pt>
                <c:pt idx="32">
                  <c:v>2.2165367118018802</c:v>
                </c:pt>
                <c:pt idx="33">
                  <c:v>2.1630350478604101</c:v>
                </c:pt>
                <c:pt idx="34">
                  <c:v>2.105144797675822</c:v>
                </c:pt>
                <c:pt idx="35">
                  <c:v>2.0426681708611607</c:v>
                </c:pt>
                <c:pt idx="36">
                  <c:v>1.9753620273469294</c:v>
                </c:pt>
                <c:pt idx="37">
                  <c:v>1.9029272543728812</c:v>
                </c:pt>
                <c:pt idx="38">
                  <c:v>1.8249940543465295</c:v>
                </c:pt>
                <c:pt idx="39">
                  <c:v>1.7411011265922482</c:v>
                </c:pt>
                <c:pt idx="40">
                  <c:v>1.650665401225188</c:v>
                </c:pt>
                <c:pt idx="41">
                  <c:v>1.5529365382011813</c:v>
                </c:pt>
                <c:pt idx="42">
                  <c:v>1.4469256189740605</c:v>
                </c:pt>
                <c:pt idx="43">
                  <c:v>1.3312873975136954</c:v>
                </c:pt>
                <c:pt idx="44">
                  <c:v>1.2041123426403459</c:v>
                </c:pt>
                <c:pt idx="45">
                  <c:v>1.0625249270280592</c:v>
                </c:pt>
                <c:pt idx="46">
                  <c:v>0.90180345740501933</c:v>
                </c:pt>
                <c:pt idx="47">
                  <c:v>0.71304098318640186</c:v>
                </c:pt>
                <c:pt idx="48">
                  <c:v>0.47432763938033567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C5B-4238-8257-6812A634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268480"/>
        <c:axId val="424259328"/>
      </c:scatterChart>
      <c:valAx>
        <c:axId val="431926384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r>
                  <a:rPr lang="en-US" baseline="-25000"/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2680176"/>
        <c:crosses val="autoZero"/>
        <c:crossBetween val="midCat"/>
        <c:majorUnit val="0.5"/>
      </c:valAx>
      <c:valAx>
        <c:axId val="43268017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Utilità marginale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1926384"/>
        <c:crosses val="autoZero"/>
        <c:crossBetween val="midCat"/>
        <c:majorUnit val="1"/>
      </c:valAx>
      <c:valAx>
        <c:axId val="4242593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Utilità totale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4268480"/>
        <c:crosses val="max"/>
        <c:crossBetween val="midCat"/>
      </c:valAx>
      <c:valAx>
        <c:axId val="42426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4259328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349463197834206"/>
          <c:y val="0.19202505534181866"/>
          <c:w val="0.1675876993994502"/>
          <c:h val="0.19867688724339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utilità e disutilità totale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995574198823341E-2"/>
          <c:y val="5.4298589388655179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'Utilità-Disutilità totale'!$B$21</c:f>
              <c:strCache>
                <c:ptCount val="1"/>
                <c:pt idx="0">
                  <c:v>Utilità totale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'Utilità-Disutilità totale'!$A$22:$A$418</c:f>
              <c:numCache>
                <c:formatCode>General</c:formatCode>
                <c:ptCount val="397"/>
                <c:pt idx="0">
                  <c:v>0.01</c:v>
                </c:pt>
                <c:pt idx="1">
                  <c:v>0.05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0.1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0.18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  <c:pt idx="18">
                  <c:v>0.22</c:v>
                </c:pt>
                <c:pt idx="19">
                  <c:v>0.23</c:v>
                </c:pt>
                <c:pt idx="20">
                  <c:v>0.24</c:v>
                </c:pt>
                <c:pt idx="21">
                  <c:v>0.25</c:v>
                </c:pt>
                <c:pt idx="22">
                  <c:v>0.26</c:v>
                </c:pt>
                <c:pt idx="23">
                  <c:v>0.27</c:v>
                </c:pt>
                <c:pt idx="24">
                  <c:v>0.28000000000000003</c:v>
                </c:pt>
                <c:pt idx="25">
                  <c:v>0.28999999999999998</c:v>
                </c:pt>
                <c:pt idx="26">
                  <c:v>0.3</c:v>
                </c:pt>
                <c:pt idx="27">
                  <c:v>0.31</c:v>
                </c:pt>
                <c:pt idx="28">
                  <c:v>0.32</c:v>
                </c:pt>
                <c:pt idx="29">
                  <c:v>0.33</c:v>
                </c:pt>
                <c:pt idx="30">
                  <c:v>0.34</c:v>
                </c:pt>
                <c:pt idx="31">
                  <c:v>0.35</c:v>
                </c:pt>
                <c:pt idx="32">
                  <c:v>0.36</c:v>
                </c:pt>
                <c:pt idx="33">
                  <c:v>0.37</c:v>
                </c:pt>
                <c:pt idx="34">
                  <c:v>0.38</c:v>
                </c:pt>
                <c:pt idx="35">
                  <c:v>0.39</c:v>
                </c:pt>
                <c:pt idx="36">
                  <c:v>0.4</c:v>
                </c:pt>
                <c:pt idx="37">
                  <c:v>0.41</c:v>
                </c:pt>
                <c:pt idx="38">
                  <c:v>0.42</c:v>
                </c:pt>
                <c:pt idx="39">
                  <c:v>0.43</c:v>
                </c:pt>
                <c:pt idx="40">
                  <c:v>0.44</c:v>
                </c:pt>
                <c:pt idx="41">
                  <c:v>0.45</c:v>
                </c:pt>
                <c:pt idx="42">
                  <c:v>0.46</c:v>
                </c:pt>
                <c:pt idx="43">
                  <c:v>0.47</c:v>
                </c:pt>
                <c:pt idx="44">
                  <c:v>0.48</c:v>
                </c:pt>
                <c:pt idx="45">
                  <c:v>0.49</c:v>
                </c:pt>
                <c:pt idx="46">
                  <c:v>0.5</c:v>
                </c:pt>
                <c:pt idx="47">
                  <c:v>0.51</c:v>
                </c:pt>
                <c:pt idx="48">
                  <c:v>0.52</c:v>
                </c:pt>
                <c:pt idx="49">
                  <c:v>0.53</c:v>
                </c:pt>
                <c:pt idx="50">
                  <c:v>0.54</c:v>
                </c:pt>
                <c:pt idx="51">
                  <c:v>0.55000000000000004</c:v>
                </c:pt>
                <c:pt idx="52">
                  <c:v>0.56000000000000005</c:v>
                </c:pt>
                <c:pt idx="53">
                  <c:v>0.56999999999999995</c:v>
                </c:pt>
                <c:pt idx="54">
                  <c:v>0.57999999999999996</c:v>
                </c:pt>
                <c:pt idx="55">
                  <c:v>0.59</c:v>
                </c:pt>
                <c:pt idx="56">
                  <c:v>0.6</c:v>
                </c:pt>
                <c:pt idx="57">
                  <c:v>0.61</c:v>
                </c:pt>
                <c:pt idx="58">
                  <c:v>0.62</c:v>
                </c:pt>
                <c:pt idx="59">
                  <c:v>0.63</c:v>
                </c:pt>
                <c:pt idx="60">
                  <c:v>0.64</c:v>
                </c:pt>
                <c:pt idx="61">
                  <c:v>0.65</c:v>
                </c:pt>
                <c:pt idx="62">
                  <c:v>0.66</c:v>
                </c:pt>
                <c:pt idx="63">
                  <c:v>0.67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0.71</c:v>
                </c:pt>
                <c:pt idx="68">
                  <c:v>0.72</c:v>
                </c:pt>
                <c:pt idx="69">
                  <c:v>0.73</c:v>
                </c:pt>
                <c:pt idx="70">
                  <c:v>0.74</c:v>
                </c:pt>
                <c:pt idx="71">
                  <c:v>0.75</c:v>
                </c:pt>
                <c:pt idx="72">
                  <c:v>0.76</c:v>
                </c:pt>
                <c:pt idx="73">
                  <c:v>0.77</c:v>
                </c:pt>
                <c:pt idx="74">
                  <c:v>0.78</c:v>
                </c:pt>
                <c:pt idx="75">
                  <c:v>0.79</c:v>
                </c:pt>
                <c:pt idx="76">
                  <c:v>0.8</c:v>
                </c:pt>
                <c:pt idx="77">
                  <c:v>0.81</c:v>
                </c:pt>
                <c:pt idx="78">
                  <c:v>0.82</c:v>
                </c:pt>
                <c:pt idx="79">
                  <c:v>0.83</c:v>
                </c:pt>
                <c:pt idx="80">
                  <c:v>0.84</c:v>
                </c:pt>
                <c:pt idx="81">
                  <c:v>0.85</c:v>
                </c:pt>
                <c:pt idx="82">
                  <c:v>0.86</c:v>
                </c:pt>
                <c:pt idx="83">
                  <c:v>0.87</c:v>
                </c:pt>
                <c:pt idx="84">
                  <c:v>0.88</c:v>
                </c:pt>
                <c:pt idx="85">
                  <c:v>0.89</c:v>
                </c:pt>
                <c:pt idx="86">
                  <c:v>0.9</c:v>
                </c:pt>
                <c:pt idx="87">
                  <c:v>0.91</c:v>
                </c:pt>
                <c:pt idx="88">
                  <c:v>0.92</c:v>
                </c:pt>
                <c:pt idx="89">
                  <c:v>0.93</c:v>
                </c:pt>
                <c:pt idx="90">
                  <c:v>0.94000000000000095</c:v>
                </c:pt>
                <c:pt idx="91">
                  <c:v>0.95000000000000095</c:v>
                </c:pt>
                <c:pt idx="92">
                  <c:v>0.96000000000000096</c:v>
                </c:pt>
                <c:pt idx="93">
                  <c:v>0.97000000000000097</c:v>
                </c:pt>
                <c:pt idx="94">
                  <c:v>0.98000000000000098</c:v>
                </c:pt>
                <c:pt idx="95">
                  <c:v>0.99000000000000099</c:v>
                </c:pt>
                <c:pt idx="96">
                  <c:v>1</c:v>
                </c:pt>
                <c:pt idx="97">
                  <c:v>1.01</c:v>
                </c:pt>
                <c:pt idx="98">
                  <c:v>1.02</c:v>
                </c:pt>
                <c:pt idx="99">
                  <c:v>1.03</c:v>
                </c:pt>
                <c:pt idx="100">
                  <c:v>1.04</c:v>
                </c:pt>
                <c:pt idx="101">
                  <c:v>1.05</c:v>
                </c:pt>
                <c:pt idx="102">
                  <c:v>1.06</c:v>
                </c:pt>
                <c:pt idx="103">
                  <c:v>1.07</c:v>
                </c:pt>
                <c:pt idx="104">
                  <c:v>1.08</c:v>
                </c:pt>
                <c:pt idx="105">
                  <c:v>1.0900000000000001</c:v>
                </c:pt>
                <c:pt idx="106">
                  <c:v>1.1000000000000001</c:v>
                </c:pt>
                <c:pt idx="107">
                  <c:v>1.1100000000000001</c:v>
                </c:pt>
                <c:pt idx="108">
                  <c:v>1.1200000000000001</c:v>
                </c:pt>
                <c:pt idx="109">
                  <c:v>1.1299999999999999</c:v>
                </c:pt>
                <c:pt idx="110">
                  <c:v>1.1399999999999999</c:v>
                </c:pt>
                <c:pt idx="111">
                  <c:v>1.1499999999999999</c:v>
                </c:pt>
                <c:pt idx="112">
                  <c:v>1.1599999999999999</c:v>
                </c:pt>
                <c:pt idx="113">
                  <c:v>1.17</c:v>
                </c:pt>
                <c:pt idx="114">
                  <c:v>1.18</c:v>
                </c:pt>
                <c:pt idx="115">
                  <c:v>1.19</c:v>
                </c:pt>
                <c:pt idx="116">
                  <c:v>1.2</c:v>
                </c:pt>
                <c:pt idx="117">
                  <c:v>1.21</c:v>
                </c:pt>
                <c:pt idx="118">
                  <c:v>1.22</c:v>
                </c:pt>
                <c:pt idx="119">
                  <c:v>1.23</c:v>
                </c:pt>
                <c:pt idx="120">
                  <c:v>1.24</c:v>
                </c:pt>
                <c:pt idx="121">
                  <c:v>1.25</c:v>
                </c:pt>
                <c:pt idx="122">
                  <c:v>1.26</c:v>
                </c:pt>
                <c:pt idx="123">
                  <c:v>1.27</c:v>
                </c:pt>
                <c:pt idx="124">
                  <c:v>1.28</c:v>
                </c:pt>
                <c:pt idx="125">
                  <c:v>1.29</c:v>
                </c:pt>
                <c:pt idx="126">
                  <c:v>1.3</c:v>
                </c:pt>
                <c:pt idx="127">
                  <c:v>1.31</c:v>
                </c:pt>
                <c:pt idx="128">
                  <c:v>1.32</c:v>
                </c:pt>
                <c:pt idx="129">
                  <c:v>1.33</c:v>
                </c:pt>
                <c:pt idx="130">
                  <c:v>1.34</c:v>
                </c:pt>
                <c:pt idx="131">
                  <c:v>1.35</c:v>
                </c:pt>
                <c:pt idx="132">
                  <c:v>1.36</c:v>
                </c:pt>
                <c:pt idx="133">
                  <c:v>1.37</c:v>
                </c:pt>
                <c:pt idx="134">
                  <c:v>1.38</c:v>
                </c:pt>
                <c:pt idx="135">
                  <c:v>1.39</c:v>
                </c:pt>
                <c:pt idx="136">
                  <c:v>1.4</c:v>
                </c:pt>
                <c:pt idx="137">
                  <c:v>1.41</c:v>
                </c:pt>
                <c:pt idx="138">
                  <c:v>1.42</c:v>
                </c:pt>
                <c:pt idx="139">
                  <c:v>1.43</c:v>
                </c:pt>
                <c:pt idx="140">
                  <c:v>1.44</c:v>
                </c:pt>
                <c:pt idx="141">
                  <c:v>1.45</c:v>
                </c:pt>
                <c:pt idx="142">
                  <c:v>1.46</c:v>
                </c:pt>
                <c:pt idx="143">
                  <c:v>1.47</c:v>
                </c:pt>
                <c:pt idx="144">
                  <c:v>1.48</c:v>
                </c:pt>
                <c:pt idx="145">
                  <c:v>1.49</c:v>
                </c:pt>
                <c:pt idx="146">
                  <c:v>1.5</c:v>
                </c:pt>
                <c:pt idx="147">
                  <c:v>1.51</c:v>
                </c:pt>
                <c:pt idx="148">
                  <c:v>1.52</c:v>
                </c:pt>
                <c:pt idx="149">
                  <c:v>1.53</c:v>
                </c:pt>
                <c:pt idx="150">
                  <c:v>1.54</c:v>
                </c:pt>
                <c:pt idx="151">
                  <c:v>1.55</c:v>
                </c:pt>
                <c:pt idx="152">
                  <c:v>1.56</c:v>
                </c:pt>
                <c:pt idx="153">
                  <c:v>1.57</c:v>
                </c:pt>
                <c:pt idx="154">
                  <c:v>1.58</c:v>
                </c:pt>
                <c:pt idx="155">
                  <c:v>1.59</c:v>
                </c:pt>
                <c:pt idx="156">
                  <c:v>1.6</c:v>
                </c:pt>
                <c:pt idx="157">
                  <c:v>1.61</c:v>
                </c:pt>
                <c:pt idx="158">
                  <c:v>1.62</c:v>
                </c:pt>
                <c:pt idx="159">
                  <c:v>1.63</c:v>
                </c:pt>
                <c:pt idx="160">
                  <c:v>1.64</c:v>
                </c:pt>
                <c:pt idx="161">
                  <c:v>1.65</c:v>
                </c:pt>
                <c:pt idx="162">
                  <c:v>1.66</c:v>
                </c:pt>
                <c:pt idx="163">
                  <c:v>1.67</c:v>
                </c:pt>
                <c:pt idx="164">
                  <c:v>1.68</c:v>
                </c:pt>
                <c:pt idx="165">
                  <c:v>1.69</c:v>
                </c:pt>
                <c:pt idx="166">
                  <c:v>1.7</c:v>
                </c:pt>
                <c:pt idx="167">
                  <c:v>1.71</c:v>
                </c:pt>
                <c:pt idx="168">
                  <c:v>1.72</c:v>
                </c:pt>
                <c:pt idx="169">
                  <c:v>1.73</c:v>
                </c:pt>
                <c:pt idx="170">
                  <c:v>1.74</c:v>
                </c:pt>
                <c:pt idx="171">
                  <c:v>1.75</c:v>
                </c:pt>
                <c:pt idx="172">
                  <c:v>1.76</c:v>
                </c:pt>
                <c:pt idx="173">
                  <c:v>1.77</c:v>
                </c:pt>
                <c:pt idx="174">
                  <c:v>1.78</c:v>
                </c:pt>
                <c:pt idx="175">
                  <c:v>1.79</c:v>
                </c:pt>
                <c:pt idx="176">
                  <c:v>1.8</c:v>
                </c:pt>
                <c:pt idx="177">
                  <c:v>1.81</c:v>
                </c:pt>
                <c:pt idx="178">
                  <c:v>1.82</c:v>
                </c:pt>
                <c:pt idx="179">
                  <c:v>1.83</c:v>
                </c:pt>
                <c:pt idx="180">
                  <c:v>1.84</c:v>
                </c:pt>
                <c:pt idx="181">
                  <c:v>1.85</c:v>
                </c:pt>
                <c:pt idx="182">
                  <c:v>1.86</c:v>
                </c:pt>
                <c:pt idx="183">
                  <c:v>1.87</c:v>
                </c:pt>
                <c:pt idx="184">
                  <c:v>1.88</c:v>
                </c:pt>
                <c:pt idx="185">
                  <c:v>1.89</c:v>
                </c:pt>
                <c:pt idx="186">
                  <c:v>1.9</c:v>
                </c:pt>
                <c:pt idx="187">
                  <c:v>1.91</c:v>
                </c:pt>
                <c:pt idx="188">
                  <c:v>1.92</c:v>
                </c:pt>
                <c:pt idx="189">
                  <c:v>1.93</c:v>
                </c:pt>
                <c:pt idx="190">
                  <c:v>1.94</c:v>
                </c:pt>
                <c:pt idx="191">
                  <c:v>1.95</c:v>
                </c:pt>
                <c:pt idx="192">
                  <c:v>1.96</c:v>
                </c:pt>
                <c:pt idx="193">
                  <c:v>1.97</c:v>
                </c:pt>
                <c:pt idx="194">
                  <c:v>1.98</c:v>
                </c:pt>
                <c:pt idx="195">
                  <c:v>1.99</c:v>
                </c:pt>
                <c:pt idx="196">
                  <c:v>2</c:v>
                </c:pt>
                <c:pt idx="197">
                  <c:v>2.0099999999999998</c:v>
                </c:pt>
                <c:pt idx="198">
                  <c:v>2.02</c:v>
                </c:pt>
                <c:pt idx="199">
                  <c:v>2.0299999999999998</c:v>
                </c:pt>
                <c:pt idx="200">
                  <c:v>2.04</c:v>
                </c:pt>
                <c:pt idx="201">
                  <c:v>2.0499999999999998</c:v>
                </c:pt>
                <c:pt idx="202">
                  <c:v>2.06</c:v>
                </c:pt>
                <c:pt idx="203">
                  <c:v>2.0699999999999998</c:v>
                </c:pt>
                <c:pt idx="204">
                  <c:v>2.08</c:v>
                </c:pt>
                <c:pt idx="205">
                  <c:v>2.09</c:v>
                </c:pt>
                <c:pt idx="206">
                  <c:v>2.1</c:v>
                </c:pt>
                <c:pt idx="207">
                  <c:v>2.11</c:v>
                </c:pt>
                <c:pt idx="208">
                  <c:v>2.12</c:v>
                </c:pt>
                <c:pt idx="209">
                  <c:v>2.13</c:v>
                </c:pt>
                <c:pt idx="210">
                  <c:v>2.14</c:v>
                </c:pt>
                <c:pt idx="211">
                  <c:v>2.15</c:v>
                </c:pt>
                <c:pt idx="212">
                  <c:v>2.16</c:v>
                </c:pt>
                <c:pt idx="213">
                  <c:v>2.17</c:v>
                </c:pt>
                <c:pt idx="214">
                  <c:v>2.1800000000000002</c:v>
                </c:pt>
                <c:pt idx="215">
                  <c:v>2.19</c:v>
                </c:pt>
                <c:pt idx="216">
                  <c:v>2.2000000000000002</c:v>
                </c:pt>
                <c:pt idx="217">
                  <c:v>2.21</c:v>
                </c:pt>
                <c:pt idx="218">
                  <c:v>2.2200000000000002</c:v>
                </c:pt>
                <c:pt idx="219">
                  <c:v>2.23</c:v>
                </c:pt>
                <c:pt idx="220">
                  <c:v>2.2400000000000002</c:v>
                </c:pt>
                <c:pt idx="221">
                  <c:v>2.25</c:v>
                </c:pt>
                <c:pt idx="222">
                  <c:v>2.2599999999999998</c:v>
                </c:pt>
                <c:pt idx="223">
                  <c:v>2.27</c:v>
                </c:pt>
                <c:pt idx="224">
                  <c:v>2.2799999999999998</c:v>
                </c:pt>
                <c:pt idx="225">
                  <c:v>2.29</c:v>
                </c:pt>
                <c:pt idx="226">
                  <c:v>2.2999999999999998</c:v>
                </c:pt>
                <c:pt idx="227">
                  <c:v>2.31</c:v>
                </c:pt>
                <c:pt idx="228">
                  <c:v>2.3199999999999998</c:v>
                </c:pt>
                <c:pt idx="229">
                  <c:v>2.33</c:v>
                </c:pt>
                <c:pt idx="230">
                  <c:v>2.34</c:v>
                </c:pt>
                <c:pt idx="231">
                  <c:v>2.35</c:v>
                </c:pt>
                <c:pt idx="232">
                  <c:v>2.36</c:v>
                </c:pt>
                <c:pt idx="233">
                  <c:v>2.37</c:v>
                </c:pt>
                <c:pt idx="234">
                  <c:v>2.38</c:v>
                </c:pt>
                <c:pt idx="235">
                  <c:v>2.39</c:v>
                </c:pt>
                <c:pt idx="236">
                  <c:v>2.4</c:v>
                </c:pt>
                <c:pt idx="237">
                  <c:v>2.41</c:v>
                </c:pt>
                <c:pt idx="238">
                  <c:v>2.42</c:v>
                </c:pt>
                <c:pt idx="239">
                  <c:v>2.4300000000000002</c:v>
                </c:pt>
                <c:pt idx="240">
                  <c:v>2.44</c:v>
                </c:pt>
                <c:pt idx="241">
                  <c:v>2.4500000000000002</c:v>
                </c:pt>
                <c:pt idx="242">
                  <c:v>2.46</c:v>
                </c:pt>
                <c:pt idx="243">
                  <c:v>2.4700000000000002</c:v>
                </c:pt>
                <c:pt idx="244">
                  <c:v>2.48</c:v>
                </c:pt>
                <c:pt idx="245">
                  <c:v>2.4900000000000002</c:v>
                </c:pt>
                <c:pt idx="246">
                  <c:v>2.5</c:v>
                </c:pt>
                <c:pt idx="247">
                  <c:v>2.5099999999999998</c:v>
                </c:pt>
                <c:pt idx="248">
                  <c:v>2.52</c:v>
                </c:pt>
                <c:pt idx="249">
                  <c:v>2.5299999999999998</c:v>
                </c:pt>
                <c:pt idx="250">
                  <c:v>2.54</c:v>
                </c:pt>
                <c:pt idx="251">
                  <c:v>2.5499999999999998</c:v>
                </c:pt>
                <c:pt idx="252">
                  <c:v>2.56</c:v>
                </c:pt>
                <c:pt idx="253">
                  <c:v>2.57</c:v>
                </c:pt>
                <c:pt idx="254">
                  <c:v>2.58</c:v>
                </c:pt>
                <c:pt idx="255">
                  <c:v>2.59</c:v>
                </c:pt>
                <c:pt idx="256">
                  <c:v>2.6</c:v>
                </c:pt>
                <c:pt idx="257">
                  <c:v>2.61</c:v>
                </c:pt>
                <c:pt idx="258">
                  <c:v>2.62</c:v>
                </c:pt>
                <c:pt idx="259">
                  <c:v>2.63</c:v>
                </c:pt>
                <c:pt idx="260">
                  <c:v>2.64</c:v>
                </c:pt>
                <c:pt idx="261">
                  <c:v>2.65</c:v>
                </c:pt>
                <c:pt idx="262">
                  <c:v>2.66</c:v>
                </c:pt>
                <c:pt idx="263">
                  <c:v>2.67</c:v>
                </c:pt>
                <c:pt idx="264">
                  <c:v>2.68</c:v>
                </c:pt>
                <c:pt idx="265">
                  <c:v>2.69</c:v>
                </c:pt>
                <c:pt idx="266">
                  <c:v>2.7</c:v>
                </c:pt>
                <c:pt idx="267">
                  <c:v>2.71</c:v>
                </c:pt>
                <c:pt idx="268">
                  <c:v>2.72</c:v>
                </c:pt>
                <c:pt idx="269">
                  <c:v>2.73</c:v>
                </c:pt>
                <c:pt idx="270">
                  <c:v>2.74</c:v>
                </c:pt>
                <c:pt idx="271">
                  <c:v>2.75</c:v>
                </c:pt>
                <c:pt idx="272">
                  <c:v>2.76</c:v>
                </c:pt>
                <c:pt idx="273">
                  <c:v>2.77</c:v>
                </c:pt>
                <c:pt idx="274">
                  <c:v>2.78</c:v>
                </c:pt>
                <c:pt idx="275">
                  <c:v>2.79</c:v>
                </c:pt>
                <c:pt idx="276">
                  <c:v>2.8</c:v>
                </c:pt>
                <c:pt idx="277">
                  <c:v>2.81</c:v>
                </c:pt>
                <c:pt idx="278">
                  <c:v>2.82</c:v>
                </c:pt>
                <c:pt idx="279">
                  <c:v>2.83</c:v>
                </c:pt>
                <c:pt idx="280">
                  <c:v>2.84</c:v>
                </c:pt>
                <c:pt idx="281">
                  <c:v>2.85</c:v>
                </c:pt>
                <c:pt idx="282">
                  <c:v>2.86</c:v>
                </c:pt>
                <c:pt idx="283">
                  <c:v>2.87</c:v>
                </c:pt>
                <c:pt idx="284">
                  <c:v>2.88</c:v>
                </c:pt>
                <c:pt idx="285">
                  <c:v>2.89</c:v>
                </c:pt>
                <c:pt idx="286">
                  <c:v>2.9</c:v>
                </c:pt>
                <c:pt idx="287">
                  <c:v>2.91</c:v>
                </c:pt>
                <c:pt idx="288">
                  <c:v>2.92</c:v>
                </c:pt>
                <c:pt idx="289">
                  <c:v>2.93</c:v>
                </c:pt>
                <c:pt idx="290">
                  <c:v>2.94</c:v>
                </c:pt>
                <c:pt idx="291">
                  <c:v>2.95</c:v>
                </c:pt>
                <c:pt idx="292">
                  <c:v>2.96</c:v>
                </c:pt>
                <c:pt idx="293">
                  <c:v>2.97</c:v>
                </c:pt>
                <c:pt idx="294">
                  <c:v>2.98</c:v>
                </c:pt>
                <c:pt idx="295">
                  <c:v>2.99</c:v>
                </c:pt>
                <c:pt idx="296">
                  <c:v>3</c:v>
                </c:pt>
                <c:pt idx="297">
                  <c:v>3.01</c:v>
                </c:pt>
                <c:pt idx="298">
                  <c:v>3.02</c:v>
                </c:pt>
                <c:pt idx="299">
                  <c:v>3.03</c:v>
                </c:pt>
                <c:pt idx="300">
                  <c:v>3.04</c:v>
                </c:pt>
                <c:pt idx="301">
                  <c:v>3.05</c:v>
                </c:pt>
                <c:pt idx="302">
                  <c:v>3.06</c:v>
                </c:pt>
                <c:pt idx="303">
                  <c:v>3.07</c:v>
                </c:pt>
                <c:pt idx="304">
                  <c:v>3.08</c:v>
                </c:pt>
                <c:pt idx="305">
                  <c:v>3.09</c:v>
                </c:pt>
                <c:pt idx="306">
                  <c:v>3.1</c:v>
                </c:pt>
                <c:pt idx="307">
                  <c:v>3.11</c:v>
                </c:pt>
                <c:pt idx="308">
                  <c:v>3.12</c:v>
                </c:pt>
                <c:pt idx="309">
                  <c:v>3.13</c:v>
                </c:pt>
                <c:pt idx="310">
                  <c:v>3.14</c:v>
                </c:pt>
                <c:pt idx="311">
                  <c:v>3.15</c:v>
                </c:pt>
                <c:pt idx="312">
                  <c:v>3.16</c:v>
                </c:pt>
                <c:pt idx="313">
                  <c:v>3.17</c:v>
                </c:pt>
                <c:pt idx="314">
                  <c:v>3.18</c:v>
                </c:pt>
                <c:pt idx="315">
                  <c:v>3.19</c:v>
                </c:pt>
                <c:pt idx="316">
                  <c:v>3.2</c:v>
                </c:pt>
                <c:pt idx="317">
                  <c:v>3.21</c:v>
                </c:pt>
                <c:pt idx="318">
                  <c:v>3.22</c:v>
                </c:pt>
                <c:pt idx="319">
                  <c:v>3.23</c:v>
                </c:pt>
                <c:pt idx="320">
                  <c:v>3.24</c:v>
                </c:pt>
                <c:pt idx="321">
                  <c:v>3.25</c:v>
                </c:pt>
                <c:pt idx="322">
                  <c:v>3.26</c:v>
                </c:pt>
                <c:pt idx="323">
                  <c:v>3.27</c:v>
                </c:pt>
                <c:pt idx="324">
                  <c:v>3.28</c:v>
                </c:pt>
                <c:pt idx="325">
                  <c:v>3.29</c:v>
                </c:pt>
                <c:pt idx="326">
                  <c:v>3.3</c:v>
                </c:pt>
                <c:pt idx="327">
                  <c:v>3.31</c:v>
                </c:pt>
                <c:pt idx="328">
                  <c:v>3.32</c:v>
                </c:pt>
                <c:pt idx="329">
                  <c:v>3.33</c:v>
                </c:pt>
                <c:pt idx="330">
                  <c:v>3.34</c:v>
                </c:pt>
                <c:pt idx="331">
                  <c:v>3.35</c:v>
                </c:pt>
                <c:pt idx="332">
                  <c:v>3.36</c:v>
                </c:pt>
                <c:pt idx="333">
                  <c:v>3.37</c:v>
                </c:pt>
                <c:pt idx="334">
                  <c:v>3.38</c:v>
                </c:pt>
                <c:pt idx="335">
                  <c:v>3.39</c:v>
                </c:pt>
                <c:pt idx="336">
                  <c:v>3.4</c:v>
                </c:pt>
                <c:pt idx="337">
                  <c:v>3.41</c:v>
                </c:pt>
                <c:pt idx="338">
                  <c:v>3.42</c:v>
                </c:pt>
                <c:pt idx="339">
                  <c:v>3.43</c:v>
                </c:pt>
                <c:pt idx="340">
                  <c:v>3.44</c:v>
                </c:pt>
                <c:pt idx="341">
                  <c:v>3.45</c:v>
                </c:pt>
                <c:pt idx="342">
                  <c:v>3.46</c:v>
                </c:pt>
                <c:pt idx="343">
                  <c:v>3.47</c:v>
                </c:pt>
                <c:pt idx="344">
                  <c:v>3.48</c:v>
                </c:pt>
                <c:pt idx="345">
                  <c:v>3.49</c:v>
                </c:pt>
                <c:pt idx="346">
                  <c:v>3.5</c:v>
                </c:pt>
                <c:pt idx="347">
                  <c:v>3.51</c:v>
                </c:pt>
                <c:pt idx="348">
                  <c:v>3.52</c:v>
                </c:pt>
                <c:pt idx="349">
                  <c:v>3.53</c:v>
                </c:pt>
                <c:pt idx="350">
                  <c:v>3.54</c:v>
                </c:pt>
                <c:pt idx="351">
                  <c:v>3.55</c:v>
                </c:pt>
                <c:pt idx="352">
                  <c:v>3.56</c:v>
                </c:pt>
                <c:pt idx="353">
                  <c:v>3.57</c:v>
                </c:pt>
                <c:pt idx="354">
                  <c:v>3.58</c:v>
                </c:pt>
                <c:pt idx="355">
                  <c:v>3.59</c:v>
                </c:pt>
                <c:pt idx="356">
                  <c:v>3.6</c:v>
                </c:pt>
                <c:pt idx="357">
                  <c:v>3.61</c:v>
                </c:pt>
                <c:pt idx="358">
                  <c:v>3.62</c:v>
                </c:pt>
                <c:pt idx="359">
                  <c:v>3.63</c:v>
                </c:pt>
                <c:pt idx="360">
                  <c:v>3.64</c:v>
                </c:pt>
                <c:pt idx="361">
                  <c:v>3.65</c:v>
                </c:pt>
                <c:pt idx="362">
                  <c:v>3.66</c:v>
                </c:pt>
                <c:pt idx="363">
                  <c:v>3.67</c:v>
                </c:pt>
                <c:pt idx="364">
                  <c:v>3.68</c:v>
                </c:pt>
                <c:pt idx="365">
                  <c:v>3.69</c:v>
                </c:pt>
                <c:pt idx="366">
                  <c:v>3.7</c:v>
                </c:pt>
                <c:pt idx="367">
                  <c:v>3.71</c:v>
                </c:pt>
                <c:pt idx="368">
                  <c:v>3.72</c:v>
                </c:pt>
                <c:pt idx="369">
                  <c:v>3.73</c:v>
                </c:pt>
                <c:pt idx="370">
                  <c:v>3.74</c:v>
                </c:pt>
                <c:pt idx="371">
                  <c:v>3.75</c:v>
                </c:pt>
                <c:pt idx="372">
                  <c:v>3.76</c:v>
                </c:pt>
                <c:pt idx="373">
                  <c:v>3.77</c:v>
                </c:pt>
                <c:pt idx="374">
                  <c:v>3.78</c:v>
                </c:pt>
                <c:pt idx="375">
                  <c:v>3.79</c:v>
                </c:pt>
                <c:pt idx="376">
                  <c:v>3.8</c:v>
                </c:pt>
                <c:pt idx="377">
                  <c:v>3.81</c:v>
                </c:pt>
                <c:pt idx="378">
                  <c:v>3.82</c:v>
                </c:pt>
                <c:pt idx="379">
                  <c:v>3.83</c:v>
                </c:pt>
                <c:pt idx="380">
                  <c:v>3.84</c:v>
                </c:pt>
                <c:pt idx="381">
                  <c:v>3.85</c:v>
                </c:pt>
                <c:pt idx="382">
                  <c:v>3.86</c:v>
                </c:pt>
                <c:pt idx="383">
                  <c:v>3.87</c:v>
                </c:pt>
                <c:pt idx="384">
                  <c:v>3.88</c:v>
                </c:pt>
                <c:pt idx="385">
                  <c:v>3.89</c:v>
                </c:pt>
                <c:pt idx="386">
                  <c:v>3.9</c:v>
                </c:pt>
                <c:pt idx="387">
                  <c:v>3.91</c:v>
                </c:pt>
                <c:pt idx="388">
                  <c:v>3.92</c:v>
                </c:pt>
                <c:pt idx="389">
                  <c:v>3.93</c:v>
                </c:pt>
                <c:pt idx="390">
                  <c:v>3.94</c:v>
                </c:pt>
                <c:pt idx="391">
                  <c:v>3.95</c:v>
                </c:pt>
                <c:pt idx="392">
                  <c:v>3.96</c:v>
                </c:pt>
                <c:pt idx="393">
                  <c:v>3.97</c:v>
                </c:pt>
                <c:pt idx="394">
                  <c:v>3.98</c:v>
                </c:pt>
                <c:pt idx="395">
                  <c:v>3.99</c:v>
                </c:pt>
                <c:pt idx="396">
                  <c:v>4</c:v>
                </c:pt>
              </c:numCache>
            </c:numRef>
          </c:xVal>
          <c:yVal>
            <c:numRef>
              <c:f>'Utilità-Disutilità totale'!$B$22:$B$418</c:f>
              <c:numCache>
                <c:formatCode>_(* #,##0.00_);_(* \(#,##0.00\);_(* "-"??_);_(@_)</c:formatCode>
                <c:ptCount val="397"/>
                <c:pt idx="0">
                  <c:v>8.1418106307380902E-2</c:v>
                </c:pt>
                <c:pt idx="1">
                  <c:v>0.13195079107728944</c:v>
                </c:pt>
                <c:pt idx="2">
                  <c:v>0.1393690603871898</c:v>
                </c:pt>
                <c:pt idx="3">
                  <c:v>0.14596556375533995</c:v>
                </c:pt>
                <c:pt idx="4">
                  <c:v>0.15193155858647478</c:v>
                </c:pt>
                <c:pt idx="5">
                  <c:v>0.1573960212457742</c:v>
                </c:pt>
                <c:pt idx="6">
                  <c:v>0.16245047927124712</c:v>
                </c:pt>
                <c:pt idx="7">
                  <c:v>0.16716247879083049</c:v>
                </c:pt>
                <c:pt idx="8">
                  <c:v>0.17158344008881901</c:v>
                </c:pt>
                <c:pt idx="9">
                  <c:v>0.17575350818595262</c:v>
                </c:pt>
                <c:pt idx="10">
                  <c:v>0.17970468835812797</c:v>
                </c:pt>
                <c:pt idx="11">
                  <c:v>0.18346295092848036</c:v>
                </c:pt>
                <c:pt idx="12">
                  <c:v>0.18704968956452425</c:v>
                </c:pt>
                <c:pt idx="13">
                  <c:v>0.1904827592218524</c:v>
                </c:pt>
                <c:pt idx="14">
                  <c:v>0.19377723223945267</c:v>
                </c:pt>
                <c:pt idx="15">
                  <c:v>0.19694596036351505</c:v>
                </c:pt>
                <c:pt idx="16">
                  <c:v>0.20000000000000004</c:v>
                </c:pt>
                <c:pt idx="17">
                  <c:v>0.20294893908448108</c:v>
                </c:pt>
                <c:pt idx="18">
                  <c:v>0.20580115188421899</c:v>
                </c:pt>
                <c:pt idx="19">
                  <c:v>0.20856400014310664</c:v>
                </c:pt>
                <c:pt idx="20">
                  <c:v>0.21124399368785163</c:v>
                </c:pt>
                <c:pt idx="21">
                  <c:v>0.2138469199982376</c:v>
                </c:pt>
                <c:pt idx="22">
                  <c:v>0.21637794972890559</c:v>
                </c:pt>
                <c:pt idx="23">
                  <c:v>0.21884172339093724</c:v>
                </c:pt>
                <c:pt idx="24">
                  <c:v>0.22124242312399847</c:v>
                </c:pt>
                <c:pt idx="25">
                  <c:v>0.22358383255973596</c:v>
                </c:pt>
                <c:pt idx="26">
                  <c:v>0.22586938709137111</c:v>
                </c:pt>
                <c:pt idx="27">
                  <c:v>0.22810221635286665</c:v>
                </c:pt>
                <c:pt idx="28">
                  <c:v>0.23028518032526493</c:v>
                </c:pt>
                <c:pt idx="29">
                  <c:v>0.23242090019393361</c:v>
                </c:pt>
                <c:pt idx="30">
                  <c:v>0.23451178485450844</c:v>
                </c:pt>
                <c:pt idx="31">
                  <c:v>0.23656005379006967</c:v>
                </c:pt>
                <c:pt idx="32">
                  <c:v>0.23856775690504256</c:v>
                </c:pt>
                <c:pt idx="33">
                  <c:v>0.24053679179331963</c:v>
                </c:pt>
                <c:pt idx="34">
                  <c:v>0.24246891883239086</c:v>
                </c:pt>
                <c:pt idx="35">
                  <c:v>0.24436577442677701</c:v>
                </c:pt>
                <c:pt idx="36">
                  <c:v>0.24622888266898327</c:v>
                </c:pt>
                <c:pt idx="37">
                  <c:v>0.24805966564162685</c:v>
                </c:pt>
                <c:pt idx="38">
                  <c:v>0.24985945254813657</c:v>
                </c:pt>
                <c:pt idx="39">
                  <c:v>0.25162948782975747</c:v>
                </c:pt>
                <c:pt idx="40">
                  <c:v>0.25337093840220481</c:v>
                </c:pt>
                <c:pt idx="41">
                  <c:v>0.25508490012515816</c:v>
                </c:pt>
                <c:pt idx="42">
                  <c:v>0.25677240360105408</c:v>
                </c:pt>
                <c:pt idx="43">
                  <c:v>0.25843441938568962</c:v>
                </c:pt>
                <c:pt idx="44">
                  <c:v>0.26007186268146731</c:v>
                </c:pt>
                <c:pt idx="45">
                  <c:v>0.26168559757429211</c:v>
                </c:pt>
                <c:pt idx="46">
                  <c:v>0.26327644086684748</c:v>
                </c:pt>
                <c:pt idx="47">
                  <c:v>0.26484516555395643</c:v>
                </c:pt>
                <c:pt idx="48">
                  <c:v>0.26639250397976921</c:v>
                </c:pt>
                <c:pt idx="49">
                  <c:v>0.26791915071143035</c:v>
                </c:pt>
                <c:pt idx="50">
                  <c:v>0.26942576515952588</c:v>
                </c:pt>
                <c:pt idx="51">
                  <c:v>0.27091297397187342</c:v>
                </c:pt>
                <c:pt idx="52">
                  <c:v>0.27238137322400285</c:v>
                </c:pt>
                <c:pt idx="53">
                  <c:v>0.27383153042689762</c:v>
                </c:pt>
                <c:pt idx="54">
                  <c:v>0.27526398637016414</c:v>
                </c:pt>
                <c:pt idx="55">
                  <c:v>0.2766792568167078</c:v>
                </c:pt>
                <c:pt idx="56">
                  <c:v>0.27807783406318187</c:v>
                </c:pt>
                <c:pt idx="57">
                  <c:v>0.27946018837888814</c:v>
                </c:pt>
                <c:pt idx="58">
                  <c:v>0.28082676933442519</c:v>
                </c:pt>
                <c:pt idx="59">
                  <c:v>0.28217800703016566</c:v>
                </c:pt>
                <c:pt idx="60">
                  <c:v>0.28351431323357656</c:v>
                </c:pt>
                <c:pt idx="61">
                  <c:v>0.28483608243345954</c:v>
                </c:pt>
                <c:pt idx="62">
                  <c:v>0.28614369281835772</c:v>
                </c:pt>
                <c:pt idx="63">
                  <c:v>0.28743750718564631</c:v>
                </c:pt>
                <c:pt idx="64">
                  <c:v>0.28871787378717295</c:v>
                </c:pt>
                <c:pt idx="65">
                  <c:v>0.28998512711674118</c:v>
                </c:pt>
                <c:pt idx="66">
                  <c:v>0.29123958864421712</c:v>
                </c:pt>
                <c:pt idx="67">
                  <c:v>0.29248156750058507</c:v>
                </c:pt>
                <c:pt idx="68">
                  <c:v>0.29371136111787122</c:v>
                </c:pt>
                <c:pt idx="69">
                  <c:v>0.29492925582749147</c:v>
                </c:pt>
                <c:pt idx="70">
                  <c:v>0.29613552742025478</c:v>
                </c:pt>
                <c:pt idx="71">
                  <c:v>0.29733044167096223</c:v>
                </c:pt>
                <c:pt idx="72">
                  <c:v>0.29851425483027993</c:v>
                </c:pt>
                <c:pt idx="73">
                  <c:v>0.29968721408632998</c:v>
                </c:pt>
                <c:pt idx="74">
                  <c:v>0.30084955799823054</c:v>
                </c:pt>
                <c:pt idx="75">
                  <c:v>0.30200151690362659</c:v>
                </c:pt>
                <c:pt idx="76">
                  <c:v>0.30314331330207961</c:v>
                </c:pt>
                <c:pt idx="77">
                  <c:v>0.30427516221602896</c:v>
                </c:pt>
                <c:pt idx="78">
                  <c:v>0.3053972715308968</c:v>
                </c:pt>
                <c:pt idx="79">
                  <c:v>0.30650984231578005</c:v>
                </c:pt>
                <c:pt idx="80">
                  <c:v>0.30761306912605757</c:v>
                </c:pt>
                <c:pt idx="81">
                  <c:v>0.30870714028913421</c:v>
                </c:pt>
                <c:pt idx="82">
                  <c:v>0.30979223817444845</c:v>
                </c:pt>
                <c:pt idx="83">
                  <c:v>0.31086853944878245</c:v>
                </c:pt>
                <c:pt idx="84">
                  <c:v>0.31193621531783339</c:v>
                </c:pt>
                <c:pt idx="85">
                  <c:v>0.31299543175493288</c:v>
                </c:pt>
                <c:pt idx="86">
                  <c:v>0.31404634971773443</c:v>
                </c:pt>
                <c:pt idx="87">
                  <c:v>0.31508912535362771</c:v>
                </c:pt>
                <c:pt idx="88">
                  <c:v>0.31612391019458375</c:v>
                </c:pt>
                <c:pt idx="89">
                  <c:v>0.31715085134208232</c:v>
                </c:pt>
                <c:pt idx="90">
                  <c:v>0.31817009164272897</c:v>
                </c:pt>
                <c:pt idx="91">
                  <c:v>0.31918176985512203</c:v>
                </c:pt>
                <c:pt idx="92">
                  <c:v>0.32018602080849479</c:v>
                </c:pt>
                <c:pt idx="93">
                  <c:v>0.32118297555361786</c:v>
                </c:pt>
                <c:pt idx="94">
                  <c:v>0.32217276150641577</c:v>
                </c:pt>
                <c:pt idx="95">
                  <c:v>0.3231555025847202</c:v>
                </c:pt>
                <c:pt idx="96">
                  <c:v>0.32413131933855249</c:v>
                </c:pt>
                <c:pt idx="97">
                  <c:v>0.32510032907430525</c:v>
                </c:pt>
                <c:pt idx="98">
                  <c:v>0.32606264597316298</c:v>
                </c:pt>
                <c:pt idx="99">
                  <c:v>0.32701838120408633</c:v>
                </c:pt>
                <c:pt idx="100">
                  <c:v>0.32796764303165621</c:v>
                </c:pt>
                <c:pt idx="101">
                  <c:v>0.32891053691906186</c:v>
                </c:pt>
                <c:pt idx="102">
                  <c:v>0.32984716562649213</c:v>
                </c:pt>
                <c:pt idx="103">
                  <c:v>0.33077762930518034</c:v>
                </c:pt>
                <c:pt idx="104">
                  <c:v>0.3317020255873297</c:v>
                </c:pt>
                <c:pt idx="105">
                  <c:v>0.33262044967213872</c:v>
                </c:pt>
                <c:pt idx="106">
                  <c:v>0.33353299440812867</c:v>
                </c:pt>
                <c:pt idx="107">
                  <c:v>0.33443975037196433</c:v>
                </c:pt>
                <c:pt idx="108">
                  <c:v>0.33534080594394761</c:v>
                </c:pt>
                <c:pt idx="109">
                  <c:v>0.33623624738035301</c:v>
                </c:pt>
                <c:pt idx="110">
                  <c:v>0.33712615888276348</c:v>
                </c:pt>
                <c:pt idx="111">
                  <c:v>0.338010622664556</c:v>
                </c:pt>
                <c:pt idx="112">
                  <c:v>0.33888971901467874</c:v>
                </c:pt>
                <c:pt idx="113">
                  <c:v>0.33976352635885115</c:v>
                </c:pt>
                <c:pt idx="114">
                  <c:v>0.34063212131831316</c:v>
                </c:pt>
                <c:pt idx="115">
                  <c:v>0.34149557876624093</c:v>
                </c:pt>
                <c:pt idx="116">
                  <c:v>0.342353971881941</c:v>
                </c:pt>
                <c:pt idx="117">
                  <c:v>0.34320737220292824</c:v>
                </c:pt>
                <c:pt idx="118">
                  <c:v>0.34405584967498604</c:v>
                </c:pt>
                <c:pt idx="119">
                  <c:v>0.34489947270030347</c:v>
                </c:pt>
                <c:pt idx="120">
                  <c:v>0.34573830818377904</c:v>
                </c:pt>
                <c:pt idx="121">
                  <c:v>0.34657242157757323</c:v>
                </c:pt>
                <c:pt idx="122">
                  <c:v>0.34740187692399094</c:v>
                </c:pt>
                <c:pt idx="123">
                  <c:v>0.34822673689676881</c:v>
                </c:pt>
                <c:pt idx="124">
                  <c:v>0.34904706284083842</c:v>
                </c:pt>
                <c:pt idx="125">
                  <c:v>0.3498629148106337</c:v>
                </c:pt>
                <c:pt idx="126">
                  <c:v>0.35067435160700572</c:v>
                </c:pt>
                <c:pt idx="127">
                  <c:v>0.35148143081280769</c:v>
                </c:pt>
                <c:pt idx="128">
                  <c:v>0.3522842088272049</c:v>
                </c:pt>
                <c:pt idx="129">
                  <c:v>0.3530827408987679</c:v>
                </c:pt>
                <c:pt idx="130">
                  <c:v>0.35387708115739769</c:v>
                </c:pt>
                <c:pt idx="131">
                  <c:v>0.35466728264513531</c:v>
                </c:pt>
                <c:pt idx="132">
                  <c:v>0.3554533973459007</c:v>
                </c:pt>
                <c:pt idx="133">
                  <c:v>0.35623547621420681</c:v>
                </c:pt>
                <c:pt idx="134">
                  <c:v>0.35701356920289129</c:v>
                </c:pt>
                <c:pt idx="135">
                  <c:v>0.35778772528990527</c:v>
                </c:pt>
                <c:pt idx="136">
                  <c:v>0.35855799250419945</c:v>
                </c:pt>
                <c:pt idx="137">
                  <c:v>0.35932441795074277</c:v>
                </c:pt>
                <c:pt idx="138">
                  <c:v>0.36008704783470941</c:v>
                </c:pt>
                <c:pt idx="139">
                  <c:v>0.36084592748486699</c:v>
                </c:pt>
                <c:pt idx="140">
                  <c:v>0.36160110137619844</c:v>
                </c:pt>
                <c:pt idx="141">
                  <c:v>0.36235261315178613</c:v>
                </c:pt>
                <c:pt idx="142">
                  <c:v>0.36310050564398971</c:v>
                </c:pt>
                <c:pt idx="143">
                  <c:v>0.36384482089494297</c:v>
                </c:pt>
                <c:pt idx="144">
                  <c:v>0.36458560017639691</c:v>
                </c:pt>
                <c:pt idx="145">
                  <c:v>0.36532288400893487</c:v>
                </c:pt>
                <c:pt idx="146">
                  <c:v>0.36605671218058167</c:v>
                </c:pt>
                <c:pt idx="147">
                  <c:v>0.36678712376483225</c:v>
                </c:pt>
                <c:pt idx="148">
                  <c:v>0.36751415713811986</c:v>
                </c:pt>
                <c:pt idx="149">
                  <c:v>0.36823784999674519</c:v>
                </c:pt>
                <c:pt idx="150">
                  <c:v>0.36895823937328703</c:v>
                </c:pt>
                <c:pt idx="151">
                  <c:v>0.36967536165251308</c:v>
                </c:pt>
                <c:pt idx="152">
                  <c:v>0.37038925258680894</c:v>
                </c:pt>
                <c:pt idx="153">
                  <c:v>0.37109994731114404</c:v>
                </c:pt>
                <c:pt idx="154">
                  <c:v>0.3718074803575902</c:v>
                </c:pt>
                <c:pt idx="155">
                  <c:v>0.37251188566940874</c:v>
                </c:pt>
                <c:pt idx="156">
                  <c:v>0.37321319661472296</c:v>
                </c:pt>
                <c:pt idx="157">
                  <c:v>0.37391144599978937</c:v>
                </c:pt>
                <c:pt idx="158">
                  <c:v>0.37460666608188226</c:v>
                </c:pt>
                <c:pt idx="159">
                  <c:v>0.37529888858180538</c:v>
                </c:pt>
                <c:pt idx="160">
                  <c:v>0.37598814469604402</c:v>
                </c:pt>
                <c:pt idx="161">
                  <c:v>0.37667446510856867</c:v>
                </c:pt>
                <c:pt idx="162">
                  <c:v>0.3773578800023038</c:v>
                </c:pt>
                <c:pt idx="163">
                  <c:v>0.37803841907027286</c:v>
                </c:pt>
                <c:pt idx="164">
                  <c:v>0.37871611152642931</c:v>
                </c:pt>
                <c:pt idx="165">
                  <c:v>0.37939098611618621</c:v>
                </c:pt>
                <c:pt idx="166">
                  <c:v>0.38006307112665294</c:v>
                </c:pt>
                <c:pt idx="167">
                  <c:v>0.3807323943965899</c:v>
                </c:pt>
                <c:pt idx="168">
                  <c:v>0.38139898332608996</c:v>
                </c:pt>
                <c:pt idx="169">
                  <c:v>0.38206286488599583</c:v>
                </c:pt>
                <c:pt idx="170">
                  <c:v>0.38272406562706224</c:v>
                </c:pt>
                <c:pt idx="171">
                  <c:v>0.38338261168887111</c:v>
                </c:pt>
                <c:pt idx="172">
                  <c:v>0.38403852880850747</c:v>
                </c:pt>
                <c:pt idx="173">
                  <c:v>0.38469184232900472</c:v>
                </c:pt>
                <c:pt idx="174">
                  <c:v>0.3853425772075656</c:v>
                </c:pt>
                <c:pt idx="175">
                  <c:v>0.38599075802356658</c:v>
                </c:pt>
                <c:pt idx="176">
                  <c:v>0.3866364089863526</c:v>
                </c:pt>
                <c:pt idx="177">
                  <c:v>0.3872795539428287</c:v>
                </c:pt>
                <c:pt idx="178">
                  <c:v>0.38792021638485485</c:v>
                </c:pt>
                <c:pt idx="179">
                  <c:v>0.38855841945644998</c:v>
                </c:pt>
                <c:pt idx="180">
                  <c:v>0.38919418596081184</c:v>
                </c:pt>
                <c:pt idx="181">
                  <c:v>0.38982753836715706</c:v>
                </c:pt>
                <c:pt idx="182">
                  <c:v>0.3904584988173887</c:v>
                </c:pt>
                <c:pt idx="183">
                  <c:v>0.3910870891325951</c:v>
                </c:pt>
                <c:pt idx="184">
                  <c:v>0.3917133308193857</c:v>
                </c:pt>
                <c:pt idx="185">
                  <c:v>0.39233724507606882</c:v>
                </c:pt>
                <c:pt idx="186">
                  <c:v>0.39295885279867621</c:v>
                </c:pt>
                <c:pt idx="187">
                  <c:v>0.39357817458683864</c:v>
                </c:pt>
                <c:pt idx="188">
                  <c:v>0.39419523074951734</c:v>
                </c:pt>
                <c:pt idx="189">
                  <c:v>0.39481004131059549</c:v>
                </c:pt>
                <c:pt idx="190">
                  <c:v>0.39542262601433326</c:v>
                </c:pt>
                <c:pt idx="191">
                  <c:v>0.39603300433069172</c:v>
                </c:pt>
                <c:pt idx="192">
                  <c:v>0.39664119546052778</c:v>
                </c:pt>
                <c:pt idx="193">
                  <c:v>0.39724721834066562</c:v>
                </c:pt>
                <c:pt idx="194">
                  <c:v>0.3978510916488468</c:v>
                </c:pt>
                <c:pt idx="195">
                  <c:v>0.39845283380856317</c:v>
                </c:pt>
                <c:pt idx="196">
                  <c:v>0.39905246299377595</c:v>
                </c:pt>
                <c:pt idx="197">
                  <c:v>0.399649997133524</c:v>
                </c:pt>
                <c:pt idx="198">
                  <c:v>0.40024545391642469</c:v>
                </c:pt>
                <c:pt idx="199">
                  <c:v>0.40083885079506998</c:v>
                </c:pt>
                <c:pt idx="200">
                  <c:v>0.40143020499032084</c:v>
                </c:pt>
                <c:pt idx="201">
                  <c:v>0.40201953349550357</c:v>
                </c:pt>
                <c:pt idx="202">
                  <c:v>0.40260685308050903</c:v>
                </c:pt>
                <c:pt idx="203">
                  <c:v>0.40319218029579929</c:v>
                </c:pt>
                <c:pt idx="204">
                  <c:v>0.40377553147632339</c:v>
                </c:pt>
                <c:pt idx="205">
                  <c:v>0.40435692274534407</c:v>
                </c:pt>
                <c:pt idx="206">
                  <c:v>0.40493637001817978</c:v>
                </c:pt>
                <c:pt idx="207">
                  <c:v>0.40551388900586183</c:v>
                </c:pt>
                <c:pt idx="208">
                  <c:v>0.40608949521871113</c:v>
                </c:pt>
                <c:pt idx="209">
                  <c:v>0.40666320396983507</c:v>
                </c:pt>
                <c:pt idx="210">
                  <c:v>0.40723503037854841</c:v>
                </c:pt>
                <c:pt idx="211">
                  <c:v>0.40780498937371751</c:v>
                </c:pt>
                <c:pt idx="212">
                  <c:v>0.40837309569703339</c:v>
                </c:pt>
                <c:pt idx="213">
                  <c:v>0.40893936390621222</c:v>
                </c:pt>
                <c:pt idx="214">
                  <c:v>0.40950380837812744</c:v>
                </c:pt>
                <c:pt idx="215">
                  <c:v>0.41006644331187442</c:v>
                </c:pt>
                <c:pt idx="216">
                  <c:v>0.41062728273176885</c:v>
                </c:pt>
                <c:pt idx="217">
                  <c:v>0.4111863404902818</c:v>
                </c:pt>
                <c:pt idx="218">
                  <c:v>0.41174363027091226</c:v>
                </c:pt>
                <c:pt idx="219">
                  <c:v>0.41229916559099894</c:v>
                </c:pt>
                <c:pt idx="220">
                  <c:v>0.41285295980447284</c:v>
                </c:pt>
                <c:pt idx="221">
                  <c:v>0.41340502610455199</c:v>
                </c:pt>
                <c:pt idx="222">
                  <c:v>0.4139553775263809</c:v>
                </c:pt>
                <c:pt idx="223">
                  <c:v>0.41450402694961364</c:v>
                </c:pt>
                <c:pt idx="224">
                  <c:v>0.4150509871009449</c:v>
                </c:pt>
                <c:pt idx="225">
                  <c:v>0.41559627055658843</c:v>
                </c:pt>
                <c:pt idx="226">
                  <c:v>0.41613988974470462</c:v>
                </c:pt>
                <c:pt idx="227">
                  <c:v>0.41668185694777871</c:v>
                </c:pt>
                <c:pt idx="228">
                  <c:v>0.41722218430495012</c:v>
                </c:pt>
                <c:pt idx="229">
                  <c:v>0.41776088381429621</c:v>
                </c:pt>
                <c:pt idx="230">
                  <c:v>0.4182979673350678</c:v>
                </c:pt>
                <c:pt idx="231">
                  <c:v>0.41883344658988181</c:v>
                </c:pt>
                <c:pt idx="232">
                  <c:v>0.41936733316686897</c:v>
                </c:pt>
                <c:pt idx="233">
                  <c:v>0.41989963852177942</c:v>
                </c:pt>
                <c:pt idx="234">
                  <c:v>0.42043037398004629</c:v>
                </c:pt>
                <c:pt idx="235">
                  <c:v>0.42095955073880847</c:v>
                </c:pt>
                <c:pt idx="236">
                  <c:v>0.42148717986889422</c:v>
                </c:pt>
                <c:pt idx="237">
                  <c:v>0.4220132723167655</c:v>
                </c:pt>
                <c:pt idx="238">
                  <c:v>0.42253783890642443</c:v>
                </c:pt>
                <c:pt idx="239">
                  <c:v>0.42306089034128325</c:v>
                </c:pt>
                <c:pt idx="240">
                  <c:v>0.42358243720599731</c:v>
                </c:pt>
                <c:pt idx="241">
                  <c:v>0.42410248996826411</c:v>
                </c:pt>
                <c:pt idx="242">
                  <c:v>0.42462105898058605</c:v>
                </c:pt>
                <c:pt idx="243">
                  <c:v>0.42513815448200176</c:v>
                </c:pt>
                <c:pt idx="244">
                  <c:v>0.42565378659978248</c:v>
                </c:pt>
                <c:pt idx="245">
                  <c:v>0.42616796535109763</c:v>
                </c:pt>
                <c:pt idx="246">
                  <c:v>0.42668070064464836</c:v>
                </c:pt>
                <c:pt idx="247">
                  <c:v>0.42719200228227094</c:v>
                </c:pt>
                <c:pt idx="248">
                  <c:v>0.42770187996050962</c:v>
                </c:pt>
                <c:pt idx="249">
                  <c:v>0.42821034327216057</c:v>
                </c:pt>
                <c:pt idx="250">
                  <c:v>0.42871740170778699</c:v>
                </c:pt>
                <c:pt idx="251">
                  <c:v>0.42922306465720633</c:v>
                </c:pt>
                <c:pt idx="252">
                  <c:v>0.42972734141095015</c:v>
                </c:pt>
                <c:pt idx="253">
                  <c:v>0.43023024116169722</c:v>
                </c:pt>
                <c:pt idx="254">
                  <c:v>0.43073177300568</c:v>
                </c:pt>
                <c:pt idx="255">
                  <c:v>0.43123194594406644</c:v>
                </c:pt>
                <c:pt idx="256">
                  <c:v>0.43173076888431594</c:v>
                </c:pt>
                <c:pt idx="257">
                  <c:v>0.43222825064151121</c:v>
                </c:pt>
                <c:pt idx="258">
                  <c:v>0.43272439993966588</c:v>
                </c:pt>
                <c:pt idx="259">
                  <c:v>0.43321922541300917</c:v>
                </c:pt>
                <c:pt idx="260">
                  <c:v>0.43371273560724721</c:v>
                </c:pt>
                <c:pt idx="261">
                  <c:v>0.43420493898080198</c:v>
                </c:pt>
                <c:pt idx="262">
                  <c:v>0.43469584390602867</c:v>
                </c:pt>
                <c:pt idx="263">
                  <c:v>0.43518545867041097</c:v>
                </c:pt>
                <c:pt idx="264">
                  <c:v>0.43567379147773566</c:v>
                </c:pt>
                <c:pt idx="265">
                  <c:v>0.43616085044924718</c:v>
                </c:pt>
                <c:pt idx="266">
                  <c:v>0.43664664362478067</c:v>
                </c:pt>
                <c:pt idx="267">
                  <c:v>0.43713117896387682</c:v>
                </c:pt>
                <c:pt idx="268">
                  <c:v>0.43761446434687629</c:v>
                </c:pt>
                <c:pt idx="269">
                  <c:v>0.438096507575996</c:v>
                </c:pt>
                <c:pt idx="270">
                  <c:v>0.43857731637638653</c:v>
                </c:pt>
                <c:pt idx="271">
                  <c:v>0.43905689839717132</c:v>
                </c:pt>
                <c:pt idx="272">
                  <c:v>0.43953526121246828</c:v>
                </c:pt>
                <c:pt idx="273">
                  <c:v>0.44001241232239435</c:v>
                </c:pt>
                <c:pt idx="274">
                  <c:v>0.44048835915405249</c:v>
                </c:pt>
                <c:pt idx="275">
                  <c:v>0.44096310906250213</c:v>
                </c:pt>
                <c:pt idx="276">
                  <c:v>0.44143666933171349</c:v>
                </c:pt>
                <c:pt idx="277">
                  <c:v>0.44190904717550611</c:v>
                </c:pt>
                <c:pt idx="278">
                  <c:v>0.44238024973847068</c:v>
                </c:pt>
                <c:pt idx="279">
                  <c:v>0.4428502840968771</c:v>
                </c:pt>
                <c:pt idx="280">
                  <c:v>0.44331915725956605</c:v>
                </c:pt>
                <c:pt idx="281">
                  <c:v>0.44378687616882656</c:v>
                </c:pt>
                <c:pt idx="282">
                  <c:v>0.4442534477012588</c:v>
                </c:pt>
                <c:pt idx="283">
                  <c:v>0.44471887866862336</c:v>
                </c:pt>
                <c:pt idx="284">
                  <c:v>0.44518317581867539</c:v>
                </c:pt>
                <c:pt idx="285">
                  <c:v>0.44564634583598672</c:v>
                </c:pt>
                <c:pt idx="286">
                  <c:v>0.44610839534275315</c:v>
                </c:pt>
                <c:pt idx="287">
                  <c:v>0.44656933089958956</c:v>
                </c:pt>
                <c:pt idx="288">
                  <c:v>0.44702915900631218</c:v>
                </c:pt>
                <c:pt idx="289">
                  <c:v>0.44748788610270768</c:v>
                </c:pt>
                <c:pt idx="290">
                  <c:v>0.44794551856929071</c:v>
                </c:pt>
                <c:pt idx="291">
                  <c:v>0.44840206272804845</c:v>
                </c:pt>
                <c:pt idx="292">
                  <c:v>0.44885752484317443</c:v>
                </c:pt>
                <c:pt idx="293">
                  <c:v>0.4493119111217897</c:v>
                </c:pt>
                <c:pt idx="294">
                  <c:v>0.44976522771465294</c:v>
                </c:pt>
                <c:pt idx="295">
                  <c:v>0.45021748071685996</c:v>
                </c:pt>
                <c:pt idx="296">
                  <c:v>0.45066867616853101</c:v>
                </c:pt>
                <c:pt idx="297">
                  <c:v>0.45111882005548853</c:v>
                </c:pt>
                <c:pt idx="298">
                  <c:v>0.4515679183099236</c:v>
                </c:pt>
                <c:pt idx="299">
                  <c:v>0.45201597681105232</c:v>
                </c:pt>
                <c:pt idx="300">
                  <c:v>0.4524630013857619</c:v>
                </c:pt>
                <c:pt idx="301">
                  <c:v>0.45290899780924715</c:v>
                </c:pt>
                <c:pt idx="302">
                  <c:v>0.45335397180563614</c:v>
                </c:pt>
                <c:pt idx="303">
                  <c:v>0.45379792904860777</c:v>
                </c:pt>
                <c:pt idx="304">
                  <c:v>0.45424087516199868</c:v>
                </c:pt>
                <c:pt idx="305">
                  <c:v>0.45468281572040126</c:v>
                </c:pt>
                <c:pt idx="306">
                  <c:v>0.45512375624975293</c:v>
                </c:pt>
                <c:pt idx="307">
                  <c:v>0.45556370222791598</c:v>
                </c:pt>
                <c:pt idx="308">
                  <c:v>0.4560026590852489</c:v>
                </c:pt>
                <c:pt idx="309">
                  <c:v>0.45644063220516923</c:v>
                </c:pt>
                <c:pt idx="310">
                  <c:v>0.45687762692470779</c:v>
                </c:pt>
                <c:pt idx="311">
                  <c:v>0.45731364853505463</c:v>
                </c:pt>
                <c:pt idx="312">
                  <c:v>0.45774870228209685</c:v>
                </c:pt>
                <c:pt idx="313">
                  <c:v>0.4581827933669485</c:v>
                </c:pt>
                <c:pt idx="314">
                  <c:v>0.45861592694647274</c:v>
                </c:pt>
                <c:pt idx="315">
                  <c:v>0.45904810813379576</c:v>
                </c:pt>
                <c:pt idx="316">
                  <c:v>0.45947934199881396</c:v>
                </c:pt>
                <c:pt idx="317">
                  <c:v>0.45990963356869308</c:v>
                </c:pt>
                <c:pt idx="318">
                  <c:v>0.46033898782836002</c:v>
                </c:pt>
                <c:pt idx="319">
                  <c:v>0.46076740972098795</c:v>
                </c:pt>
                <c:pt idx="320">
                  <c:v>0.46119490414847386</c:v>
                </c:pt>
                <c:pt idx="321">
                  <c:v>0.46162147597190967</c:v>
                </c:pt>
                <c:pt idx="322">
                  <c:v>0.46204713001204595</c:v>
                </c:pt>
                <c:pt idx="323">
                  <c:v>0.46247187104974963</c:v>
                </c:pt>
                <c:pt idx="324">
                  <c:v>0.46289570382645456</c:v>
                </c:pt>
                <c:pt idx="325">
                  <c:v>0.46331863304460619</c:v>
                </c:pt>
                <c:pt idx="326">
                  <c:v>0.46374066336809883</c:v>
                </c:pt>
                <c:pt idx="327">
                  <c:v>0.46416179942270852</c:v>
                </c:pt>
                <c:pt idx="328">
                  <c:v>0.46458204579651763</c:v>
                </c:pt>
                <c:pt idx="329">
                  <c:v>0.46500140704033538</c:v>
                </c:pt>
                <c:pt idx="330">
                  <c:v>0.46541988766811071</c:v>
                </c:pt>
                <c:pt idx="331">
                  <c:v>0.46583749215734099</c:v>
                </c:pt>
                <c:pt idx="332">
                  <c:v>0.46625422494947372</c:v>
                </c:pt>
                <c:pt idx="333">
                  <c:v>0.46667009045030317</c:v>
                </c:pt>
                <c:pt idx="334">
                  <c:v>0.46708509303036128</c:v>
                </c:pt>
                <c:pt idx="335">
                  <c:v>0.46749923702530394</c:v>
                </c:pt>
                <c:pt idx="336">
                  <c:v>0.46791252673629025</c:v>
                </c:pt>
                <c:pt idx="337">
                  <c:v>0.46832496643035837</c:v>
                </c:pt>
                <c:pt idx="338">
                  <c:v>0.46873656034079492</c:v>
                </c:pt>
                <c:pt idx="339">
                  <c:v>0.46914731266749993</c:v>
                </c:pt>
                <c:pt idx="340">
                  <c:v>0.46955722757734647</c:v>
                </c:pt>
                <c:pt idx="341">
                  <c:v>0.46996630920453591</c:v>
                </c:pt>
                <c:pt idx="342">
                  <c:v>0.47037456165094738</c:v>
                </c:pt>
                <c:pt idx="343">
                  <c:v>0.47078198898648344</c:v>
                </c:pt>
                <c:pt idx="344">
                  <c:v>0.47118859524941081</c:v>
                </c:pt>
                <c:pt idx="345">
                  <c:v>0.47159438444669605</c:v>
                </c:pt>
                <c:pt idx="346">
                  <c:v>0.47199936055433706</c:v>
                </c:pt>
                <c:pt idx="347">
                  <c:v>0.4724035275176906</c:v>
                </c:pt>
                <c:pt idx="348">
                  <c:v>0.47280688925179465</c:v>
                </c:pt>
                <c:pt idx="349">
                  <c:v>0.47320944964168654</c:v>
                </c:pt>
                <c:pt idx="350">
                  <c:v>0.4736112125427176</c:v>
                </c:pt>
                <c:pt idx="351">
                  <c:v>0.47401218178086263</c:v>
                </c:pt>
                <c:pt idx="352">
                  <c:v>0.47441236115302649</c:v>
                </c:pt>
                <c:pt idx="353">
                  <c:v>0.47481175442734486</c:v>
                </c:pt>
                <c:pt idx="354">
                  <c:v>0.47521036534348338</c:v>
                </c:pt>
                <c:pt idx="355">
                  <c:v>0.47560819761293044</c:v>
                </c:pt>
                <c:pt idx="356">
                  <c:v>0.47600525491928813</c:v>
                </c:pt>
                <c:pt idx="357">
                  <c:v>0.47640154091855819</c:v>
                </c:pt>
                <c:pt idx="358">
                  <c:v>0.47679705923942461</c:v>
                </c:pt>
                <c:pt idx="359">
                  <c:v>0.4771918134835329</c:v>
                </c:pt>
                <c:pt idx="360">
                  <c:v>0.4775858072257651</c:v>
                </c:pt>
                <c:pt idx="361">
                  <c:v>0.47797904401451136</c:v>
                </c:pt>
                <c:pt idx="362">
                  <c:v>0.478371527371939</c:v>
                </c:pt>
                <c:pt idx="363">
                  <c:v>0.47876326079425663</c:v>
                </c:pt>
                <c:pt idx="364">
                  <c:v>0.47915424775197585</c:v>
                </c:pt>
                <c:pt idx="365">
                  <c:v>0.47954449169016949</c:v>
                </c:pt>
                <c:pt idx="366">
                  <c:v>0.47993399602872638</c:v>
                </c:pt>
                <c:pt idx="367">
                  <c:v>0.48032276416260267</c:v>
                </c:pt>
                <c:pt idx="368">
                  <c:v>0.48071079946207068</c:v>
                </c:pt>
                <c:pt idx="369">
                  <c:v>0.48109810527296409</c:v>
                </c:pt>
                <c:pt idx="370">
                  <c:v>0.48148468491691987</c:v>
                </c:pt>
                <c:pt idx="371">
                  <c:v>0.48187054169161753</c:v>
                </c:pt>
                <c:pt idx="372">
                  <c:v>0.48225567887101572</c:v>
                </c:pt>
                <c:pt idx="373">
                  <c:v>0.48264009970558475</c:v>
                </c:pt>
                <c:pt idx="374">
                  <c:v>0.48302380742253737</c:v>
                </c:pt>
                <c:pt idx="375">
                  <c:v>0.483406805226056</c:v>
                </c:pt>
                <c:pt idx="376">
                  <c:v>0.48378909629751748</c:v>
                </c:pt>
                <c:pt idx="377">
                  <c:v>0.48417068379571487</c:v>
                </c:pt>
                <c:pt idx="378">
                  <c:v>0.4845515708570764</c:v>
                </c:pt>
                <c:pt idx="379">
                  <c:v>0.48493176059588244</c:v>
                </c:pt>
                <c:pt idx="380">
                  <c:v>0.48531125610447845</c:v>
                </c:pt>
                <c:pt idx="381">
                  <c:v>0.48569006045348684</c:v>
                </c:pt>
                <c:pt idx="382">
                  <c:v>0.48606817669201524</c:v>
                </c:pt>
                <c:pt idx="383">
                  <c:v>0.48644560784786256</c:v>
                </c:pt>
                <c:pt idx="384">
                  <c:v>0.48682235692772258</c:v>
                </c:pt>
                <c:pt idx="385">
                  <c:v>0.48719842691738502</c:v>
                </c:pt>
                <c:pt idx="386">
                  <c:v>0.48757382078193412</c:v>
                </c:pt>
                <c:pt idx="387">
                  <c:v>0.48794854146594513</c:v>
                </c:pt>
                <c:pt idx="388">
                  <c:v>0.48832259189367777</c:v>
                </c:pt>
                <c:pt idx="389">
                  <c:v>0.48869597496926831</c:v>
                </c:pt>
                <c:pt idx="390">
                  <c:v>0.48906869357691873</c:v>
                </c:pt>
                <c:pt idx="391">
                  <c:v>0.48944075058108327</c:v>
                </c:pt>
                <c:pt idx="392">
                  <c:v>0.48981214882665403</c:v>
                </c:pt>
                <c:pt idx="393">
                  <c:v>0.4901828911391431</c:v>
                </c:pt>
                <c:pt idx="394">
                  <c:v>0.49055298032486294</c:v>
                </c:pt>
                <c:pt idx="395">
                  <c:v>0.49092241917110513</c:v>
                </c:pt>
                <c:pt idx="396">
                  <c:v>0.49129121044631613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AB-4895-A12A-1CFE76A85326}"/>
            </c:ext>
          </c:extLst>
        </c:ser>
        <c:ser>
          <c:idx val="0"/>
          <c:order val="1"/>
          <c:tx>
            <c:strRef>
              <c:f>'Utilità-Disutilità totale'!$C$21</c:f>
              <c:strCache>
                <c:ptCount val="1"/>
                <c:pt idx="0">
                  <c:v>Disutilità totale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'Utilità-Disutilità totale'!$A$22:$A$418</c:f>
              <c:numCache>
                <c:formatCode>General</c:formatCode>
                <c:ptCount val="397"/>
                <c:pt idx="0">
                  <c:v>0.01</c:v>
                </c:pt>
                <c:pt idx="1">
                  <c:v>0.05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0.1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0.18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  <c:pt idx="18">
                  <c:v>0.22</c:v>
                </c:pt>
                <c:pt idx="19">
                  <c:v>0.23</c:v>
                </c:pt>
                <c:pt idx="20">
                  <c:v>0.24</c:v>
                </c:pt>
                <c:pt idx="21">
                  <c:v>0.25</c:v>
                </c:pt>
                <c:pt idx="22">
                  <c:v>0.26</c:v>
                </c:pt>
                <c:pt idx="23">
                  <c:v>0.27</c:v>
                </c:pt>
                <c:pt idx="24">
                  <c:v>0.28000000000000003</c:v>
                </c:pt>
                <c:pt idx="25">
                  <c:v>0.28999999999999998</c:v>
                </c:pt>
                <c:pt idx="26">
                  <c:v>0.3</c:v>
                </c:pt>
                <c:pt idx="27">
                  <c:v>0.31</c:v>
                </c:pt>
                <c:pt idx="28">
                  <c:v>0.32</c:v>
                </c:pt>
                <c:pt idx="29">
                  <c:v>0.33</c:v>
                </c:pt>
                <c:pt idx="30">
                  <c:v>0.34</c:v>
                </c:pt>
                <c:pt idx="31">
                  <c:v>0.35</c:v>
                </c:pt>
                <c:pt idx="32">
                  <c:v>0.36</c:v>
                </c:pt>
                <c:pt idx="33">
                  <c:v>0.37</c:v>
                </c:pt>
                <c:pt idx="34">
                  <c:v>0.38</c:v>
                </c:pt>
                <c:pt idx="35">
                  <c:v>0.39</c:v>
                </c:pt>
                <c:pt idx="36">
                  <c:v>0.4</c:v>
                </c:pt>
                <c:pt idx="37">
                  <c:v>0.41</c:v>
                </c:pt>
                <c:pt idx="38">
                  <c:v>0.42</c:v>
                </c:pt>
                <c:pt idx="39">
                  <c:v>0.43</c:v>
                </c:pt>
                <c:pt idx="40">
                  <c:v>0.44</c:v>
                </c:pt>
                <c:pt idx="41">
                  <c:v>0.45</c:v>
                </c:pt>
                <c:pt idx="42">
                  <c:v>0.46</c:v>
                </c:pt>
                <c:pt idx="43">
                  <c:v>0.47</c:v>
                </c:pt>
                <c:pt idx="44">
                  <c:v>0.48</c:v>
                </c:pt>
                <c:pt idx="45">
                  <c:v>0.49</c:v>
                </c:pt>
                <c:pt idx="46">
                  <c:v>0.5</c:v>
                </c:pt>
                <c:pt idx="47">
                  <c:v>0.51</c:v>
                </c:pt>
                <c:pt idx="48">
                  <c:v>0.52</c:v>
                </c:pt>
                <c:pt idx="49">
                  <c:v>0.53</c:v>
                </c:pt>
                <c:pt idx="50">
                  <c:v>0.54</c:v>
                </c:pt>
                <c:pt idx="51">
                  <c:v>0.55000000000000004</c:v>
                </c:pt>
                <c:pt idx="52">
                  <c:v>0.56000000000000005</c:v>
                </c:pt>
                <c:pt idx="53">
                  <c:v>0.56999999999999995</c:v>
                </c:pt>
                <c:pt idx="54">
                  <c:v>0.57999999999999996</c:v>
                </c:pt>
                <c:pt idx="55">
                  <c:v>0.59</c:v>
                </c:pt>
                <c:pt idx="56">
                  <c:v>0.6</c:v>
                </c:pt>
                <c:pt idx="57">
                  <c:v>0.61</c:v>
                </c:pt>
                <c:pt idx="58">
                  <c:v>0.62</c:v>
                </c:pt>
                <c:pt idx="59">
                  <c:v>0.63</c:v>
                </c:pt>
                <c:pt idx="60">
                  <c:v>0.64</c:v>
                </c:pt>
                <c:pt idx="61">
                  <c:v>0.65</c:v>
                </c:pt>
                <c:pt idx="62">
                  <c:v>0.66</c:v>
                </c:pt>
                <c:pt idx="63">
                  <c:v>0.67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0.71</c:v>
                </c:pt>
                <c:pt idx="68">
                  <c:v>0.72</c:v>
                </c:pt>
                <c:pt idx="69">
                  <c:v>0.73</c:v>
                </c:pt>
                <c:pt idx="70">
                  <c:v>0.74</c:v>
                </c:pt>
                <c:pt idx="71">
                  <c:v>0.75</c:v>
                </c:pt>
                <c:pt idx="72">
                  <c:v>0.76</c:v>
                </c:pt>
                <c:pt idx="73">
                  <c:v>0.77</c:v>
                </c:pt>
                <c:pt idx="74">
                  <c:v>0.78</c:v>
                </c:pt>
                <c:pt idx="75">
                  <c:v>0.79</c:v>
                </c:pt>
                <c:pt idx="76">
                  <c:v>0.8</c:v>
                </c:pt>
                <c:pt idx="77">
                  <c:v>0.81</c:v>
                </c:pt>
                <c:pt idx="78">
                  <c:v>0.82</c:v>
                </c:pt>
                <c:pt idx="79">
                  <c:v>0.83</c:v>
                </c:pt>
                <c:pt idx="80">
                  <c:v>0.84</c:v>
                </c:pt>
                <c:pt idx="81">
                  <c:v>0.85</c:v>
                </c:pt>
                <c:pt idx="82">
                  <c:v>0.86</c:v>
                </c:pt>
                <c:pt idx="83">
                  <c:v>0.87</c:v>
                </c:pt>
                <c:pt idx="84">
                  <c:v>0.88</c:v>
                </c:pt>
                <c:pt idx="85">
                  <c:v>0.89</c:v>
                </c:pt>
                <c:pt idx="86">
                  <c:v>0.9</c:v>
                </c:pt>
                <c:pt idx="87">
                  <c:v>0.91</c:v>
                </c:pt>
                <c:pt idx="88">
                  <c:v>0.92</c:v>
                </c:pt>
                <c:pt idx="89">
                  <c:v>0.93</c:v>
                </c:pt>
                <c:pt idx="90">
                  <c:v>0.94000000000000095</c:v>
                </c:pt>
                <c:pt idx="91">
                  <c:v>0.95000000000000095</c:v>
                </c:pt>
                <c:pt idx="92">
                  <c:v>0.96000000000000096</c:v>
                </c:pt>
                <c:pt idx="93">
                  <c:v>0.97000000000000097</c:v>
                </c:pt>
                <c:pt idx="94">
                  <c:v>0.98000000000000098</c:v>
                </c:pt>
                <c:pt idx="95">
                  <c:v>0.99000000000000099</c:v>
                </c:pt>
                <c:pt idx="96">
                  <c:v>1</c:v>
                </c:pt>
                <c:pt idx="97">
                  <c:v>1.01</c:v>
                </c:pt>
                <c:pt idx="98">
                  <c:v>1.02</c:v>
                </c:pt>
                <c:pt idx="99">
                  <c:v>1.03</c:v>
                </c:pt>
                <c:pt idx="100">
                  <c:v>1.04</c:v>
                </c:pt>
                <c:pt idx="101">
                  <c:v>1.05</c:v>
                </c:pt>
                <c:pt idx="102">
                  <c:v>1.06</c:v>
                </c:pt>
                <c:pt idx="103">
                  <c:v>1.07</c:v>
                </c:pt>
                <c:pt idx="104">
                  <c:v>1.08</c:v>
                </c:pt>
                <c:pt idx="105">
                  <c:v>1.0900000000000001</c:v>
                </c:pt>
                <c:pt idx="106">
                  <c:v>1.1000000000000001</c:v>
                </c:pt>
                <c:pt idx="107">
                  <c:v>1.1100000000000001</c:v>
                </c:pt>
                <c:pt idx="108">
                  <c:v>1.1200000000000001</c:v>
                </c:pt>
                <c:pt idx="109">
                  <c:v>1.1299999999999999</c:v>
                </c:pt>
                <c:pt idx="110">
                  <c:v>1.1399999999999999</c:v>
                </c:pt>
                <c:pt idx="111">
                  <c:v>1.1499999999999999</c:v>
                </c:pt>
                <c:pt idx="112">
                  <c:v>1.1599999999999999</c:v>
                </c:pt>
                <c:pt idx="113">
                  <c:v>1.17</c:v>
                </c:pt>
                <c:pt idx="114">
                  <c:v>1.18</c:v>
                </c:pt>
                <c:pt idx="115">
                  <c:v>1.19</c:v>
                </c:pt>
                <c:pt idx="116">
                  <c:v>1.2</c:v>
                </c:pt>
                <c:pt idx="117">
                  <c:v>1.21</c:v>
                </c:pt>
                <c:pt idx="118">
                  <c:v>1.22</c:v>
                </c:pt>
                <c:pt idx="119">
                  <c:v>1.23</c:v>
                </c:pt>
                <c:pt idx="120">
                  <c:v>1.24</c:v>
                </c:pt>
                <c:pt idx="121">
                  <c:v>1.25</c:v>
                </c:pt>
                <c:pt idx="122">
                  <c:v>1.26</c:v>
                </c:pt>
                <c:pt idx="123">
                  <c:v>1.27</c:v>
                </c:pt>
                <c:pt idx="124">
                  <c:v>1.28</c:v>
                </c:pt>
                <c:pt idx="125">
                  <c:v>1.29</c:v>
                </c:pt>
                <c:pt idx="126">
                  <c:v>1.3</c:v>
                </c:pt>
                <c:pt idx="127">
                  <c:v>1.31</c:v>
                </c:pt>
                <c:pt idx="128">
                  <c:v>1.32</c:v>
                </c:pt>
                <c:pt idx="129">
                  <c:v>1.33</c:v>
                </c:pt>
                <c:pt idx="130">
                  <c:v>1.34</c:v>
                </c:pt>
                <c:pt idx="131">
                  <c:v>1.35</c:v>
                </c:pt>
                <c:pt idx="132">
                  <c:v>1.36</c:v>
                </c:pt>
                <c:pt idx="133">
                  <c:v>1.37</c:v>
                </c:pt>
                <c:pt idx="134">
                  <c:v>1.38</c:v>
                </c:pt>
                <c:pt idx="135">
                  <c:v>1.39</c:v>
                </c:pt>
                <c:pt idx="136">
                  <c:v>1.4</c:v>
                </c:pt>
                <c:pt idx="137">
                  <c:v>1.41</c:v>
                </c:pt>
                <c:pt idx="138">
                  <c:v>1.42</c:v>
                </c:pt>
                <c:pt idx="139">
                  <c:v>1.43</c:v>
                </c:pt>
                <c:pt idx="140">
                  <c:v>1.44</c:v>
                </c:pt>
                <c:pt idx="141">
                  <c:v>1.45</c:v>
                </c:pt>
                <c:pt idx="142">
                  <c:v>1.46</c:v>
                </c:pt>
                <c:pt idx="143">
                  <c:v>1.47</c:v>
                </c:pt>
                <c:pt idx="144">
                  <c:v>1.48</c:v>
                </c:pt>
                <c:pt idx="145">
                  <c:v>1.49</c:v>
                </c:pt>
                <c:pt idx="146">
                  <c:v>1.5</c:v>
                </c:pt>
                <c:pt idx="147">
                  <c:v>1.51</c:v>
                </c:pt>
                <c:pt idx="148">
                  <c:v>1.52</c:v>
                </c:pt>
                <c:pt idx="149">
                  <c:v>1.53</c:v>
                </c:pt>
                <c:pt idx="150">
                  <c:v>1.54</c:v>
                </c:pt>
                <c:pt idx="151">
                  <c:v>1.55</c:v>
                </c:pt>
                <c:pt idx="152">
                  <c:v>1.56</c:v>
                </c:pt>
                <c:pt idx="153">
                  <c:v>1.57</c:v>
                </c:pt>
                <c:pt idx="154">
                  <c:v>1.58</c:v>
                </c:pt>
                <c:pt idx="155">
                  <c:v>1.59</c:v>
                </c:pt>
                <c:pt idx="156">
                  <c:v>1.6</c:v>
                </c:pt>
                <c:pt idx="157">
                  <c:v>1.61</c:v>
                </c:pt>
                <c:pt idx="158">
                  <c:v>1.62</c:v>
                </c:pt>
                <c:pt idx="159">
                  <c:v>1.63</c:v>
                </c:pt>
                <c:pt idx="160">
                  <c:v>1.64</c:v>
                </c:pt>
                <c:pt idx="161">
                  <c:v>1.65</c:v>
                </c:pt>
                <c:pt idx="162">
                  <c:v>1.66</c:v>
                </c:pt>
                <c:pt idx="163">
                  <c:v>1.67</c:v>
                </c:pt>
                <c:pt idx="164">
                  <c:v>1.68</c:v>
                </c:pt>
                <c:pt idx="165">
                  <c:v>1.69</c:v>
                </c:pt>
                <c:pt idx="166">
                  <c:v>1.7</c:v>
                </c:pt>
                <c:pt idx="167">
                  <c:v>1.71</c:v>
                </c:pt>
                <c:pt idx="168">
                  <c:v>1.72</c:v>
                </c:pt>
                <c:pt idx="169">
                  <c:v>1.73</c:v>
                </c:pt>
                <c:pt idx="170">
                  <c:v>1.74</c:v>
                </c:pt>
                <c:pt idx="171">
                  <c:v>1.75</c:v>
                </c:pt>
                <c:pt idx="172">
                  <c:v>1.76</c:v>
                </c:pt>
                <c:pt idx="173">
                  <c:v>1.77</c:v>
                </c:pt>
                <c:pt idx="174">
                  <c:v>1.78</c:v>
                </c:pt>
                <c:pt idx="175">
                  <c:v>1.79</c:v>
                </c:pt>
                <c:pt idx="176">
                  <c:v>1.8</c:v>
                </c:pt>
                <c:pt idx="177">
                  <c:v>1.81</c:v>
                </c:pt>
                <c:pt idx="178">
                  <c:v>1.82</c:v>
                </c:pt>
                <c:pt idx="179">
                  <c:v>1.83</c:v>
                </c:pt>
                <c:pt idx="180">
                  <c:v>1.84</c:v>
                </c:pt>
                <c:pt idx="181">
                  <c:v>1.85</c:v>
                </c:pt>
                <c:pt idx="182">
                  <c:v>1.86</c:v>
                </c:pt>
                <c:pt idx="183">
                  <c:v>1.87</c:v>
                </c:pt>
                <c:pt idx="184">
                  <c:v>1.88</c:v>
                </c:pt>
                <c:pt idx="185">
                  <c:v>1.89</c:v>
                </c:pt>
                <c:pt idx="186">
                  <c:v>1.9</c:v>
                </c:pt>
                <c:pt idx="187">
                  <c:v>1.91</c:v>
                </c:pt>
                <c:pt idx="188">
                  <c:v>1.92</c:v>
                </c:pt>
                <c:pt idx="189">
                  <c:v>1.93</c:v>
                </c:pt>
                <c:pt idx="190">
                  <c:v>1.94</c:v>
                </c:pt>
                <c:pt idx="191">
                  <c:v>1.95</c:v>
                </c:pt>
                <c:pt idx="192">
                  <c:v>1.96</c:v>
                </c:pt>
                <c:pt idx="193">
                  <c:v>1.97</c:v>
                </c:pt>
                <c:pt idx="194">
                  <c:v>1.98</c:v>
                </c:pt>
                <c:pt idx="195">
                  <c:v>1.99</c:v>
                </c:pt>
                <c:pt idx="196">
                  <c:v>2</c:v>
                </c:pt>
                <c:pt idx="197">
                  <c:v>2.0099999999999998</c:v>
                </c:pt>
                <c:pt idx="198">
                  <c:v>2.02</c:v>
                </c:pt>
                <c:pt idx="199">
                  <c:v>2.0299999999999998</c:v>
                </c:pt>
                <c:pt idx="200">
                  <c:v>2.04</c:v>
                </c:pt>
                <c:pt idx="201">
                  <c:v>2.0499999999999998</c:v>
                </c:pt>
                <c:pt idx="202">
                  <c:v>2.06</c:v>
                </c:pt>
                <c:pt idx="203">
                  <c:v>2.0699999999999998</c:v>
                </c:pt>
                <c:pt idx="204">
                  <c:v>2.08</c:v>
                </c:pt>
                <c:pt idx="205">
                  <c:v>2.09</c:v>
                </c:pt>
                <c:pt idx="206">
                  <c:v>2.1</c:v>
                </c:pt>
                <c:pt idx="207">
                  <c:v>2.11</c:v>
                </c:pt>
                <c:pt idx="208">
                  <c:v>2.12</c:v>
                </c:pt>
                <c:pt idx="209">
                  <c:v>2.13</c:v>
                </c:pt>
                <c:pt idx="210">
                  <c:v>2.14</c:v>
                </c:pt>
                <c:pt idx="211">
                  <c:v>2.15</c:v>
                </c:pt>
                <c:pt idx="212">
                  <c:v>2.16</c:v>
                </c:pt>
                <c:pt idx="213">
                  <c:v>2.17</c:v>
                </c:pt>
                <c:pt idx="214">
                  <c:v>2.1800000000000002</c:v>
                </c:pt>
                <c:pt idx="215">
                  <c:v>2.19</c:v>
                </c:pt>
                <c:pt idx="216">
                  <c:v>2.2000000000000002</c:v>
                </c:pt>
                <c:pt idx="217">
                  <c:v>2.21</c:v>
                </c:pt>
                <c:pt idx="218">
                  <c:v>2.2200000000000002</c:v>
                </c:pt>
                <c:pt idx="219">
                  <c:v>2.23</c:v>
                </c:pt>
                <c:pt idx="220">
                  <c:v>2.2400000000000002</c:v>
                </c:pt>
                <c:pt idx="221">
                  <c:v>2.25</c:v>
                </c:pt>
                <c:pt idx="222">
                  <c:v>2.2599999999999998</c:v>
                </c:pt>
                <c:pt idx="223">
                  <c:v>2.27</c:v>
                </c:pt>
                <c:pt idx="224">
                  <c:v>2.2799999999999998</c:v>
                </c:pt>
                <c:pt idx="225">
                  <c:v>2.29</c:v>
                </c:pt>
                <c:pt idx="226">
                  <c:v>2.2999999999999998</c:v>
                </c:pt>
                <c:pt idx="227">
                  <c:v>2.31</c:v>
                </c:pt>
                <c:pt idx="228">
                  <c:v>2.3199999999999998</c:v>
                </c:pt>
                <c:pt idx="229">
                  <c:v>2.33</c:v>
                </c:pt>
                <c:pt idx="230">
                  <c:v>2.34</c:v>
                </c:pt>
                <c:pt idx="231">
                  <c:v>2.35</c:v>
                </c:pt>
                <c:pt idx="232">
                  <c:v>2.36</c:v>
                </c:pt>
                <c:pt idx="233">
                  <c:v>2.37</c:v>
                </c:pt>
                <c:pt idx="234">
                  <c:v>2.38</c:v>
                </c:pt>
                <c:pt idx="235">
                  <c:v>2.39</c:v>
                </c:pt>
                <c:pt idx="236">
                  <c:v>2.4</c:v>
                </c:pt>
                <c:pt idx="237">
                  <c:v>2.41</c:v>
                </c:pt>
                <c:pt idx="238">
                  <c:v>2.42</c:v>
                </c:pt>
                <c:pt idx="239">
                  <c:v>2.4300000000000002</c:v>
                </c:pt>
                <c:pt idx="240">
                  <c:v>2.44</c:v>
                </c:pt>
                <c:pt idx="241">
                  <c:v>2.4500000000000002</c:v>
                </c:pt>
                <c:pt idx="242">
                  <c:v>2.46</c:v>
                </c:pt>
                <c:pt idx="243">
                  <c:v>2.4700000000000002</c:v>
                </c:pt>
                <c:pt idx="244">
                  <c:v>2.48</c:v>
                </c:pt>
                <c:pt idx="245">
                  <c:v>2.4900000000000002</c:v>
                </c:pt>
                <c:pt idx="246">
                  <c:v>2.5</c:v>
                </c:pt>
                <c:pt idx="247">
                  <c:v>2.5099999999999998</c:v>
                </c:pt>
                <c:pt idx="248">
                  <c:v>2.52</c:v>
                </c:pt>
                <c:pt idx="249">
                  <c:v>2.5299999999999998</c:v>
                </c:pt>
                <c:pt idx="250">
                  <c:v>2.54</c:v>
                </c:pt>
                <c:pt idx="251">
                  <c:v>2.5499999999999998</c:v>
                </c:pt>
                <c:pt idx="252">
                  <c:v>2.56</c:v>
                </c:pt>
                <c:pt idx="253">
                  <c:v>2.57</c:v>
                </c:pt>
                <c:pt idx="254">
                  <c:v>2.58</c:v>
                </c:pt>
                <c:pt idx="255">
                  <c:v>2.59</c:v>
                </c:pt>
                <c:pt idx="256">
                  <c:v>2.6</c:v>
                </c:pt>
                <c:pt idx="257">
                  <c:v>2.61</c:v>
                </c:pt>
                <c:pt idx="258">
                  <c:v>2.62</c:v>
                </c:pt>
                <c:pt idx="259">
                  <c:v>2.63</c:v>
                </c:pt>
                <c:pt idx="260">
                  <c:v>2.64</c:v>
                </c:pt>
                <c:pt idx="261">
                  <c:v>2.65</c:v>
                </c:pt>
                <c:pt idx="262">
                  <c:v>2.66</c:v>
                </c:pt>
                <c:pt idx="263">
                  <c:v>2.67</c:v>
                </c:pt>
                <c:pt idx="264">
                  <c:v>2.68</c:v>
                </c:pt>
                <c:pt idx="265">
                  <c:v>2.69</c:v>
                </c:pt>
                <c:pt idx="266">
                  <c:v>2.7</c:v>
                </c:pt>
                <c:pt idx="267">
                  <c:v>2.71</c:v>
                </c:pt>
                <c:pt idx="268">
                  <c:v>2.72</c:v>
                </c:pt>
                <c:pt idx="269">
                  <c:v>2.73</c:v>
                </c:pt>
                <c:pt idx="270">
                  <c:v>2.74</c:v>
                </c:pt>
                <c:pt idx="271">
                  <c:v>2.75</c:v>
                </c:pt>
                <c:pt idx="272">
                  <c:v>2.76</c:v>
                </c:pt>
                <c:pt idx="273">
                  <c:v>2.77</c:v>
                </c:pt>
                <c:pt idx="274">
                  <c:v>2.78</c:v>
                </c:pt>
                <c:pt idx="275">
                  <c:v>2.79</c:v>
                </c:pt>
                <c:pt idx="276">
                  <c:v>2.8</c:v>
                </c:pt>
                <c:pt idx="277">
                  <c:v>2.81</c:v>
                </c:pt>
                <c:pt idx="278">
                  <c:v>2.82</c:v>
                </c:pt>
                <c:pt idx="279">
                  <c:v>2.83</c:v>
                </c:pt>
                <c:pt idx="280">
                  <c:v>2.84</c:v>
                </c:pt>
                <c:pt idx="281">
                  <c:v>2.85</c:v>
                </c:pt>
                <c:pt idx="282">
                  <c:v>2.86</c:v>
                </c:pt>
                <c:pt idx="283">
                  <c:v>2.87</c:v>
                </c:pt>
                <c:pt idx="284">
                  <c:v>2.88</c:v>
                </c:pt>
                <c:pt idx="285">
                  <c:v>2.89</c:v>
                </c:pt>
                <c:pt idx="286">
                  <c:v>2.9</c:v>
                </c:pt>
                <c:pt idx="287">
                  <c:v>2.91</c:v>
                </c:pt>
                <c:pt idx="288">
                  <c:v>2.92</c:v>
                </c:pt>
                <c:pt idx="289">
                  <c:v>2.93</c:v>
                </c:pt>
                <c:pt idx="290">
                  <c:v>2.94</c:v>
                </c:pt>
                <c:pt idx="291">
                  <c:v>2.95</c:v>
                </c:pt>
                <c:pt idx="292">
                  <c:v>2.96</c:v>
                </c:pt>
                <c:pt idx="293">
                  <c:v>2.97</c:v>
                </c:pt>
                <c:pt idx="294">
                  <c:v>2.98</c:v>
                </c:pt>
                <c:pt idx="295">
                  <c:v>2.99</c:v>
                </c:pt>
                <c:pt idx="296">
                  <c:v>3</c:v>
                </c:pt>
                <c:pt idx="297">
                  <c:v>3.01</c:v>
                </c:pt>
                <c:pt idx="298">
                  <c:v>3.02</c:v>
                </c:pt>
                <c:pt idx="299">
                  <c:v>3.03</c:v>
                </c:pt>
                <c:pt idx="300">
                  <c:v>3.04</c:v>
                </c:pt>
                <c:pt idx="301">
                  <c:v>3.05</c:v>
                </c:pt>
                <c:pt idx="302">
                  <c:v>3.06</c:v>
                </c:pt>
                <c:pt idx="303">
                  <c:v>3.07</c:v>
                </c:pt>
                <c:pt idx="304">
                  <c:v>3.08</c:v>
                </c:pt>
                <c:pt idx="305">
                  <c:v>3.09</c:v>
                </c:pt>
                <c:pt idx="306">
                  <c:v>3.1</c:v>
                </c:pt>
                <c:pt idx="307">
                  <c:v>3.11</c:v>
                </c:pt>
                <c:pt idx="308">
                  <c:v>3.12</c:v>
                </c:pt>
                <c:pt idx="309">
                  <c:v>3.13</c:v>
                </c:pt>
                <c:pt idx="310">
                  <c:v>3.14</c:v>
                </c:pt>
                <c:pt idx="311">
                  <c:v>3.15</c:v>
                </c:pt>
                <c:pt idx="312">
                  <c:v>3.16</c:v>
                </c:pt>
                <c:pt idx="313">
                  <c:v>3.17</c:v>
                </c:pt>
                <c:pt idx="314">
                  <c:v>3.18</c:v>
                </c:pt>
                <c:pt idx="315">
                  <c:v>3.19</c:v>
                </c:pt>
                <c:pt idx="316">
                  <c:v>3.2</c:v>
                </c:pt>
                <c:pt idx="317">
                  <c:v>3.21</c:v>
                </c:pt>
                <c:pt idx="318">
                  <c:v>3.22</c:v>
                </c:pt>
                <c:pt idx="319">
                  <c:v>3.23</c:v>
                </c:pt>
                <c:pt idx="320">
                  <c:v>3.24</c:v>
                </c:pt>
                <c:pt idx="321">
                  <c:v>3.25</c:v>
                </c:pt>
                <c:pt idx="322">
                  <c:v>3.26</c:v>
                </c:pt>
                <c:pt idx="323">
                  <c:v>3.27</c:v>
                </c:pt>
                <c:pt idx="324">
                  <c:v>3.28</c:v>
                </c:pt>
                <c:pt idx="325">
                  <c:v>3.29</c:v>
                </c:pt>
                <c:pt idx="326">
                  <c:v>3.3</c:v>
                </c:pt>
                <c:pt idx="327">
                  <c:v>3.31</c:v>
                </c:pt>
                <c:pt idx="328">
                  <c:v>3.32</c:v>
                </c:pt>
                <c:pt idx="329">
                  <c:v>3.33</c:v>
                </c:pt>
                <c:pt idx="330">
                  <c:v>3.34</c:v>
                </c:pt>
                <c:pt idx="331">
                  <c:v>3.35</c:v>
                </c:pt>
                <c:pt idx="332">
                  <c:v>3.36</c:v>
                </c:pt>
                <c:pt idx="333">
                  <c:v>3.37</c:v>
                </c:pt>
                <c:pt idx="334">
                  <c:v>3.38</c:v>
                </c:pt>
                <c:pt idx="335">
                  <c:v>3.39</c:v>
                </c:pt>
                <c:pt idx="336">
                  <c:v>3.4</c:v>
                </c:pt>
                <c:pt idx="337">
                  <c:v>3.41</c:v>
                </c:pt>
                <c:pt idx="338">
                  <c:v>3.42</c:v>
                </c:pt>
                <c:pt idx="339">
                  <c:v>3.43</c:v>
                </c:pt>
                <c:pt idx="340">
                  <c:v>3.44</c:v>
                </c:pt>
                <c:pt idx="341">
                  <c:v>3.45</c:v>
                </c:pt>
                <c:pt idx="342">
                  <c:v>3.46</c:v>
                </c:pt>
                <c:pt idx="343">
                  <c:v>3.47</c:v>
                </c:pt>
                <c:pt idx="344">
                  <c:v>3.48</c:v>
                </c:pt>
                <c:pt idx="345">
                  <c:v>3.49</c:v>
                </c:pt>
                <c:pt idx="346">
                  <c:v>3.5</c:v>
                </c:pt>
                <c:pt idx="347">
                  <c:v>3.51</c:v>
                </c:pt>
                <c:pt idx="348">
                  <c:v>3.52</c:v>
                </c:pt>
                <c:pt idx="349">
                  <c:v>3.53</c:v>
                </c:pt>
                <c:pt idx="350">
                  <c:v>3.54</c:v>
                </c:pt>
                <c:pt idx="351">
                  <c:v>3.55</c:v>
                </c:pt>
                <c:pt idx="352">
                  <c:v>3.56</c:v>
                </c:pt>
                <c:pt idx="353">
                  <c:v>3.57</c:v>
                </c:pt>
                <c:pt idx="354">
                  <c:v>3.58</c:v>
                </c:pt>
                <c:pt idx="355">
                  <c:v>3.59</c:v>
                </c:pt>
                <c:pt idx="356">
                  <c:v>3.6</c:v>
                </c:pt>
                <c:pt idx="357">
                  <c:v>3.61</c:v>
                </c:pt>
                <c:pt idx="358">
                  <c:v>3.62</c:v>
                </c:pt>
                <c:pt idx="359">
                  <c:v>3.63</c:v>
                </c:pt>
                <c:pt idx="360">
                  <c:v>3.64</c:v>
                </c:pt>
                <c:pt idx="361">
                  <c:v>3.65</c:v>
                </c:pt>
                <c:pt idx="362">
                  <c:v>3.66</c:v>
                </c:pt>
                <c:pt idx="363">
                  <c:v>3.67</c:v>
                </c:pt>
                <c:pt idx="364">
                  <c:v>3.68</c:v>
                </c:pt>
                <c:pt idx="365">
                  <c:v>3.69</c:v>
                </c:pt>
                <c:pt idx="366">
                  <c:v>3.7</c:v>
                </c:pt>
                <c:pt idx="367">
                  <c:v>3.71</c:v>
                </c:pt>
                <c:pt idx="368">
                  <c:v>3.72</c:v>
                </c:pt>
                <c:pt idx="369">
                  <c:v>3.73</c:v>
                </c:pt>
                <c:pt idx="370">
                  <c:v>3.74</c:v>
                </c:pt>
                <c:pt idx="371">
                  <c:v>3.75</c:v>
                </c:pt>
                <c:pt idx="372">
                  <c:v>3.76</c:v>
                </c:pt>
                <c:pt idx="373">
                  <c:v>3.77</c:v>
                </c:pt>
                <c:pt idx="374">
                  <c:v>3.78</c:v>
                </c:pt>
                <c:pt idx="375">
                  <c:v>3.79</c:v>
                </c:pt>
                <c:pt idx="376">
                  <c:v>3.8</c:v>
                </c:pt>
                <c:pt idx="377">
                  <c:v>3.81</c:v>
                </c:pt>
                <c:pt idx="378">
                  <c:v>3.82</c:v>
                </c:pt>
                <c:pt idx="379">
                  <c:v>3.83</c:v>
                </c:pt>
                <c:pt idx="380">
                  <c:v>3.84</c:v>
                </c:pt>
                <c:pt idx="381">
                  <c:v>3.85</c:v>
                </c:pt>
                <c:pt idx="382">
                  <c:v>3.86</c:v>
                </c:pt>
                <c:pt idx="383">
                  <c:v>3.87</c:v>
                </c:pt>
                <c:pt idx="384">
                  <c:v>3.88</c:v>
                </c:pt>
                <c:pt idx="385">
                  <c:v>3.89</c:v>
                </c:pt>
                <c:pt idx="386">
                  <c:v>3.9</c:v>
                </c:pt>
                <c:pt idx="387">
                  <c:v>3.91</c:v>
                </c:pt>
                <c:pt idx="388">
                  <c:v>3.92</c:v>
                </c:pt>
                <c:pt idx="389">
                  <c:v>3.93</c:v>
                </c:pt>
                <c:pt idx="390">
                  <c:v>3.94</c:v>
                </c:pt>
                <c:pt idx="391">
                  <c:v>3.95</c:v>
                </c:pt>
                <c:pt idx="392">
                  <c:v>3.96</c:v>
                </c:pt>
                <c:pt idx="393">
                  <c:v>3.97</c:v>
                </c:pt>
                <c:pt idx="394">
                  <c:v>3.98</c:v>
                </c:pt>
                <c:pt idx="395">
                  <c:v>3.99</c:v>
                </c:pt>
                <c:pt idx="396">
                  <c:v>4</c:v>
                </c:pt>
              </c:numCache>
            </c:numRef>
          </c:xVal>
          <c:yVal>
            <c:numRef>
              <c:f>'Utilità-Disutilità totale'!$C$22:$C$418</c:f>
              <c:numCache>
                <c:formatCode>_(* #,##0.00_);_(* \(#,##0.00\);_(* "-"??_);_(@_)</c:formatCode>
                <c:ptCount val="397"/>
                <c:pt idx="0">
                  <c:v>4.0000000000000014E-8</c:v>
                </c:pt>
                <c:pt idx="1">
                  <c:v>5.0000000000000021E-6</c:v>
                </c:pt>
                <c:pt idx="2">
                  <c:v>8.640000000000002E-6</c:v>
                </c:pt>
                <c:pt idx="3">
                  <c:v>1.3720000000000006E-5</c:v>
                </c:pt>
                <c:pt idx="4">
                  <c:v>2.0480000000000007E-5</c:v>
                </c:pt>
                <c:pt idx="5">
                  <c:v>2.9160000000000002E-5</c:v>
                </c:pt>
                <c:pt idx="6">
                  <c:v>4.0000000000000017E-5</c:v>
                </c:pt>
                <c:pt idx="7">
                  <c:v>5.3240000000000005E-5</c:v>
                </c:pt>
                <c:pt idx="8">
                  <c:v>6.9120000000000016E-5</c:v>
                </c:pt>
                <c:pt idx="9">
                  <c:v>8.7880000000000019E-5</c:v>
                </c:pt>
                <c:pt idx="10">
                  <c:v>1.0976000000000005E-4</c:v>
                </c:pt>
                <c:pt idx="11">
                  <c:v>1.3500000000000003E-4</c:v>
                </c:pt>
                <c:pt idx="12">
                  <c:v>1.6384000000000006E-4</c:v>
                </c:pt>
                <c:pt idx="13">
                  <c:v>1.965200000000001E-4</c:v>
                </c:pt>
                <c:pt idx="14">
                  <c:v>2.3328000000000002E-4</c:v>
                </c:pt>
                <c:pt idx="15">
                  <c:v>2.7436000000000008E-4</c:v>
                </c:pt>
                <c:pt idx="16">
                  <c:v>3.2000000000000013E-4</c:v>
                </c:pt>
                <c:pt idx="17">
                  <c:v>3.7043999999999998E-4</c:v>
                </c:pt>
                <c:pt idx="18">
                  <c:v>4.2592000000000004E-4</c:v>
                </c:pt>
                <c:pt idx="19">
                  <c:v>4.8668000000000013E-4</c:v>
                </c:pt>
                <c:pt idx="20">
                  <c:v>5.5296000000000013E-4</c:v>
                </c:pt>
                <c:pt idx="21">
                  <c:v>6.2500000000000012E-4</c:v>
                </c:pt>
                <c:pt idx="22">
                  <c:v>7.0304000000000015E-4</c:v>
                </c:pt>
                <c:pt idx="23">
                  <c:v>7.8732000000000021E-4</c:v>
                </c:pt>
                <c:pt idx="24">
                  <c:v>8.7808000000000037E-4</c:v>
                </c:pt>
                <c:pt idx="25">
                  <c:v>9.755600000000001E-4</c:v>
                </c:pt>
                <c:pt idx="26">
                  <c:v>1.0800000000000002E-3</c:v>
                </c:pt>
                <c:pt idx="27">
                  <c:v>1.1916400000000003E-3</c:v>
                </c:pt>
                <c:pt idx="28">
                  <c:v>1.3107200000000005E-3</c:v>
                </c:pt>
                <c:pt idx="29">
                  <c:v>1.4374800000000005E-3</c:v>
                </c:pt>
                <c:pt idx="30">
                  <c:v>1.5721600000000008E-3</c:v>
                </c:pt>
                <c:pt idx="31">
                  <c:v>1.7149999999999999E-3</c:v>
                </c:pt>
                <c:pt idx="32">
                  <c:v>1.8662400000000001E-3</c:v>
                </c:pt>
                <c:pt idx="33">
                  <c:v>2.0261200000000002E-3</c:v>
                </c:pt>
                <c:pt idx="34">
                  <c:v>2.1948800000000006E-3</c:v>
                </c:pt>
                <c:pt idx="35">
                  <c:v>2.3727600000000007E-3</c:v>
                </c:pt>
                <c:pt idx="36">
                  <c:v>2.5600000000000011E-3</c:v>
                </c:pt>
                <c:pt idx="37">
                  <c:v>2.75684E-3</c:v>
                </c:pt>
                <c:pt idx="38">
                  <c:v>2.9635199999999999E-3</c:v>
                </c:pt>
                <c:pt idx="39">
                  <c:v>3.1802800000000006E-3</c:v>
                </c:pt>
                <c:pt idx="40">
                  <c:v>3.4073600000000003E-3</c:v>
                </c:pt>
                <c:pt idx="41">
                  <c:v>3.6450000000000011E-3</c:v>
                </c:pt>
                <c:pt idx="42">
                  <c:v>3.893440000000001E-3</c:v>
                </c:pt>
                <c:pt idx="43">
                  <c:v>4.15292E-3</c:v>
                </c:pt>
                <c:pt idx="44">
                  <c:v>4.423680000000001E-3</c:v>
                </c:pt>
                <c:pt idx="45">
                  <c:v>4.7059600000000004E-3</c:v>
                </c:pt>
                <c:pt idx="46">
                  <c:v>5.000000000000001E-3</c:v>
                </c:pt>
                <c:pt idx="47">
                  <c:v>5.3060400000000006E-3</c:v>
                </c:pt>
                <c:pt idx="48">
                  <c:v>5.6243200000000012E-3</c:v>
                </c:pt>
                <c:pt idx="49">
                  <c:v>5.9550800000000024E-3</c:v>
                </c:pt>
                <c:pt idx="50">
                  <c:v>6.2985600000000017E-3</c:v>
                </c:pt>
                <c:pt idx="51">
                  <c:v>6.6550000000000029E-3</c:v>
                </c:pt>
                <c:pt idx="52">
                  <c:v>7.024640000000003E-3</c:v>
                </c:pt>
                <c:pt idx="53">
                  <c:v>7.4077200000000005E-3</c:v>
                </c:pt>
                <c:pt idx="54">
                  <c:v>7.8044800000000008E-3</c:v>
                </c:pt>
                <c:pt idx="55">
                  <c:v>8.2151600000000009E-3</c:v>
                </c:pt>
                <c:pt idx="56">
                  <c:v>8.6400000000000018E-3</c:v>
                </c:pt>
                <c:pt idx="57">
                  <c:v>9.0792400000000006E-3</c:v>
                </c:pt>
                <c:pt idx="58">
                  <c:v>9.5331200000000026E-3</c:v>
                </c:pt>
                <c:pt idx="59">
                  <c:v>1.0001880000000003E-2</c:v>
                </c:pt>
                <c:pt idx="60">
                  <c:v>1.0485760000000004E-2</c:v>
                </c:pt>
                <c:pt idx="61">
                  <c:v>1.0985000000000005E-2</c:v>
                </c:pt>
                <c:pt idx="62">
                  <c:v>1.1499840000000004E-2</c:v>
                </c:pt>
                <c:pt idx="63">
                  <c:v>1.2030520000000005E-2</c:v>
                </c:pt>
                <c:pt idx="64">
                  <c:v>1.2577280000000007E-2</c:v>
                </c:pt>
                <c:pt idx="65">
                  <c:v>1.314036E-2</c:v>
                </c:pt>
                <c:pt idx="66">
                  <c:v>1.372E-2</c:v>
                </c:pt>
                <c:pt idx="67">
                  <c:v>1.4316440000000001E-2</c:v>
                </c:pt>
                <c:pt idx="68">
                  <c:v>1.4929920000000001E-2</c:v>
                </c:pt>
                <c:pt idx="69">
                  <c:v>1.556068E-2</c:v>
                </c:pt>
                <c:pt idx="70">
                  <c:v>1.6208960000000001E-2</c:v>
                </c:pt>
                <c:pt idx="71">
                  <c:v>1.6875000000000005E-2</c:v>
                </c:pt>
                <c:pt idx="72">
                  <c:v>1.7559040000000005E-2</c:v>
                </c:pt>
                <c:pt idx="73">
                  <c:v>1.8261320000000004E-2</c:v>
                </c:pt>
                <c:pt idx="74">
                  <c:v>1.8982080000000005E-2</c:v>
                </c:pt>
                <c:pt idx="75">
                  <c:v>1.9721560000000009E-2</c:v>
                </c:pt>
                <c:pt idx="76">
                  <c:v>2.0480000000000009E-2</c:v>
                </c:pt>
                <c:pt idx="77">
                  <c:v>2.1257640000000012E-2</c:v>
                </c:pt>
                <c:pt idx="78">
                  <c:v>2.205472E-2</c:v>
                </c:pt>
                <c:pt idx="79">
                  <c:v>2.2871480000000003E-2</c:v>
                </c:pt>
                <c:pt idx="80">
                  <c:v>2.3708159999999999E-2</c:v>
                </c:pt>
                <c:pt idx="81">
                  <c:v>2.4565E-2</c:v>
                </c:pt>
                <c:pt idx="82">
                  <c:v>2.5442240000000005E-2</c:v>
                </c:pt>
                <c:pt idx="83">
                  <c:v>2.6340120000000009E-2</c:v>
                </c:pt>
                <c:pt idx="84">
                  <c:v>2.7258880000000003E-2</c:v>
                </c:pt>
                <c:pt idx="85">
                  <c:v>2.8198760000000007E-2</c:v>
                </c:pt>
                <c:pt idx="86">
                  <c:v>2.9160000000000009E-2</c:v>
                </c:pt>
                <c:pt idx="87">
                  <c:v>3.0142840000000011E-2</c:v>
                </c:pt>
                <c:pt idx="88">
                  <c:v>3.1147520000000008E-2</c:v>
                </c:pt>
                <c:pt idx="89">
                  <c:v>3.2174280000000013E-2</c:v>
                </c:pt>
                <c:pt idx="90">
                  <c:v>3.3223360000000111E-2</c:v>
                </c:pt>
                <c:pt idx="91">
                  <c:v>3.429500000000011E-2</c:v>
                </c:pt>
                <c:pt idx="92">
                  <c:v>3.5389440000000112E-2</c:v>
                </c:pt>
                <c:pt idx="93">
                  <c:v>3.6506920000000116E-2</c:v>
                </c:pt>
                <c:pt idx="94">
                  <c:v>3.7647680000000121E-2</c:v>
                </c:pt>
                <c:pt idx="95">
                  <c:v>3.8811960000000124E-2</c:v>
                </c:pt>
                <c:pt idx="96">
                  <c:v>4.0000000000000008E-2</c:v>
                </c:pt>
                <c:pt idx="97">
                  <c:v>4.1212040000000005E-2</c:v>
                </c:pt>
                <c:pt idx="98">
                  <c:v>4.2448320000000005E-2</c:v>
                </c:pt>
                <c:pt idx="99">
                  <c:v>4.3709080000000011E-2</c:v>
                </c:pt>
                <c:pt idx="100">
                  <c:v>4.499456000000001E-2</c:v>
                </c:pt>
                <c:pt idx="101">
                  <c:v>4.6305000000000013E-2</c:v>
                </c:pt>
                <c:pt idx="102">
                  <c:v>4.7640640000000019E-2</c:v>
                </c:pt>
                <c:pt idx="103">
                  <c:v>4.9001720000000012E-2</c:v>
                </c:pt>
                <c:pt idx="104">
                  <c:v>5.0388480000000013E-2</c:v>
                </c:pt>
                <c:pt idx="105">
                  <c:v>5.180116000000002E-2</c:v>
                </c:pt>
                <c:pt idx="106">
                  <c:v>5.3240000000000023E-2</c:v>
                </c:pt>
                <c:pt idx="107">
                  <c:v>5.4705240000000023E-2</c:v>
                </c:pt>
                <c:pt idx="108">
                  <c:v>5.6197120000000024E-2</c:v>
                </c:pt>
                <c:pt idx="109">
                  <c:v>5.771587999999999E-2</c:v>
                </c:pt>
                <c:pt idx="110">
                  <c:v>5.9261760000000004E-2</c:v>
                </c:pt>
                <c:pt idx="111">
                  <c:v>6.0834999999999993E-2</c:v>
                </c:pt>
                <c:pt idx="112">
                  <c:v>6.2435840000000006E-2</c:v>
                </c:pt>
                <c:pt idx="113">
                  <c:v>6.406452E-2</c:v>
                </c:pt>
                <c:pt idx="114">
                  <c:v>6.5721280000000007E-2</c:v>
                </c:pt>
                <c:pt idx="115">
                  <c:v>6.7406360000000012E-2</c:v>
                </c:pt>
                <c:pt idx="116">
                  <c:v>6.9120000000000015E-2</c:v>
                </c:pt>
                <c:pt idx="117">
                  <c:v>7.0862440000000013E-2</c:v>
                </c:pt>
                <c:pt idx="118">
                  <c:v>7.2633920000000005E-2</c:v>
                </c:pt>
                <c:pt idx="119">
                  <c:v>7.4434680000000003E-2</c:v>
                </c:pt>
                <c:pt idx="120">
                  <c:v>7.6264960000000021E-2</c:v>
                </c:pt>
                <c:pt idx="121">
                  <c:v>7.8125000000000014E-2</c:v>
                </c:pt>
                <c:pt idx="122">
                  <c:v>8.0015040000000023E-2</c:v>
                </c:pt>
                <c:pt idx="123">
                  <c:v>8.1935320000000006E-2</c:v>
                </c:pt>
                <c:pt idx="124">
                  <c:v>8.388608000000003E-2</c:v>
                </c:pt>
                <c:pt idx="125">
                  <c:v>8.5867560000000023E-2</c:v>
                </c:pt>
                <c:pt idx="126">
                  <c:v>8.7880000000000041E-2</c:v>
                </c:pt>
                <c:pt idx="127">
                  <c:v>8.9923640000000041E-2</c:v>
                </c:pt>
                <c:pt idx="128">
                  <c:v>9.1998720000000034E-2</c:v>
                </c:pt>
                <c:pt idx="129">
                  <c:v>9.4105480000000019E-2</c:v>
                </c:pt>
                <c:pt idx="130">
                  <c:v>9.6244160000000037E-2</c:v>
                </c:pt>
                <c:pt idx="131">
                  <c:v>9.841500000000003E-2</c:v>
                </c:pt>
                <c:pt idx="132">
                  <c:v>0.10061824000000005</c:v>
                </c:pt>
                <c:pt idx="133">
                  <c:v>0.10285412000000005</c:v>
                </c:pt>
                <c:pt idx="134">
                  <c:v>0.10512288</c:v>
                </c:pt>
                <c:pt idx="135">
                  <c:v>0.10742476000000001</c:v>
                </c:pt>
                <c:pt idx="136">
                  <c:v>0.10976</c:v>
                </c:pt>
                <c:pt idx="137">
                  <c:v>0.11212883999999999</c:v>
                </c:pt>
                <c:pt idx="138">
                  <c:v>0.11453152000000001</c:v>
                </c:pt>
                <c:pt idx="139">
                  <c:v>0.11696828000000001</c:v>
                </c:pt>
                <c:pt idx="140">
                  <c:v>0.11943936000000001</c:v>
                </c:pt>
                <c:pt idx="141">
                  <c:v>0.12194500000000003</c:v>
                </c:pt>
                <c:pt idx="142">
                  <c:v>0.12448544</c:v>
                </c:pt>
                <c:pt idx="143">
                  <c:v>0.12706091999999999</c:v>
                </c:pt>
                <c:pt idx="144">
                  <c:v>0.12967168000000001</c:v>
                </c:pt>
                <c:pt idx="145">
                  <c:v>0.13231796000000001</c:v>
                </c:pt>
                <c:pt idx="146">
                  <c:v>0.13500000000000004</c:v>
                </c:pt>
                <c:pt idx="147">
                  <c:v>0.13771804000000001</c:v>
                </c:pt>
                <c:pt idx="148">
                  <c:v>0.14047232000000004</c:v>
                </c:pt>
                <c:pt idx="149">
                  <c:v>0.14326308000000004</c:v>
                </c:pt>
                <c:pt idx="150">
                  <c:v>0.14609056000000004</c:v>
                </c:pt>
                <c:pt idx="151">
                  <c:v>0.14895500000000006</c:v>
                </c:pt>
                <c:pt idx="152">
                  <c:v>0.15185664000000004</c:v>
                </c:pt>
                <c:pt idx="153">
                  <c:v>0.15479572000000005</c:v>
                </c:pt>
                <c:pt idx="154">
                  <c:v>0.15777248000000008</c:v>
                </c:pt>
                <c:pt idx="155">
                  <c:v>0.16078716000000007</c:v>
                </c:pt>
                <c:pt idx="156">
                  <c:v>0.16384000000000007</c:v>
                </c:pt>
                <c:pt idx="157">
                  <c:v>0.16693124000000006</c:v>
                </c:pt>
                <c:pt idx="158">
                  <c:v>0.17006112000000009</c:v>
                </c:pt>
                <c:pt idx="159">
                  <c:v>0.17322988000000003</c:v>
                </c:pt>
                <c:pt idx="160">
                  <c:v>0.17643776</c:v>
                </c:pt>
                <c:pt idx="161">
                  <c:v>0.17968500000000001</c:v>
                </c:pt>
                <c:pt idx="162">
                  <c:v>0.18297184000000002</c:v>
                </c:pt>
                <c:pt idx="163">
                  <c:v>0.18629852000000002</c:v>
                </c:pt>
                <c:pt idx="164">
                  <c:v>0.18966527999999999</c:v>
                </c:pt>
                <c:pt idx="165">
                  <c:v>0.19307236</c:v>
                </c:pt>
                <c:pt idx="166">
                  <c:v>0.19652</c:v>
                </c:pt>
                <c:pt idx="167">
                  <c:v>0.20000844000000001</c:v>
                </c:pt>
                <c:pt idx="168">
                  <c:v>0.20353792000000004</c:v>
                </c:pt>
                <c:pt idx="169">
                  <c:v>0.20710868000000004</c:v>
                </c:pt>
                <c:pt idx="170">
                  <c:v>0.21072096000000007</c:v>
                </c:pt>
                <c:pt idx="171">
                  <c:v>0.21437500000000004</c:v>
                </c:pt>
                <c:pt idx="172">
                  <c:v>0.21807104000000002</c:v>
                </c:pt>
                <c:pt idx="173">
                  <c:v>0.22180932000000006</c:v>
                </c:pt>
                <c:pt idx="174">
                  <c:v>0.22559008000000005</c:v>
                </c:pt>
                <c:pt idx="175">
                  <c:v>0.22941356000000004</c:v>
                </c:pt>
                <c:pt idx="176">
                  <c:v>0.23328000000000007</c:v>
                </c:pt>
                <c:pt idx="177">
                  <c:v>0.23718964000000003</c:v>
                </c:pt>
                <c:pt idx="178">
                  <c:v>0.24114272000000009</c:v>
                </c:pt>
                <c:pt idx="179">
                  <c:v>0.24513948000000008</c:v>
                </c:pt>
                <c:pt idx="180">
                  <c:v>0.24918016000000007</c:v>
                </c:pt>
                <c:pt idx="181">
                  <c:v>0.25326500000000007</c:v>
                </c:pt>
                <c:pt idx="182">
                  <c:v>0.25739424000000011</c:v>
                </c:pt>
                <c:pt idx="183">
                  <c:v>0.26156812000000013</c:v>
                </c:pt>
                <c:pt idx="184">
                  <c:v>0.26578688</c:v>
                </c:pt>
                <c:pt idx="185">
                  <c:v>0.27005076000000006</c:v>
                </c:pt>
                <c:pt idx="186">
                  <c:v>0.27435999999999999</c:v>
                </c:pt>
                <c:pt idx="187">
                  <c:v>0.27871484000000002</c:v>
                </c:pt>
                <c:pt idx="188">
                  <c:v>0.28311552000000006</c:v>
                </c:pt>
                <c:pt idx="189">
                  <c:v>0.28756228</c:v>
                </c:pt>
                <c:pt idx="190">
                  <c:v>0.29205536000000004</c:v>
                </c:pt>
                <c:pt idx="191">
                  <c:v>0.29659500000000005</c:v>
                </c:pt>
                <c:pt idx="192">
                  <c:v>0.30118144000000002</c:v>
                </c:pt>
                <c:pt idx="193">
                  <c:v>0.30581492000000005</c:v>
                </c:pt>
                <c:pt idx="194">
                  <c:v>0.31049568000000005</c:v>
                </c:pt>
                <c:pt idx="195">
                  <c:v>0.31522396000000008</c:v>
                </c:pt>
                <c:pt idx="196">
                  <c:v>0.32000000000000006</c:v>
                </c:pt>
                <c:pt idx="197">
                  <c:v>0.32482403999999993</c:v>
                </c:pt>
                <c:pt idx="198">
                  <c:v>0.32969632000000004</c:v>
                </c:pt>
                <c:pt idx="199">
                  <c:v>0.33461707999999996</c:v>
                </c:pt>
                <c:pt idx="200">
                  <c:v>0.33958656000000004</c:v>
                </c:pt>
                <c:pt idx="201">
                  <c:v>0.34460500000000005</c:v>
                </c:pt>
                <c:pt idx="202">
                  <c:v>0.34967264000000009</c:v>
                </c:pt>
                <c:pt idx="203">
                  <c:v>0.35478971999999998</c:v>
                </c:pt>
                <c:pt idx="204">
                  <c:v>0.35995648000000008</c:v>
                </c:pt>
                <c:pt idx="205">
                  <c:v>0.36517316</c:v>
                </c:pt>
                <c:pt idx="206">
                  <c:v>0.3704400000000001</c:v>
                </c:pt>
                <c:pt idx="207">
                  <c:v>0.37575723999999999</c:v>
                </c:pt>
                <c:pt idx="208">
                  <c:v>0.38112512000000015</c:v>
                </c:pt>
                <c:pt idx="209">
                  <c:v>0.38654387999999995</c:v>
                </c:pt>
                <c:pt idx="210">
                  <c:v>0.3920137600000001</c:v>
                </c:pt>
                <c:pt idx="211">
                  <c:v>0.39753500000000003</c:v>
                </c:pt>
                <c:pt idx="212">
                  <c:v>0.40310784000000011</c:v>
                </c:pt>
                <c:pt idx="213">
                  <c:v>0.4087325200000001</c:v>
                </c:pt>
                <c:pt idx="214">
                  <c:v>0.41440928000000016</c:v>
                </c:pt>
                <c:pt idx="215">
                  <c:v>0.42013836000000004</c:v>
                </c:pt>
                <c:pt idx="216">
                  <c:v>0.42592000000000019</c:v>
                </c:pt>
                <c:pt idx="217">
                  <c:v>0.43175444000000007</c:v>
                </c:pt>
                <c:pt idx="218">
                  <c:v>0.43764192000000018</c:v>
                </c:pt>
                <c:pt idx="219">
                  <c:v>0.44358268000000012</c:v>
                </c:pt>
                <c:pt idx="220">
                  <c:v>0.44957696000000019</c:v>
                </c:pt>
                <c:pt idx="221">
                  <c:v>0.45562500000000011</c:v>
                </c:pt>
                <c:pt idx="222">
                  <c:v>0.46172703999999992</c:v>
                </c:pt>
                <c:pt idx="223">
                  <c:v>0.46788332000000005</c:v>
                </c:pt>
                <c:pt idx="224">
                  <c:v>0.47409408000000003</c:v>
                </c:pt>
                <c:pt idx="225">
                  <c:v>0.48035956000000013</c:v>
                </c:pt>
                <c:pt idx="226">
                  <c:v>0.48667999999999995</c:v>
                </c:pt>
                <c:pt idx="227">
                  <c:v>0.49305564000000013</c:v>
                </c:pt>
                <c:pt idx="228">
                  <c:v>0.49948672000000005</c:v>
                </c:pt>
                <c:pt idx="229">
                  <c:v>0.50597348000000009</c:v>
                </c:pt>
                <c:pt idx="230">
                  <c:v>0.51251616</c:v>
                </c:pt>
                <c:pt idx="231">
                  <c:v>0.51911500000000022</c:v>
                </c:pt>
                <c:pt idx="232">
                  <c:v>0.52577024000000006</c:v>
                </c:pt>
                <c:pt idx="233">
                  <c:v>0.53248212000000017</c:v>
                </c:pt>
                <c:pt idx="234">
                  <c:v>0.5392508800000001</c:v>
                </c:pt>
                <c:pt idx="235">
                  <c:v>0.54607676000000016</c:v>
                </c:pt>
                <c:pt idx="236">
                  <c:v>0.55296000000000012</c:v>
                </c:pt>
                <c:pt idx="237">
                  <c:v>0.55990084000000018</c:v>
                </c:pt>
                <c:pt idx="238">
                  <c:v>0.5668995200000001</c:v>
                </c:pt>
                <c:pt idx="239">
                  <c:v>0.57395628000000021</c:v>
                </c:pt>
                <c:pt idx="240">
                  <c:v>0.58107136000000004</c:v>
                </c:pt>
                <c:pt idx="241">
                  <c:v>0.58824500000000024</c:v>
                </c:pt>
                <c:pt idx="242">
                  <c:v>0.59547744000000002</c:v>
                </c:pt>
                <c:pt idx="243">
                  <c:v>0.60276892000000026</c:v>
                </c:pt>
                <c:pt idx="244">
                  <c:v>0.61011968000000016</c:v>
                </c:pt>
                <c:pt idx="245">
                  <c:v>0.61752996000000027</c:v>
                </c:pt>
                <c:pt idx="246">
                  <c:v>0.62500000000000011</c:v>
                </c:pt>
                <c:pt idx="247">
                  <c:v>0.6325300399999999</c:v>
                </c:pt>
                <c:pt idx="248">
                  <c:v>0.64012032000000019</c:v>
                </c:pt>
                <c:pt idx="249">
                  <c:v>0.64777107999999994</c:v>
                </c:pt>
                <c:pt idx="250">
                  <c:v>0.65548256000000005</c:v>
                </c:pt>
                <c:pt idx="251">
                  <c:v>0.66325500000000004</c:v>
                </c:pt>
                <c:pt idx="252">
                  <c:v>0.67108864000000024</c:v>
                </c:pt>
                <c:pt idx="253">
                  <c:v>0.67898371999999996</c:v>
                </c:pt>
                <c:pt idx="254">
                  <c:v>0.68694048000000019</c:v>
                </c:pt>
                <c:pt idx="255">
                  <c:v>0.69495915999999991</c:v>
                </c:pt>
                <c:pt idx="256">
                  <c:v>0.70304000000000033</c:v>
                </c:pt>
                <c:pt idx="257">
                  <c:v>0.71118323999999999</c:v>
                </c:pt>
                <c:pt idx="258">
                  <c:v>0.71938912000000033</c:v>
                </c:pt>
                <c:pt idx="259">
                  <c:v>0.72765787999999998</c:v>
                </c:pt>
                <c:pt idx="260">
                  <c:v>0.73598976000000027</c:v>
                </c:pt>
                <c:pt idx="261">
                  <c:v>0.74438500000000007</c:v>
                </c:pt>
                <c:pt idx="262">
                  <c:v>0.75284384000000015</c:v>
                </c:pt>
                <c:pt idx="263">
                  <c:v>0.76136652000000016</c:v>
                </c:pt>
                <c:pt idx="264">
                  <c:v>0.7699532800000003</c:v>
                </c:pt>
                <c:pt idx="265">
                  <c:v>0.77860436000000011</c:v>
                </c:pt>
                <c:pt idx="266">
                  <c:v>0.78732000000000024</c:v>
                </c:pt>
                <c:pt idx="267">
                  <c:v>0.79610044000000013</c:v>
                </c:pt>
                <c:pt idx="268">
                  <c:v>0.80494592000000043</c:v>
                </c:pt>
                <c:pt idx="269">
                  <c:v>0.81385668000000011</c:v>
                </c:pt>
                <c:pt idx="270">
                  <c:v>0.82283296000000039</c:v>
                </c:pt>
                <c:pt idx="271">
                  <c:v>0.83187500000000014</c:v>
                </c:pt>
                <c:pt idx="272">
                  <c:v>0.84098304000000002</c:v>
                </c:pt>
                <c:pt idx="273">
                  <c:v>0.85015732000000022</c:v>
                </c:pt>
                <c:pt idx="274">
                  <c:v>0.85939808000000006</c:v>
                </c:pt>
                <c:pt idx="275">
                  <c:v>0.86870556000000021</c:v>
                </c:pt>
                <c:pt idx="276">
                  <c:v>0.87807999999999997</c:v>
                </c:pt>
                <c:pt idx="277">
                  <c:v>0.88752164000000022</c:v>
                </c:pt>
                <c:pt idx="278">
                  <c:v>0.89703071999999995</c:v>
                </c:pt>
                <c:pt idx="279">
                  <c:v>0.90660748000000035</c:v>
                </c:pt>
                <c:pt idx="280">
                  <c:v>0.91625216000000009</c:v>
                </c:pt>
                <c:pt idx="281">
                  <c:v>0.92596500000000026</c:v>
                </c:pt>
                <c:pt idx="282">
                  <c:v>0.93574624000000006</c:v>
                </c:pt>
                <c:pt idx="283">
                  <c:v>0.94559612000000015</c:v>
                </c:pt>
                <c:pt idx="284">
                  <c:v>0.95551488000000007</c:v>
                </c:pt>
                <c:pt idx="285">
                  <c:v>0.96550276000000035</c:v>
                </c:pt>
                <c:pt idx="286">
                  <c:v>0.9755600000000002</c:v>
                </c:pt>
                <c:pt idx="287">
                  <c:v>0.9856868400000004</c:v>
                </c:pt>
                <c:pt idx="288">
                  <c:v>0.99588352000000002</c:v>
                </c:pt>
                <c:pt idx="289">
                  <c:v>1.0061502800000004</c:v>
                </c:pt>
                <c:pt idx="290">
                  <c:v>1.01648736</c:v>
                </c:pt>
                <c:pt idx="291">
                  <c:v>1.0268950000000003</c:v>
                </c:pt>
                <c:pt idx="292">
                  <c:v>1.0373734400000001</c:v>
                </c:pt>
                <c:pt idx="293">
                  <c:v>1.0479229200000004</c:v>
                </c:pt>
                <c:pt idx="294">
                  <c:v>1.0585436800000001</c:v>
                </c:pt>
                <c:pt idx="295">
                  <c:v>1.0692359600000003</c:v>
                </c:pt>
                <c:pt idx="296">
                  <c:v>1.0800000000000003</c:v>
                </c:pt>
                <c:pt idx="297">
                  <c:v>1.0908360400000001</c:v>
                </c:pt>
                <c:pt idx="298">
                  <c:v>1.1017443200000001</c:v>
                </c:pt>
                <c:pt idx="299">
                  <c:v>1.1127250800000001</c:v>
                </c:pt>
                <c:pt idx="300">
                  <c:v>1.1237785600000003</c:v>
                </c:pt>
                <c:pt idx="301">
                  <c:v>1.1349049999999998</c:v>
                </c:pt>
                <c:pt idx="302">
                  <c:v>1.1461046400000003</c:v>
                </c:pt>
                <c:pt idx="303">
                  <c:v>1.1573777199999999</c:v>
                </c:pt>
                <c:pt idx="304">
                  <c:v>1.1687244800000003</c:v>
                </c:pt>
                <c:pt idx="305">
                  <c:v>1.1801451600000001</c:v>
                </c:pt>
                <c:pt idx="306">
                  <c:v>1.1916400000000005</c:v>
                </c:pt>
                <c:pt idx="307">
                  <c:v>1.2032092400000001</c:v>
                </c:pt>
                <c:pt idx="308">
                  <c:v>1.2148531200000003</c:v>
                </c:pt>
                <c:pt idx="309">
                  <c:v>1.2265718800000001</c:v>
                </c:pt>
                <c:pt idx="310">
                  <c:v>1.2383657600000004</c:v>
                </c:pt>
                <c:pt idx="311">
                  <c:v>1.250235</c:v>
                </c:pt>
                <c:pt idx="312">
                  <c:v>1.2621798400000006</c:v>
                </c:pt>
                <c:pt idx="313">
                  <c:v>1.2742005200000002</c:v>
                </c:pt>
                <c:pt idx="314">
                  <c:v>1.2862972800000005</c:v>
                </c:pt>
                <c:pt idx="315">
                  <c:v>1.2984703600000003</c:v>
                </c:pt>
                <c:pt idx="316">
                  <c:v>1.3107200000000006</c:v>
                </c:pt>
                <c:pt idx="317">
                  <c:v>1.3230464400000002</c:v>
                </c:pt>
                <c:pt idx="318">
                  <c:v>1.3354499200000005</c:v>
                </c:pt>
                <c:pt idx="319">
                  <c:v>1.3479306800000004</c:v>
                </c:pt>
                <c:pt idx="320">
                  <c:v>1.3604889600000007</c:v>
                </c:pt>
                <c:pt idx="321">
                  <c:v>1.3731250000000004</c:v>
                </c:pt>
                <c:pt idx="322">
                  <c:v>1.3858390400000002</c:v>
                </c:pt>
                <c:pt idx="323">
                  <c:v>1.3986313200000005</c:v>
                </c:pt>
                <c:pt idx="324">
                  <c:v>1.41150208</c:v>
                </c:pt>
                <c:pt idx="325">
                  <c:v>1.4244515600000003</c:v>
                </c:pt>
                <c:pt idx="326">
                  <c:v>1.4374800000000001</c:v>
                </c:pt>
                <c:pt idx="327">
                  <c:v>1.4505876400000006</c:v>
                </c:pt>
                <c:pt idx="328">
                  <c:v>1.4637747200000002</c:v>
                </c:pt>
                <c:pt idx="329">
                  <c:v>1.4770414800000002</c:v>
                </c:pt>
                <c:pt idx="330">
                  <c:v>1.4903881600000002</c:v>
                </c:pt>
                <c:pt idx="331">
                  <c:v>1.5038150000000006</c:v>
                </c:pt>
                <c:pt idx="332">
                  <c:v>1.5173222399999999</c:v>
                </c:pt>
                <c:pt idx="333">
                  <c:v>1.5309101200000006</c:v>
                </c:pt>
                <c:pt idx="334">
                  <c:v>1.54457888</c:v>
                </c:pt>
                <c:pt idx="335">
                  <c:v>1.5583287600000006</c:v>
                </c:pt>
                <c:pt idx="336">
                  <c:v>1.57216</c:v>
                </c:pt>
                <c:pt idx="337">
                  <c:v>1.5860728400000006</c:v>
                </c:pt>
                <c:pt idx="338">
                  <c:v>1.6000675200000001</c:v>
                </c:pt>
                <c:pt idx="339">
                  <c:v>1.6141442800000005</c:v>
                </c:pt>
                <c:pt idx="340">
                  <c:v>1.6283033600000003</c:v>
                </c:pt>
                <c:pt idx="341">
                  <c:v>1.6425450000000006</c:v>
                </c:pt>
                <c:pt idx="342">
                  <c:v>1.6568694400000004</c:v>
                </c:pt>
                <c:pt idx="343">
                  <c:v>1.6712769200000006</c:v>
                </c:pt>
                <c:pt idx="344">
                  <c:v>1.6857676800000005</c:v>
                </c:pt>
                <c:pt idx="345">
                  <c:v>1.7003419600000007</c:v>
                </c:pt>
                <c:pt idx="346">
                  <c:v>1.7150000000000003</c:v>
                </c:pt>
                <c:pt idx="347">
                  <c:v>1.7297420399999999</c:v>
                </c:pt>
                <c:pt idx="348">
                  <c:v>1.7445683200000002</c:v>
                </c:pt>
                <c:pt idx="349">
                  <c:v>1.7594790800000002</c:v>
                </c:pt>
                <c:pt idx="350">
                  <c:v>1.7744745600000005</c:v>
                </c:pt>
                <c:pt idx="351">
                  <c:v>1.789555</c:v>
                </c:pt>
                <c:pt idx="352">
                  <c:v>1.8047206400000004</c:v>
                </c:pt>
                <c:pt idx="353">
                  <c:v>1.8199717200000001</c:v>
                </c:pt>
                <c:pt idx="354">
                  <c:v>1.8353084800000004</c:v>
                </c:pt>
                <c:pt idx="355">
                  <c:v>1.8507311600000003</c:v>
                </c:pt>
                <c:pt idx="356">
                  <c:v>1.8662400000000006</c:v>
                </c:pt>
                <c:pt idx="357">
                  <c:v>1.8818352400000002</c:v>
                </c:pt>
                <c:pt idx="358">
                  <c:v>1.8975171200000003</c:v>
                </c:pt>
                <c:pt idx="359">
                  <c:v>1.9132858800000003</c:v>
                </c:pt>
                <c:pt idx="360">
                  <c:v>1.9291417600000007</c:v>
                </c:pt>
                <c:pt idx="361">
                  <c:v>1.9450850000000004</c:v>
                </c:pt>
                <c:pt idx="362">
                  <c:v>1.9611158400000006</c:v>
                </c:pt>
                <c:pt idx="363">
                  <c:v>1.9772345200000001</c:v>
                </c:pt>
                <c:pt idx="364">
                  <c:v>1.9934412800000005</c:v>
                </c:pt>
                <c:pt idx="365">
                  <c:v>2.0097363600000002</c:v>
                </c:pt>
                <c:pt idx="366">
                  <c:v>2.0261200000000006</c:v>
                </c:pt>
                <c:pt idx="367">
                  <c:v>2.0425924400000004</c:v>
                </c:pt>
                <c:pt idx="368">
                  <c:v>2.0591539200000009</c:v>
                </c:pt>
                <c:pt idx="369">
                  <c:v>2.0758046800000005</c:v>
                </c:pt>
                <c:pt idx="370">
                  <c:v>2.092544960000001</c:v>
                </c:pt>
                <c:pt idx="371">
                  <c:v>2.1093750000000004</c:v>
                </c:pt>
                <c:pt idx="372">
                  <c:v>2.12629504</c:v>
                </c:pt>
                <c:pt idx="373">
                  <c:v>2.1433053200000005</c:v>
                </c:pt>
                <c:pt idx="374">
                  <c:v>2.1604060800000005</c:v>
                </c:pt>
                <c:pt idx="375">
                  <c:v>2.1775975600000006</c:v>
                </c:pt>
                <c:pt idx="376">
                  <c:v>2.1948799999999999</c:v>
                </c:pt>
                <c:pt idx="377">
                  <c:v>2.2122536400000006</c:v>
                </c:pt>
                <c:pt idx="378">
                  <c:v>2.2297187200000002</c:v>
                </c:pt>
                <c:pt idx="379">
                  <c:v>2.2472754800000008</c:v>
                </c:pt>
                <c:pt idx="380">
                  <c:v>2.2649241600000005</c:v>
                </c:pt>
                <c:pt idx="381">
                  <c:v>2.2826650000000006</c:v>
                </c:pt>
                <c:pt idx="382">
                  <c:v>2.30049824</c:v>
                </c:pt>
                <c:pt idx="383">
                  <c:v>2.3184241200000009</c:v>
                </c:pt>
                <c:pt idx="384">
                  <c:v>2.3364428800000003</c:v>
                </c:pt>
                <c:pt idx="385">
                  <c:v>2.354554760000001</c:v>
                </c:pt>
                <c:pt idx="386">
                  <c:v>2.3727600000000004</c:v>
                </c:pt>
                <c:pt idx="387">
                  <c:v>2.3910588400000008</c:v>
                </c:pt>
                <c:pt idx="388">
                  <c:v>2.4094515200000002</c:v>
                </c:pt>
                <c:pt idx="389">
                  <c:v>2.4279382800000007</c:v>
                </c:pt>
                <c:pt idx="390">
                  <c:v>2.4465193600000004</c:v>
                </c:pt>
                <c:pt idx="391">
                  <c:v>2.4651950000000009</c:v>
                </c:pt>
                <c:pt idx="392">
                  <c:v>2.4839654400000004</c:v>
                </c:pt>
                <c:pt idx="393">
                  <c:v>2.502830920000001</c:v>
                </c:pt>
                <c:pt idx="394">
                  <c:v>2.5217916800000006</c:v>
                </c:pt>
                <c:pt idx="395">
                  <c:v>2.5408479600000007</c:v>
                </c:pt>
                <c:pt idx="396">
                  <c:v>2.5600000000000005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AB-4895-A12A-1CFE76A85326}"/>
            </c:ext>
          </c:extLst>
        </c:ser>
        <c:ser>
          <c:idx val="1"/>
          <c:order val="2"/>
          <c:tx>
            <c:v>Ottimo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'Utilità-Disutilità totale'!$B$15:$B$16</c:f>
              <c:numCache>
                <c:formatCode>0.00000</c:formatCode>
                <c:ptCount val="2"/>
                <c:pt idx="0">
                  <c:v>0.93</c:v>
                </c:pt>
                <c:pt idx="1">
                  <c:v>0.93</c:v>
                </c:pt>
              </c:numCache>
            </c:numRef>
          </c:xVal>
          <c:yVal>
            <c:numRef>
              <c:f>'Utilità-Disutilità totale'!$C$15:$C$16</c:f>
              <c:numCache>
                <c:formatCode>0.0000</c:formatCode>
                <c:ptCount val="2"/>
                <c:pt idx="0" formatCode="General">
                  <c:v>0</c:v>
                </c:pt>
                <c:pt idx="1">
                  <c:v>0.28497657134208232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E5-4FD4-8B5B-D3A32FA92A69}"/>
            </c:ext>
          </c:extLst>
        </c:ser>
        <c:ser>
          <c:idx val="3"/>
          <c:order val="3"/>
          <c:tx>
            <c:strRef>
              <c:f>'Utilità-Disutilità totale'!$G$21</c:f>
              <c:strCache>
                <c:ptCount val="1"/>
                <c:pt idx="0">
                  <c:v>Utilità netta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'Utilità-Disutilità totale'!$A$22:$A$418</c:f>
              <c:numCache>
                <c:formatCode>General</c:formatCode>
                <c:ptCount val="397"/>
                <c:pt idx="0">
                  <c:v>0.01</c:v>
                </c:pt>
                <c:pt idx="1">
                  <c:v>0.05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0.1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0.18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  <c:pt idx="18">
                  <c:v>0.22</c:v>
                </c:pt>
                <c:pt idx="19">
                  <c:v>0.23</c:v>
                </c:pt>
                <c:pt idx="20">
                  <c:v>0.24</c:v>
                </c:pt>
                <c:pt idx="21">
                  <c:v>0.25</c:v>
                </c:pt>
                <c:pt idx="22">
                  <c:v>0.26</c:v>
                </c:pt>
                <c:pt idx="23">
                  <c:v>0.27</c:v>
                </c:pt>
                <c:pt idx="24">
                  <c:v>0.28000000000000003</c:v>
                </c:pt>
                <c:pt idx="25">
                  <c:v>0.28999999999999998</c:v>
                </c:pt>
                <c:pt idx="26">
                  <c:v>0.3</c:v>
                </c:pt>
                <c:pt idx="27">
                  <c:v>0.31</c:v>
                </c:pt>
                <c:pt idx="28">
                  <c:v>0.32</c:v>
                </c:pt>
                <c:pt idx="29">
                  <c:v>0.33</c:v>
                </c:pt>
                <c:pt idx="30">
                  <c:v>0.34</c:v>
                </c:pt>
                <c:pt idx="31">
                  <c:v>0.35</c:v>
                </c:pt>
                <c:pt idx="32">
                  <c:v>0.36</c:v>
                </c:pt>
                <c:pt idx="33">
                  <c:v>0.37</c:v>
                </c:pt>
                <c:pt idx="34">
                  <c:v>0.38</c:v>
                </c:pt>
                <c:pt idx="35">
                  <c:v>0.39</c:v>
                </c:pt>
                <c:pt idx="36">
                  <c:v>0.4</c:v>
                </c:pt>
                <c:pt idx="37">
                  <c:v>0.41</c:v>
                </c:pt>
                <c:pt idx="38">
                  <c:v>0.42</c:v>
                </c:pt>
                <c:pt idx="39">
                  <c:v>0.43</c:v>
                </c:pt>
                <c:pt idx="40">
                  <c:v>0.44</c:v>
                </c:pt>
                <c:pt idx="41">
                  <c:v>0.45</c:v>
                </c:pt>
                <c:pt idx="42">
                  <c:v>0.46</c:v>
                </c:pt>
                <c:pt idx="43">
                  <c:v>0.47</c:v>
                </c:pt>
                <c:pt idx="44">
                  <c:v>0.48</c:v>
                </c:pt>
                <c:pt idx="45">
                  <c:v>0.49</c:v>
                </c:pt>
                <c:pt idx="46">
                  <c:v>0.5</c:v>
                </c:pt>
                <c:pt idx="47">
                  <c:v>0.51</c:v>
                </c:pt>
                <c:pt idx="48">
                  <c:v>0.52</c:v>
                </c:pt>
                <c:pt idx="49">
                  <c:v>0.53</c:v>
                </c:pt>
                <c:pt idx="50">
                  <c:v>0.54</c:v>
                </c:pt>
                <c:pt idx="51">
                  <c:v>0.55000000000000004</c:v>
                </c:pt>
                <c:pt idx="52">
                  <c:v>0.56000000000000005</c:v>
                </c:pt>
                <c:pt idx="53">
                  <c:v>0.56999999999999995</c:v>
                </c:pt>
                <c:pt idx="54">
                  <c:v>0.57999999999999996</c:v>
                </c:pt>
                <c:pt idx="55">
                  <c:v>0.59</c:v>
                </c:pt>
                <c:pt idx="56">
                  <c:v>0.6</c:v>
                </c:pt>
                <c:pt idx="57">
                  <c:v>0.61</c:v>
                </c:pt>
                <c:pt idx="58">
                  <c:v>0.62</c:v>
                </c:pt>
                <c:pt idx="59">
                  <c:v>0.63</c:v>
                </c:pt>
                <c:pt idx="60">
                  <c:v>0.64</c:v>
                </c:pt>
                <c:pt idx="61">
                  <c:v>0.65</c:v>
                </c:pt>
                <c:pt idx="62">
                  <c:v>0.66</c:v>
                </c:pt>
                <c:pt idx="63">
                  <c:v>0.67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0.71</c:v>
                </c:pt>
                <c:pt idx="68">
                  <c:v>0.72</c:v>
                </c:pt>
                <c:pt idx="69">
                  <c:v>0.73</c:v>
                </c:pt>
                <c:pt idx="70">
                  <c:v>0.74</c:v>
                </c:pt>
                <c:pt idx="71">
                  <c:v>0.75</c:v>
                </c:pt>
                <c:pt idx="72">
                  <c:v>0.76</c:v>
                </c:pt>
                <c:pt idx="73">
                  <c:v>0.77</c:v>
                </c:pt>
                <c:pt idx="74">
                  <c:v>0.78</c:v>
                </c:pt>
                <c:pt idx="75">
                  <c:v>0.79</c:v>
                </c:pt>
                <c:pt idx="76">
                  <c:v>0.8</c:v>
                </c:pt>
                <c:pt idx="77">
                  <c:v>0.81</c:v>
                </c:pt>
                <c:pt idx="78">
                  <c:v>0.82</c:v>
                </c:pt>
                <c:pt idx="79">
                  <c:v>0.83</c:v>
                </c:pt>
                <c:pt idx="80">
                  <c:v>0.84</c:v>
                </c:pt>
                <c:pt idx="81">
                  <c:v>0.85</c:v>
                </c:pt>
                <c:pt idx="82">
                  <c:v>0.86</c:v>
                </c:pt>
                <c:pt idx="83">
                  <c:v>0.87</c:v>
                </c:pt>
                <c:pt idx="84">
                  <c:v>0.88</c:v>
                </c:pt>
                <c:pt idx="85">
                  <c:v>0.89</c:v>
                </c:pt>
                <c:pt idx="86">
                  <c:v>0.9</c:v>
                </c:pt>
                <c:pt idx="87">
                  <c:v>0.91</c:v>
                </c:pt>
                <c:pt idx="88">
                  <c:v>0.92</c:v>
                </c:pt>
                <c:pt idx="89">
                  <c:v>0.93</c:v>
                </c:pt>
                <c:pt idx="90">
                  <c:v>0.94000000000000095</c:v>
                </c:pt>
                <c:pt idx="91">
                  <c:v>0.95000000000000095</c:v>
                </c:pt>
                <c:pt idx="92">
                  <c:v>0.96000000000000096</c:v>
                </c:pt>
                <c:pt idx="93">
                  <c:v>0.97000000000000097</c:v>
                </c:pt>
                <c:pt idx="94">
                  <c:v>0.98000000000000098</c:v>
                </c:pt>
                <c:pt idx="95">
                  <c:v>0.99000000000000099</c:v>
                </c:pt>
                <c:pt idx="96">
                  <c:v>1</c:v>
                </c:pt>
                <c:pt idx="97">
                  <c:v>1.01</c:v>
                </c:pt>
                <c:pt idx="98">
                  <c:v>1.02</c:v>
                </c:pt>
                <c:pt idx="99">
                  <c:v>1.03</c:v>
                </c:pt>
                <c:pt idx="100">
                  <c:v>1.04</c:v>
                </c:pt>
                <c:pt idx="101">
                  <c:v>1.05</c:v>
                </c:pt>
                <c:pt idx="102">
                  <c:v>1.06</c:v>
                </c:pt>
                <c:pt idx="103">
                  <c:v>1.07</c:v>
                </c:pt>
                <c:pt idx="104">
                  <c:v>1.08</c:v>
                </c:pt>
                <c:pt idx="105">
                  <c:v>1.0900000000000001</c:v>
                </c:pt>
                <c:pt idx="106">
                  <c:v>1.1000000000000001</c:v>
                </c:pt>
                <c:pt idx="107">
                  <c:v>1.1100000000000001</c:v>
                </c:pt>
                <c:pt idx="108">
                  <c:v>1.1200000000000001</c:v>
                </c:pt>
                <c:pt idx="109">
                  <c:v>1.1299999999999999</c:v>
                </c:pt>
                <c:pt idx="110">
                  <c:v>1.1399999999999999</c:v>
                </c:pt>
                <c:pt idx="111">
                  <c:v>1.1499999999999999</c:v>
                </c:pt>
                <c:pt idx="112">
                  <c:v>1.1599999999999999</c:v>
                </c:pt>
                <c:pt idx="113">
                  <c:v>1.17</c:v>
                </c:pt>
                <c:pt idx="114">
                  <c:v>1.18</c:v>
                </c:pt>
                <c:pt idx="115">
                  <c:v>1.19</c:v>
                </c:pt>
                <c:pt idx="116">
                  <c:v>1.2</c:v>
                </c:pt>
                <c:pt idx="117">
                  <c:v>1.21</c:v>
                </c:pt>
                <c:pt idx="118">
                  <c:v>1.22</c:v>
                </c:pt>
                <c:pt idx="119">
                  <c:v>1.23</c:v>
                </c:pt>
                <c:pt idx="120">
                  <c:v>1.24</c:v>
                </c:pt>
                <c:pt idx="121">
                  <c:v>1.25</c:v>
                </c:pt>
                <c:pt idx="122">
                  <c:v>1.26</c:v>
                </c:pt>
                <c:pt idx="123">
                  <c:v>1.27</c:v>
                </c:pt>
                <c:pt idx="124">
                  <c:v>1.28</c:v>
                </c:pt>
                <c:pt idx="125">
                  <c:v>1.29</c:v>
                </c:pt>
                <c:pt idx="126">
                  <c:v>1.3</c:v>
                </c:pt>
                <c:pt idx="127">
                  <c:v>1.31</c:v>
                </c:pt>
                <c:pt idx="128">
                  <c:v>1.32</c:v>
                </c:pt>
                <c:pt idx="129">
                  <c:v>1.33</c:v>
                </c:pt>
                <c:pt idx="130">
                  <c:v>1.34</c:v>
                </c:pt>
                <c:pt idx="131">
                  <c:v>1.35</c:v>
                </c:pt>
                <c:pt idx="132">
                  <c:v>1.36</c:v>
                </c:pt>
                <c:pt idx="133">
                  <c:v>1.37</c:v>
                </c:pt>
                <c:pt idx="134">
                  <c:v>1.38</c:v>
                </c:pt>
                <c:pt idx="135">
                  <c:v>1.39</c:v>
                </c:pt>
                <c:pt idx="136">
                  <c:v>1.4</c:v>
                </c:pt>
                <c:pt idx="137">
                  <c:v>1.41</c:v>
                </c:pt>
                <c:pt idx="138">
                  <c:v>1.42</c:v>
                </c:pt>
                <c:pt idx="139">
                  <c:v>1.43</c:v>
                </c:pt>
                <c:pt idx="140">
                  <c:v>1.44</c:v>
                </c:pt>
                <c:pt idx="141">
                  <c:v>1.45</c:v>
                </c:pt>
                <c:pt idx="142">
                  <c:v>1.46</c:v>
                </c:pt>
                <c:pt idx="143">
                  <c:v>1.47</c:v>
                </c:pt>
                <c:pt idx="144">
                  <c:v>1.48</c:v>
                </c:pt>
                <c:pt idx="145">
                  <c:v>1.49</c:v>
                </c:pt>
                <c:pt idx="146">
                  <c:v>1.5</c:v>
                </c:pt>
                <c:pt idx="147">
                  <c:v>1.51</c:v>
                </c:pt>
                <c:pt idx="148">
                  <c:v>1.52</c:v>
                </c:pt>
                <c:pt idx="149">
                  <c:v>1.53</c:v>
                </c:pt>
                <c:pt idx="150">
                  <c:v>1.54</c:v>
                </c:pt>
                <c:pt idx="151">
                  <c:v>1.55</c:v>
                </c:pt>
                <c:pt idx="152">
                  <c:v>1.56</c:v>
                </c:pt>
                <c:pt idx="153">
                  <c:v>1.57</c:v>
                </c:pt>
                <c:pt idx="154">
                  <c:v>1.58</c:v>
                </c:pt>
                <c:pt idx="155">
                  <c:v>1.59</c:v>
                </c:pt>
                <c:pt idx="156">
                  <c:v>1.6</c:v>
                </c:pt>
                <c:pt idx="157">
                  <c:v>1.61</c:v>
                </c:pt>
                <c:pt idx="158">
                  <c:v>1.62</c:v>
                </c:pt>
                <c:pt idx="159">
                  <c:v>1.63</c:v>
                </c:pt>
                <c:pt idx="160">
                  <c:v>1.64</c:v>
                </c:pt>
                <c:pt idx="161">
                  <c:v>1.65</c:v>
                </c:pt>
                <c:pt idx="162">
                  <c:v>1.66</c:v>
                </c:pt>
                <c:pt idx="163">
                  <c:v>1.67</c:v>
                </c:pt>
                <c:pt idx="164">
                  <c:v>1.68</c:v>
                </c:pt>
                <c:pt idx="165">
                  <c:v>1.69</c:v>
                </c:pt>
                <c:pt idx="166">
                  <c:v>1.7</c:v>
                </c:pt>
                <c:pt idx="167">
                  <c:v>1.71</c:v>
                </c:pt>
                <c:pt idx="168">
                  <c:v>1.72</c:v>
                </c:pt>
                <c:pt idx="169">
                  <c:v>1.73</c:v>
                </c:pt>
                <c:pt idx="170">
                  <c:v>1.74</c:v>
                </c:pt>
                <c:pt idx="171">
                  <c:v>1.75</c:v>
                </c:pt>
                <c:pt idx="172">
                  <c:v>1.76</c:v>
                </c:pt>
                <c:pt idx="173">
                  <c:v>1.77</c:v>
                </c:pt>
                <c:pt idx="174">
                  <c:v>1.78</c:v>
                </c:pt>
                <c:pt idx="175">
                  <c:v>1.79</c:v>
                </c:pt>
                <c:pt idx="176">
                  <c:v>1.8</c:v>
                </c:pt>
                <c:pt idx="177">
                  <c:v>1.81</c:v>
                </c:pt>
                <c:pt idx="178">
                  <c:v>1.82</c:v>
                </c:pt>
                <c:pt idx="179">
                  <c:v>1.83</c:v>
                </c:pt>
                <c:pt idx="180">
                  <c:v>1.84</c:v>
                </c:pt>
                <c:pt idx="181">
                  <c:v>1.85</c:v>
                </c:pt>
                <c:pt idx="182">
                  <c:v>1.86</c:v>
                </c:pt>
                <c:pt idx="183">
                  <c:v>1.87</c:v>
                </c:pt>
                <c:pt idx="184">
                  <c:v>1.88</c:v>
                </c:pt>
                <c:pt idx="185">
                  <c:v>1.89</c:v>
                </c:pt>
                <c:pt idx="186">
                  <c:v>1.9</c:v>
                </c:pt>
                <c:pt idx="187">
                  <c:v>1.91</c:v>
                </c:pt>
                <c:pt idx="188">
                  <c:v>1.92</c:v>
                </c:pt>
                <c:pt idx="189">
                  <c:v>1.93</c:v>
                </c:pt>
                <c:pt idx="190">
                  <c:v>1.94</c:v>
                </c:pt>
                <c:pt idx="191">
                  <c:v>1.95</c:v>
                </c:pt>
                <c:pt idx="192">
                  <c:v>1.96</c:v>
                </c:pt>
                <c:pt idx="193">
                  <c:v>1.97</c:v>
                </c:pt>
                <c:pt idx="194">
                  <c:v>1.98</c:v>
                </c:pt>
                <c:pt idx="195">
                  <c:v>1.99</c:v>
                </c:pt>
                <c:pt idx="196">
                  <c:v>2</c:v>
                </c:pt>
                <c:pt idx="197">
                  <c:v>2.0099999999999998</c:v>
                </c:pt>
                <c:pt idx="198">
                  <c:v>2.02</c:v>
                </c:pt>
                <c:pt idx="199">
                  <c:v>2.0299999999999998</c:v>
                </c:pt>
                <c:pt idx="200">
                  <c:v>2.04</c:v>
                </c:pt>
                <c:pt idx="201">
                  <c:v>2.0499999999999998</c:v>
                </c:pt>
                <c:pt idx="202">
                  <c:v>2.06</c:v>
                </c:pt>
                <c:pt idx="203">
                  <c:v>2.0699999999999998</c:v>
                </c:pt>
                <c:pt idx="204">
                  <c:v>2.08</c:v>
                </c:pt>
                <c:pt idx="205">
                  <c:v>2.09</c:v>
                </c:pt>
                <c:pt idx="206">
                  <c:v>2.1</c:v>
                </c:pt>
                <c:pt idx="207">
                  <c:v>2.11</c:v>
                </c:pt>
                <c:pt idx="208">
                  <c:v>2.12</c:v>
                </c:pt>
                <c:pt idx="209">
                  <c:v>2.13</c:v>
                </c:pt>
                <c:pt idx="210">
                  <c:v>2.14</c:v>
                </c:pt>
                <c:pt idx="211">
                  <c:v>2.15</c:v>
                </c:pt>
                <c:pt idx="212">
                  <c:v>2.16</c:v>
                </c:pt>
                <c:pt idx="213">
                  <c:v>2.17</c:v>
                </c:pt>
                <c:pt idx="214">
                  <c:v>2.1800000000000002</c:v>
                </c:pt>
                <c:pt idx="215">
                  <c:v>2.19</c:v>
                </c:pt>
                <c:pt idx="216">
                  <c:v>2.2000000000000002</c:v>
                </c:pt>
                <c:pt idx="217">
                  <c:v>2.21</c:v>
                </c:pt>
                <c:pt idx="218">
                  <c:v>2.2200000000000002</c:v>
                </c:pt>
                <c:pt idx="219">
                  <c:v>2.23</c:v>
                </c:pt>
                <c:pt idx="220">
                  <c:v>2.2400000000000002</c:v>
                </c:pt>
                <c:pt idx="221">
                  <c:v>2.25</c:v>
                </c:pt>
                <c:pt idx="222">
                  <c:v>2.2599999999999998</c:v>
                </c:pt>
                <c:pt idx="223">
                  <c:v>2.27</c:v>
                </c:pt>
                <c:pt idx="224">
                  <c:v>2.2799999999999998</c:v>
                </c:pt>
                <c:pt idx="225">
                  <c:v>2.29</c:v>
                </c:pt>
                <c:pt idx="226">
                  <c:v>2.2999999999999998</c:v>
                </c:pt>
                <c:pt idx="227">
                  <c:v>2.31</c:v>
                </c:pt>
                <c:pt idx="228">
                  <c:v>2.3199999999999998</c:v>
                </c:pt>
                <c:pt idx="229">
                  <c:v>2.33</c:v>
                </c:pt>
                <c:pt idx="230">
                  <c:v>2.34</c:v>
                </c:pt>
                <c:pt idx="231">
                  <c:v>2.35</c:v>
                </c:pt>
                <c:pt idx="232">
                  <c:v>2.36</c:v>
                </c:pt>
                <c:pt idx="233">
                  <c:v>2.37</c:v>
                </c:pt>
                <c:pt idx="234">
                  <c:v>2.38</c:v>
                </c:pt>
                <c:pt idx="235">
                  <c:v>2.39</c:v>
                </c:pt>
                <c:pt idx="236">
                  <c:v>2.4</c:v>
                </c:pt>
                <c:pt idx="237">
                  <c:v>2.41</c:v>
                </c:pt>
                <c:pt idx="238">
                  <c:v>2.42</c:v>
                </c:pt>
                <c:pt idx="239">
                  <c:v>2.4300000000000002</c:v>
                </c:pt>
                <c:pt idx="240">
                  <c:v>2.44</c:v>
                </c:pt>
                <c:pt idx="241">
                  <c:v>2.4500000000000002</c:v>
                </c:pt>
                <c:pt idx="242">
                  <c:v>2.46</c:v>
                </c:pt>
                <c:pt idx="243">
                  <c:v>2.4700000000000002</c:v>
                </c:pt>
                <c:pt idx="244">
                  <c:v>2.48</c:v>
                </c:pt>
                <c:pt idx="245">
                  <c:v>2.4900000000000002</c:v>
                </c:pt>
                <c:pt idx="246">
                  <c:v>2.5</c:v>
                </c:pt>
                <c:pt idx="247">
                  <c:v>2.5099999999999998</c:v>
                </c:pt>
                <c:pt idx="248">
                  <c:v>2.52</c:v>
                </c:pt>
                <c:pt idx="249">
                  <c:v>2.5299999999999998</c:v>
                </c:pt>
                <c:pt idx="250">
                  <c:v>2.54</c:v>
                </c:pt>
                <c:pt idx="251">
                  <c:v>2.5499999999999998</c:v>
                </c:pt>
                <c:pt idx="252">
                  <c:v>2.56</c:v>
                </c:pt>
                <c:pt idx="253">
                  <c:v>2.57</c:v>
                </c:pt>
                <c:pt idx="254">
                  <c:v>2.58</c:v>
                </c:pt>
                <c:pt idx="255">
                  <c:v>2.59</c:v>
                </c:pt>
                <c:pt idx="256">
                  <c:v>2.6</c:v>
                </c:pt>
                <c:pt idx="257">
                  <c:v>2.61</c:v>
                </c:pt>
                <c:pt idx="258">
                  <c:v>2.62</c:v>
                </c:pt>
                <c:pt idx="259">
                  <c:v>2.63</c:v>
                </c:pt>
                <c:pt idx="260">
                  <c:v>2.64</c:v>
                </c:pt>
                <c:pt idx="261">
                  <c:v>2.65</c:v>
                </c:pt>
                <c:pt idx="262">
                  <c:v>2.66</c:v>
                </c:pt>
                <c:pt idx="263">
                  <c:v>2.67</c:v>
                </c:pt>
                <c:pt idx="264">
                  <c:v>2.68</c:v>
                </c:pt>
                <c:pt idx="265">
                  <c:v>2.69</c:v>
                </c:pt>
                <c:pt idx="266">
                  <c:v>2.7</c:v>
                </c:pt>
                <c:pt idx="267">
                  <c:v>2.71</c:v>
                </c:pt>
                <c:pt idx="268">
                  <c:v>2.72</c:v>
                </c:pt>
                <c:pt idx="269">
                  <c:v>2.73</c:v>
                </c:pt>
                <c:pt idx="270">
                  <c:v>2.74</c:v>
                </c:pt>
                <c:pt idx="271">
                  <c:v>2.75</c:v>
                </c:pt>
                <c:pt idx="272">
                  <c:v>2.76</c:v>
                </c:pt>
                <c:pt idx="273">
                  <c:v>2.77</c:v>
                </c:pt>
                <c:pt idx="274">
                  <c:v>2.78</c:v>
                </c:pt>
                <c:pt idx="275">
                  <c:v>2.79</c:v>
                </c:pt>
                <c:pt idx="276">
                  <c:v>2.8</c:v>
                </c:pt>
                <c:pt idx="277">
                  <c:v>2.81</c:v>
                </c:pt>
                <c:pt idx="278">
                  <c:v>2.82</c:v>
                </c:pt>
                <c:pt idx="279">
                  <c:v>2.83</c:v>
                </c:pt>
                <c:pt idx="280">
                  <c:v>2.84</c:v>
                </c:pt>
                <c:pt idx="281">
                  <c:v>2.85</c:v>
                </c:pt>
                <c:pt idx="282">
                  <c:v>2.86</c:v>
                </c:pt>
                <c:pt idx="283">
                  <c:v>2.87</c:v>
                </c:pt>
                <c:pt idx="284">
                  <c:v>2.88</c:v>
                </c:pt>
                <c:pt idx="285">
                  <c:v>2.89</c:v>
                </c:pt>
                <c:pt idx="286">
                  <c:v>2.9</c:v>
                </c:pt>
                <c:pt idx="287">
                  <c:v>2.91</c:v>
                </c:pt>
                <c:pt idx="288">
                  <c:v>2.92</c:v>
                </c:pt>
                <c:pt idx="289">
                  <c:v>2.93</c:v>
                </c:pt>
                <c:pt idx="290">
                  <c:v>2.94</c:v>
                </c:pt>
                <c:pt idx="291">
                  <c:v>2.95</c:v>
                </c:pt>
                <c:pt idx="292">
                  <c:v>2.96</c:v>
                </c:pt>
                <c:pt idx="293">
                  <c:v>2.97</c:v>
                </c:pt>
                <c:pt idx="294">
                  <c:v>2.98</c:v>
                </c:pt>
                <c:pt idx="295">
                  <c:v>2.99</c:v>
                </c:pt>
                <c:pt idx="296">
                  <c:v>3</c:v>
                </c:pt>
                <c:pt idx="297">
                  <c:v>3.01</c:v>
                </c:pt>
                <c:pt idx="298">
                  <c:v>3.02</c:v>
                </c:pt>
                <c:pt idx="299">
                  <c:v>3.03</c:v>
                </c:pt>
                <c:pt idx="300">
                  <c:v>3.04</c:v>
                </c:pt>
                <c:pt idx="301">
                  <c:v>3.05</c:v>
                </c:pt>
                <c:pt idx="302">
                  <c:v>3.06</c:v>
                </c:pt>
                <c:pt idx="303">
                  <c:v>3.07</c:v>
                </c:pt>
                <c:pt idx="304">
                  <c:v>3.08</c:v>
                </c:pt>
                <c:pt idx="305">
                  <c:v>3.09</c:v>
                </c:pt>
                <c:pt idx="306">
                  <c:v>3.1</c:v>
                </c:pt>
                <c:pt idx="307">
                  <c:v>3.11</c:v>
                </c:pt>
                <c:pt idx="308">
                  <c:v>3.12</c:v>
                </c:pt>
                <c:pt idx="309">
                  <c:v>3.13</c:v>
                </c:pt>
                <c:pt idx="310">
                  <c:v>3.14</c:v>
                </c:pt>
                <c:pt idx="311">
                  <c:v>3.15</c:v>
                </c:pt>
                <c:pt idx="312">
                  <c:v>3.16</c:v>
                </c:pt>
                <c:pt idx="313">
                  <c:v>3.17</c:v>
                </c:pt>
                <c:pt idx="314">
                  <c:v>3.18</c:v>
                </c:pt>
                <c:pt idx="315">
                  <c:v>3.19</c:v>
                </c:pt>
                <c:pt idx="316">
                  <c:v>3.2</c:v>
                </c:pt>
                <c:pt idx="317">
                  <c:v>3.21</c:v>
                </c:pt>
                <c:pt idx="318">
                  <c:v>3.22</c:v>
                </c:pt>
                <c:pt idx="319">
                  <c:v>3.23</c:v>
                </c:pt>
                <c:pt idx="320">
                  <c:v>3.24</c:v>
                </c:pt>
                <c:pt idx="321">
                  <c:v>3.25</c:v>
                </c:pt>
                <c:pt idx="322">
                  <c:v>3.26</c:v>
                </c:pt>
                <c:pt idx="323">
                  <c:v>3.27</c:v>
                </c:pt>
                <c:pt idx="324">
                  <c:v>3.28</c:v>
                </c:pt>
                <c:pt idx="325">
                  <c:v>3.29</c:v>
                </c:pt>
                <c:pt idx="326">
                  <c:v>3.3</c:v>
                </c:pt>
                <c:pt idx="327">
                  <c:v>3.31</c:v>
                </c:pt>
                <c:pt idx="328">
                  <c:v>3.32</c:v>
                </c:pt>
                <c:pt idx="329">
                  <c:v>3.33</c:v>
                </c:pt>
                <c:pt idx="330">
                  <c:v>3.34</c:v>
                </c:pt>
                <c:pt idx="331">
                  <c:v>3.35</c:v>
                </c:pt>
                <c:pt idx="332">
                  <c:v>3.36</c:v>
                </c:pt>
                <c:pt idx="333">
                  <c:v>3.37</c:v>
                </c:pt>
                <c:pt idx="334">
                  <c:v>3.38</c:v>
                </c:pt>
                <c:pt idx="335">
                  <c:v>3.39</c:v>
                </c:pt>
                <c:pt idx="336">
                  <c:v>3.4</c:v>
                </c:pt>
                <c:pt idx="337">
                  <c:v>3.41</c:v>
                </c:pt>
                <c:pt idx="338">
                  <c:v>3.42</c:v>
                </c:pt>
                <c:pt idx="339">
                  <c:v>3.43</c:v>
                </c:pt>
                <c:pt idx="340">
                  <c:v>3.44</c:v>
                </c:pt>
                <c:pt idx="341">
                  <c:v>3.45</c:v>
                </c:pt>
                <c:pt idx="342">
                  <c:v>3.46</c:v>
                </c:pt>
                <c:pt idx="343">
                  <c:v>3.47</c:v>
                </c:pt>
                <c:pt idx="344">
                  <c:v>3.48</c:v>
                </c:pt>
                <c:pt idx="345">
                  <c:v>3.49</c:v>
                </c:pt>
                <c:pt idx="346">
                  <c:v>3.5</c:v>
                </c:pt>
                <c:pt idx="347">
                  <c:v>3.51</c:v>
                </c:pt>
                <c:pt idx="348">
                  <c:v>3.52</c:v>
                </c:pt>
                <c:pt idx="349">
                  <c:v>3.53</c:v>
                </c:pt>
                <c:pt idx="350">
                  <c:v>3.54</c:v>
                </c:pt>
                <c:pt idx="351">
                  <c:v>3.55</c:v>
                </c:pt>
                <c:pt idx="352">
                  <c:v>3.56</c:v>
                </c:pt>
                <c:pt idx="353">
                  <c:v>3.57</c:v>
                </c:pt>
                <c:pt idx="354">
                  <c:v>3.58</c:v>
                </c:pt>
                <c:pt idx="355">
                  <c:v>3.59</c:v>
                </c:pt>
                <c:pt idx="356">
                  <c:v>3.6</c:v>
                </c:pt>
                <c:pt idx="357">
                  <c:v>3.61</c:v>
                </c:pt>
                <c:pt idx="358">
                  <c:v>3.62</c:v>
                </c:pt>
                <c:pt idx="359">
                  <c:v>3.63</c:v>
                </c:pt>
                <c:pt idx="360">
                  <c:v>3.64</c:v>
                </c:pt>
                <c:pt idx="361">
                  <c:v>3.65</c:v>
                </c:pt>
                <c:pt idx="362">
                  <c:v>3.66</c:v>
                </c:pt>
                <c:pt idx="363">
                  <c:v>3.67</c:v>
                </c:pt>
                <c:pt idx="364">
                  <c:v>3.68</c:v>
                </c:pt>
                <c:pt idx="365">
                  <c:v>3.69</c:v>
                </c:pt>
                <c:pt idx="366">
                  <c:v>3.7</c:v>
                </c:pt>
                <c:pt idx="367">
                  <c:v>3.71</c:v>
                </c:pt>
                <c:pt idx="368">
                  <c:v>3.72</c:v>
                </c:pt>
                <c:pt idx="369">
                  <c:v>3.73</c:v>
                </c:pt>
                <c:pt idx="370">
                  <c:v>3.74</c:v>
                </c:pt>
                <c:pt idx="371">
                  <c:v>3.75</c:v>
                </c:pt>
                <c:pt idx="372">
                  <c:v>3.76</c:v>
                </c:pt>
                <c:pt idx="373">
                  <c:v>3.77</c:v>
                </c:pt>
                <c:pt idx="374">
                  <c:v>3.78</c:v>
                </c:pt>
                <c:pt idx="375">
                  <c:v>3.79</c:v>
                </c:pt>
                <c:pt idx="376">
                  <c:v>3.8</c:v>
                </c:pt>
                <c:pt idx="377">
                  <c:v>3.81</c:v>
                </c:pt>
                <c:pt idx="378">
                  <c:v>3.82</c:v>
                </c:pt>
                <c:pt idx="379">
                  <c:v>3.83</c:v>
                </c:pt>
                <c:pt idx="380">
                  <c:v>3.84</c:v>
                </c:pt>
                <c:pt idx="381">
                  <c:v>3.85</c:v>
                </c:pt>
                <c:pt idx="382">
                  <c:v>3.86</c:v>
                </c:pt>
                <c:pt idx="383">
                  <c:v>3.87</c:v>
                </c:pt>
                <c:pt idx="384">
                  <c:v>3.88</c:v>
                </c:pt>
                <c:pt idx="385">
                  <c:v>3.89</c:v>
                </c:pt>
                <c:pt idx="386">
                  <c:v>3.9</c:v>
                </c:pt>
                <c:pt idx="387">
                  <c:v>3.91</c:v>
                </c:pt>
                <c:pt idx="388">
                  <c:v>3.92</c:v>
                </c:pt>
                <c:pt idx="389">
                  <c:v>3.93</c:v>
                </c:pt>
                <c:pt idx="390">
                  <c:v>3.94</c:v>
                </c:pt>
                <c:pt idx="391">
                  <c:v>3.95</c:v>
                </c:pt>
                <c:pt idx="392">
                  <c:v>3.96</c:v>
                </c:pt>
                <c:pt idx="393">
                  <c:v>3.97</c:v>
                </c:pt>
                <c:pt idx="394">
                  <c:v>3.98</c:v>
                </c:pt>
                <c:pt idx="395">
                  <c:v>3.99</c:v>
                </c:pt>
                <c:pt idx="396">
                  <c:v>4</c:v>
                </c:pt>
              </c:numCache>
            </c:numRef>
          </c:xVal>
          <c:yVal>
            <c:numRef>
              <c:f>'Utilità-Disutilità totale'!$G$22:$G$418</c:f>
              <c:numCache>
                <c:formatCode>_(* #,##0.00_);_(* \(#,##0.00\);_(* "-"??_);_(@_)</c:formatCode>
                <c:ptCount val="397"/>
                <c:pt idx="0">
                  <c:v>8.1418066307380896E-2</c:v>
                </c:pt>
                <c:pt idx="1">
                  <c:v>0.13194579107728943</c:v>
                </c:pt>
                <c:pt idx="2">
                  <c:v>0.13936042038718979</c:v>
                </c:pt>
                <c:pt idx="3">
                  <c:v>0.14595184375533996</c:v>
                </c:pt>
                <c:pt idx="4">
                  <c:v>0.15191107858647479</c:v>
                </c:pt>
                <c:pt idx="5">
                  <c:v>0.1573668612457742</c:v>
                </c:pt>
                <c:pt idx="6">
                  <c:v>0.1624104792712471</c:v>
                </c:pt>
                <c:pt idx="7">
                  <c:v>0.16710923879083048</c:v>
                </c:pt>
                <c:pt idx="8">
                  <c:v>0.17151432008881901</c:v>
                </c:pt>
                <c:pt idx="9">
                  <c:v>0.1756656281859526</c:v>
                </c:pt>
                <c:pt idx="10">
                  <c:v>0.17959492835812799</c:v>
                </c:pt>
                <c:pt idx="11">
                  <c:v>0.18332795092848037</c:v>
                </c:pt>
                <c:pt idx="12">
                  <c:v>0.18688584956452425</c:v>
                </c:pt>
                <c:pt idx="13">
                  <c:v>0.19028623922185239</c:v>
                </c:pt>
                <c:pt idx="14">
                  <c:v>0.19354395223945267</c:v>
                </c:pt>
                <c:pt idx="15">
                  <c:v>0.19667160036351505</c:v>
                </c:pt>
                <c:pt idx="16">
                  <c:v>0.19968000000000005</c:v>
                </c:pt>
                <c:pt idx="17">
                  <c:v>0.20257849908448108</c:v>
                </c:pt>
                <c:pt idx="18">
                  <c:v>0.205375231884219</c:v>
                </c:pt>
                <c:pt idx="19">
                  <c:v>0.20807732014310665</c:v>
                </c:pt>
                <c:pt idx="20">
                  <c:v>0.21069103368785164</c:v>
                </c:pt>
                <c:pt idx="21">
                  <c:v>0.21322191999823761</c:v>
                </c:pt>
                <c:pt idx="22">
                  <c:v>0.2156749097289056</c:v>
                </c:pt>
                <c:pt idx="23">
                  <c:v>0.21805440339093723</c:v>
                </c:pt>
                <c:pt idx="24">
                  <c:v>0.22036434312399847</c:v>
                </c:pt>
                <c:pt idx="25">
                  <c:v>0.22260827255973598</c:v>
                </c:pt>
                <c:pt idx="26">
                  <c:v>0.22478938709137111</c:v>
                </c:pt>
                <c:pt idx="27">
                  <c:v>0.22691057635286666</c:v>
                </c:pt>
                <c:pt idx="28">
                  <c:v>0.22897446032526494</c:v>
                </c:pt>
                <c:pt idx="29">
                  <c:v>0.23098342019393361</c:v>
                </c:pt>
                <c:pt idx="30">
                  <c:v>0.23293962485450845</c:v>
                </c:pt>
                <c:pt idx="31">
                  <c:v>0.23484505379006967</c:v>
                </c:pt>
                <c:pt idx="32">
                  <c:v>0.23670151690504257</c:v>
                </c:pt>
                <c:pt idx="33">
                  <c:v>0.23851067179331964</c:v>
                </c:pt>
                <c:pt idx="34">
                  <c:v>0.24027403883239085</c:v>
                </c:pt>
                <c:pt idx="35">
                  <c:v>0.24199301442677701</c:v>
                </c:pt>
                <c:pt idx="36">
                  <c:v>0.24366888266898326</c:v>
                </c:pt>
                <c:pt idx="37">
                  <c:v>0.24530282564162684</c:v>
                </c:pt>
                <c:pt idx="38">
                  <c:v>0.24689593254813658</c:v>
                </c:pt>
                <c:pt idx="39">
                  <c:v>0.24844920782975746</c:v>
                </c:pt>
                <c:pt idx="40">
                  <c:v>0.24996357840220482</c:v>
                </c:pt>
                <c:pt idx="41">
                  <c:v>0.25143990012515816</c:v>
                </c:pt>
                <c:pt idx="42">
                  <c:v>0.25287896360105405</c:v>
                </c:pt>
                <c:pt idx="43">
                  <c:v>0.25428149938568961</c:v>
                </c:pt>
                <c:pt idx="44">
                  <c:v>0.25564818268146733</c:v>
                </c:pt>
                <c:pt idx="45">
                  <c:v>0.2569796375742921</c:v>
                </c:pt>
                <c:pt idx="46">
                  <c:v>0.25827644086684748</c:v>
                </c:pt>
                <c:pt idx="47">
                  <c:v>0.25953912555395642</c:v>
                </c:pt>
                <c:pt idx="48">
                  <c:v>0.2607681839797692</c:v>
                </c:pt>
                <c:pt idx="49">
                  <c:v>0.26196407071143035</c:v>
                </c:pt>
                <c:pt idx="50">
                  <c:v>0.26312720515952587</c:v>
                </c:pt>
                <c:pt idx="51">
                  <c:v>0.26425797397187339</c:v>
                </c:pt>
                <c:pt idx="52">
                  <c:v>0.26535673322400283</c:v>
                </c:pt>
                <c:pt idx="53">
                  <c:v>0.26642381042689761</c:v>
                </c:pt>
                <c:pt idx="54">
                  <c:v>0.26745950637016414</c:v>
                </c:pt>
                <c:pt idx="55">
                  <c:v>0.2684640968167078</c:v>
                </c:pt>
                <c:pt idx="56">
                  <c:v>0.26943783406318189</c:v>
                </c:pt>
                <c:pt idx="57">
                  <c:v>0.27038094837888815</c:v>
                </c:pt>
                <c:pt idx="58">
                  <c:v>0.27129364933442518</c:v>
                </c:pt>
                <c:pt idx="59">
                  <c:v>0.27217612703016564</c:v>
                </c:pt>
                <c:pt idx="60">
                  <c:v>0.27302855323357655</c:v>
                </c:pt>
                <c:pt idx="61">
                  <c:v>0.27385108243345951</c:v>
                </c:pt>
                <c:pt idx="62">
                  <c:v>0.27464385281835774</c:v>
                </c:pt>
                <c:pt idx="63">
                  <c:v>0.27540698718564632</c:v>
                </c:pt>
                <c:pt idx="64">
                  <c:v>0.27614059378717293</c:v>
                </c:pt>
                <c:pt idx="65">
                  <c:v>0.27684476711674116</c:v>
                </c:pt>
                <c:pt idx="66">
                  <c:v>0.27751958864421711</c:v>
                </c:pt>
                <c:pt idx="67">
                  <c:v>0.27816512750058509</c:v>
                </c:pt>
                <c:pt idx="68">
                  <c:v>0.27878144111787123</c:v>
                </c:pt>
                <c:pt idx="69">
                  <c:v>0.27936857582749147</c:v>
                </c:pt>
                <c:pt idx="70">
                  <c:v>0.27992656742025479</c:v>
                </c:pt>
                <c:pt idx="71">
                  <c:v>0.2804554416709622</c:v>
                </c:pt>
                <c:pt idx="72">
                  <c:v>0.28095521483027991</c:v>
                </c:pt>
                <c:pt idx="73">
                  <c:v>0.28142589408632995</c:v>
                </c:pt>
                <c:pt idx="74">
                  <c:v>0.28186747799823053</c:v>
                </c:pt>
                <c:pt idx="75">
                  <c:v>0.28227995690362656</c:v>
                </c:pt>
                <c:pt idx="76">
                  <c:v>0.28266331330207961</c:v>
                </c:pt>
                <c:pt idx="77">
                  <c:v>0.28301752221602894</c:v>
                </c:pt>
                <c:pt idx="78">
                  <c:v>0.28334255153089682</c:v>
                </c:pt>
                <c:pt idx="79">
                  <c:v>0.28363836231578005</c:v>
                </c:pt>
                <c:pt idx="80">
                  <c:v>0.28390490912605759</c:v>
                </c:pt>
                <c:pt idx="81">
                  <c:v>0.2841421402891342</c:v>
                </c:pt>
                <c:pt idx="82">
                  <c:v>0.28434999817444845</c:v>
                </c:pt>
                <c:pt idx="83">
                  <c:v>0.28452841944878243</c:v>
                </c:pt>
                <c:pt idx="84">
                  <c:v>0.2846773353178334</c:v>
                </c:pt>
                <c:pt idx="85">
                  <c:v>0.2847966717549329</c:v>
                </c:pt>
                <c:pt idx="86">
                  <c:v>0.28488634971773441</c:v>
                </c:pt>
                <c:pt idx="87">
                  <c:v>0.2849462853536277</c:v>
                </c:pt>
                <c:pt idx="88">
                  <c:v>0.28497639019458376</c:v>
                </c:pt>
                <c:pt idx="89">
                  <c:v>0.28497657134208232</c:v>
                </c:pt>
                <c:pt idx="90">
                  <c:v>0.28494673164272888</c:v>
                </c:pt>
                <c:pt idx="91">
                  <c:v>0.2848867698551219</c:v>
                </c:pt>
                <c:pt idx="92">
                  <c:v>0.28479658080849468</c:v>
                </c:pt>
                <c:pt idx="93">
                  <c:v>0.28467605555361775</c:v>
                </c:pt>
                <c:pt idx="94">
                  <c:v>0.28452508150641564</c:v>
                </c:pt>
                <c:pt idx="95">
                  <c:v>0.28434354258472005</c:v>
                </c:pt>
                <c:pt idx="96">
                  <c:v>0.28413131933855251</c:v>
                </c:pt>
                <c:pt idx="97">
                  <c:v>0.28388828907430524</c:v>
                </c:pt>
                <c:pt idx="98">
                  <c:v>0.283614325973163</c:v>
                </c:pt>
                <c:pt idx="99">
                  <c:v>0.28330930120408632</c:v>
                </c:pt>
                <c:pt idx="100">
                  <c:v>0.28297308303165619</c:v>
                </c:pt>
                <c:pt idx="101">
                  <c:v>0.28260553691906187</c:v>
                </c:pt>
                <c:pt idx="102">
                  <c:v>0.28220652562649212</c:v>
                </c:pt>
                <c:pt idx="103">
                  <c:v>0.28177590930518032</c:v>
                </c:pt>
                <c:pt idx="104">
                  <c:v>0.28131354558732968</c:v>
                </c:pt>
                <c:pt idx="105">
                  <c:v>0.28081928967213871</c:v>
                </c:pt>
                <c:pt idx="106">
                  <c:v>0.28029299440812866</c:v>
                </c:pt>
                <c:pt idx="107">
                  <c:v>0.27973451037196428</c:v>
                </c:pt>
                <c:pt idx="108">
                  <c:v>0.27914368594394756</c:v>
                </c:pt>
                <c:pt idx="109">
                  <c:v>0.27852036738035302</c:v>
                </c:pt>
                <c:pt idx="110">
                  <c:v>0.27786439888276349</c:v>
                </c:pt>
                <c:pt idx="111">
                  <c:v>0.27717562266455603</c:v>
                </c:pt>
                <c:pt idx="112">
                  <c:v>0.27645387901467872</c:v>
                </c:pt>
                <c:pt idx="113">
                  <c:v>0.27569900635885114</c:v>
                </c:pt>
                <c:pt idx="114">
                  <c:v>0.27491084131831317</c:v>
                </c:pt>
                <c:pt idx="115">
                  <c:v>0.27408921876624093</c:v>
                </c:pt>
                <c:pt idx="116">
                  <c:v>0.27323397188194098</c:v>
                </c:pt>
                <c:pt idx="117">
                  <c:v>0.27234493220292821</c:v>
                </c:pt>
                <c:pt idx="118">
                  <c:v>0.27142192967498602</c:v>
                </c:pt>
                <c:pt idx="119">
                  <c:v>0.27046479270030344</c:v>
                </c:pt>
                <c:pt idx="120">
                  <c:v>0.26947334818377899</c:v>
                </c:pt>
                <c:pt idx="121">
                  <c:v>0.26844742157757323</c:v>
                </c:pt>
                <c:pt idx="122">
                  <c:v>0.2673868369239909</c:v>
                </c:pt>
                <c:pt idx="123">
                  <c:v>0.26629141689676883</c:v>
                </c:pt>
                <c:pt idx="124">
                  <c:v>0.26516098284083839</c:v>
                </c:pt>
                <c:pt idx="125">
                  <c:v>0.26399535481063369</c:v>
                </c:pt>
                <c:pt idx="126">
                  <c:v>0.26279435160700571</c:v>
                </c:pt>
                <c:pt idx="127">
                  <c:v>0.26155779081280767</c:v>
                </c:pt>
                <c:pt idx="128">
                  <c:v>0.26028548882720487</c:v>
                </c:pt>
                <c:pt idx="129">
                  <c:v>0.25897726089876788</c:v>
                </c:pt>
                <c:pt idx="130">
                  <c:v>0.25763292115739767</c:v>
                </c:pt>
                <c:pt idx="131">
                  <c:v>0.25625228264513528</c:v>
                </c:pt>
                <c:pt idx="132">
                  <c:v>0.25483515734590068</c:v>
                </c:pt>
                <c:pt idx="133">
                  <c:v>0.25338135621420677</c:v>
                </c:pt>
                <c:pt idx="134">
                  <c:v>0.25189068920289126</c:v>
                </c:pt>
                <c:pt idx="135">
                  <c:v>0.25036296528990526</c:v>
                </c:pt>
                <c:pt idx="136">
                  <c:v>0.24879799250419946</c:v>
                </c:pt>
                <c:pt idx="137">
                  <c:v>0.24719557795074276</c:v>
                </c:pt>
                <c:pt idx="138">
                  <c:v>0.24555552783470941</c:v>
                </c:pt>
                <c:pt idx="139">
                  <c:v>0.24387764748486698</c:v>
                </c:pt>
                <c:pt idx="140">
                  <c:v>0.24216174137619845</c:v>
                </c:pt>
                <c:pt idx="141">
                  <c:v>0.2404076131517861</c:v>
                </c:pt>
                <c:pt idx="142">
                  <c:v>0.23861506564398971</c:v>
                </c:pt>
                <c:pt idx="143">
                  <c:v>0.23678390089494297</c:v>
                </c:pt>
                <c:pt idx="144">
                  <c:v>0.2349139201763969</c:v>
                </c:pt>
                <c:pt idx="145">
                  <c:v>0.23300492400893486</c:v>
                </c:pt>
                <c:pt idx="146">
                  <c:v>0.23105671218058163</c:v>
                </c:pt>
                <c:pt idx="147">
                  <c:v>0.22906908376483223</c:v>
                </c:pt>
                <c:pt idx="148">
                  <c:v>0.22704183713811982</c:v>
                </c:pt>
                <c:pt idx="149">
                  <c:v>0.22497476999674515</c:v>
                </c:pt>
                <c:pt idx="150">
                  <c:v>0.222867679373287</c:v>
                </c:pt>
                <c:pt idx="151">
                  <c:v>0.22072036165251302</c:v>
                </c:pt>
                <c:pt idx="152">
                  <c:v>0.21853261258680889</c:v>
                </c:pt>
                <c:pt idx="153">
                  <c:v>0.21630422731114399</c:v>
                </c:pt>
                <c:pt idx="154">
                  <c:v>0.21403500035759013</c:v>
                </c:pt>
                <c:pt idx="155">
                  <c:v>0.21172472566940867</c:v>
                </c:pt>
                <c:pt idx="156">
                  <c:v>0.2093731966147229</c:v>
                </c:pt>
                <c:pt idx="157">
                  <c:v>0.20698020599978931</c:v>
                </c:pt>
                <c:pt idx="158">
                  <c:v>0.20454554608188216</c:v>
                </c:pt>
                <c:pt idx="159">
                  <c:v>0.20206900858180535</c:v>
                </c:pt>
                <c:pt idx="160">
                  <c:v>0.19955038469604403</c:v>
                </c:pt>
                <c:pt idx="161">
                  <c:v>0.19698946510856866</c:v>
                </c:pt>
                <c:pt idx="162">
                  <c:v>0.19438604000230378</c:v>
                </c:pt>
                <c:pt idx="163">
                  <c:v>0.19173989907027283</c:v>
                </c:pt>
                <c:pt idx="164">
                  <c:v>0.18905083152642932</c:v>
                </c:pt>
                <c:pt idx="165">
                  <c:v>0.18631862611618621</c:v>
                </c:pt>
                <c:pt idx="166">
                  <c:v>0.18354307112665294</c:v>
                </c:pt>
                <c:pt idx="167">
                  <c:v>0.18072395439658989</c:v>
                </c:pt>
                <c:pt idx="168">
                  <c:v>0.17786106332608992</c:v>
                </c:pt>
                <c:pt idx="169">
                  <c:v>0.17495418488599579</c:v>
                </c:pt>
                <c:pt idx="170">
                  <c:v>0.17200310562706217</c:v>
                </c:pt>
                <c:pt idx="171">
                  <c:v>0.16900761168887107</c:v>
                </c:pt>
                <c:pt idx="172">
                  <c:v>0.16596748880850745</c:v>
                </c:pt>
                <c:pt idx="173">
                  <c:v>0.16288252232900466</c:v>
                </c:pt>
                <c:pt idx="174">
                  <c:v>0.15975249720756554</c:v>
                </c:pt>
                <c:pt idx="175">
                  <c:v>0.15657719802356654</c:v>
                </c:pt>
                <c:pt idx="176">
                  <c:v>0.15335640898635253</c:v>
                </c:pt>
                <c:pt idx="177">
                  <c:v>0.15008991394282867</c:v>
                </c:pt>
                <c:pt idx="178">
                  <c:v>0.14677749638485477</c:v>
                </c:pt>
                <c:pt idx="179">
                  <c:v>0.1434189394564499</c:v>
                </c:pt>
                <c:pt idx="180">
                  <c:v>0.14001402596081178</c:v>
                </c:pt>
                <c:pt idx="181">
                  <c:v>0.13656253836715698</c:v>
                </c:pt>
                <c:pt idx="182">
                  <c:v>0.13306425881738859</c:v>
                </c:pt>
                <c:pt idx="183">
                  <c:v>0.12951896913259497</c:v>
                </c:pt>
                <c:pt idx="184">
                  <c:v>0.12592645081938569</c:v>
                </c:pt>
                <c:pt idx="185">
                  <c:v>0.12228648507606876</c:v>
                </c:pt>
                <c:pt idx="186">
                  <c:v>0.11859885279867621</c:v>
                </c:pt>
                <c:pt idx="187">
                  <c:v>0.11486333458683862</c:v>
                </c:pt>
                <c:pt idx="188">
                  <c:v>0.11107971074951728</c:v>
                </c:pt>
                <c:pt idx="189">
                  <c:v>0.10724776131059549</c:v>
                </c:pt>
                <c:pt idx="190">
                  <c:v>0.10336726601433321</c:v>
                </c:pt>
                <c:pt idx="191">
                  <c:v>9.9438004330691665E-2</c:v>
                </c:pt>
                <c:pt idx="192">
                  <c:v>9.5459755460527762E-2</c:v>
                </c:pt>
                <c:pt idx="193">
                  <c:v>9.1432298340665574E-2</c:v>
                </c:pt>
                <c:pt idx="194">
                  <c:v>8.7355411648846748E-2</c:v>
                </c:pt>
                <c:pt idx="195">
                  <c:v>8.3228873808563086E-2</c:v>
                </c:pt>
                <c:pt idx="196">
                  <c:v>7.9052462993775885E-2</c:v>
                </c:pt>
                <c:pt idx="197">
                  <c:v>7.4825957133524079E-2</c:v>
                </c:pt>
                <c:pt idx="198">
                  <c:v>7.0549133916424644E-2</c:v>
                </c:pt>
                <c:pt idx="199">
                  <c:v>6.6221770795070023E-2</c:v>
                </c:pt>
                <c:pt idx="200">
                  <c:v>6.1843644990320801E-2</c:v>
                </c:pt>
                <c:pt idx="201">
                  <c:v>5.7414533495503517E-2</c:v>
                </c:pt>
                <c:pt idx="202">
                  <c:v>5.2934213080508941E-2</c:v>
                </c:pt>
                <c:pt idx="203">
                  <c:v>4.840246029579931E-2</c:v>
                </c:pt>
                <c:pt idx="204">
                  <c:v>4.3819051476323312E-2</c:v>
                </c:pt>
                <c:pt idx="205">
                  <c:v>3.9183762745344075E-2</c:v>
                </c:pt>
                <c:pt idx="206">
                  <c:v>3.4496370018179678E-2</c:v>
                </c:pt>
                <c:pt idx="207">
                  <c:v>2.9756649005861835E-2</c:v>
                </c:pt>
                <c:pt idx="208">
                  <c:v>2.4964375218710977E-2</c:v>
                </c:pt>
                <c:pt idx="209">
                  <c:v>2.0119323969835123E-2</c:v>
                </c:pt>
                <c:pt idx="210">
                  <c:v>1.5221270378548313E-2</c:v>
                </c:pt>
                <c:pt idx="211">
                  <c:v>1.0269989373717481E-2</c:v>
                </c:pt>
                <c:pt idx="212">
                  <c:v>5.2652556970332887E-3</c:v>
                </c:pt>
                <c:pt idx="213">
                  <c:v>2.0684390621211746E-4</c:v>
                </c:pt>
                <c:pt idx="214">
                  <c:v>-4.9054716218727146E-3</c:v>
                </c:pt>
                <c:pt idx="215">
                  <c:v>-1.0071916688125626E-2</c:v>
                </c:pt>
                <c:pt idx="216">
                  <c:v>-1.5292717268231337E-2</c:v>
                </c:pt>
                <c:pt idx="217">
                  <c:v>-2.0568099509718274E-2</c:v>
                </c:pt>
                <c:pt idx="218">
                  <c:v>-2.589828972908792E-2</c:v>
                </c:pt>
                <c:pt idx="219">
                  <c:v>-3.1283514409001179E-2</c:v>
                </c:pt>
                <c:pt idx="220">
                  <c:v>-3.6724000195527351E-2</c:v>
                </c:pt>
                <c:pt idx="221">
                  <c:v>-4.2219973895448126E-2</c:v>
                </c:pt>
                <c:pt idx="222">
                  <c:v>-4.7771662473619025E-2</c:v>
                </c:pt>
                <c:pt idx="223">
                  <c:v>-5.3379293050386412E-2</c:v>
                </c:pt>
                <c:pt idx="224">
                  <c:v>-5.9043092899055127E-2</c:v>
                </c:pt>
                <c:pt idx="225">
                  <c:v>-6.4763289443411698E-2</c:v>
                </c:pt>
                <c:pt idx="226">
                  <c:v>-7.054011025529533E-2</c:v>
                </c:pt>
                <c:pt idx="227">
                  <c:v>-7.6373783052221422E-2</c:v>
                </c:pt>
                <c:pt idx="228">
                  <c:v>-8.2264535695049934E-2</c:v>
                </c:pt>
                <c:pt idx="229">
                  <c:v>-8.8212596185703873E-2</c:v>
                </c:pt>
                <c:pt idx="230">
                  <c:v>-9.4218192664932199E-2</c:v>
                </c:pt>
                <c:pt idx="231">
                  <c:v>-0.10028155341011841</c:v>
                </c:pt>
                <c:pt idx="232">
                  <c:v>-0.10640290683313108</c:v>
                </c:pt>
                <c:pt idx="233">
                  <c:v>-0.11258248147822075</c:v>
                </c:pt>
                <c:pt idx="234">
                  <c:v>-0.11882050601995381</c:v>
                </c:pt>
                <c:pt idx="235">
                  <c:v>-0.12511720926119169</c:v>
                </c:pt>
                <c:pt idx="236">
                  <c:v>-0.13147282013110589</c:v>
                </c:pt>
                <c:pt idx="237">
                  <c:v>-0.13788756768323468</c:v>
                </c:pt>
                <c:pt idx="238">
                  <c:v>-0.14436168109357567</c:v>
                </c:pt>
                <c:pt idx="239">
                  <c:v>-0.15089538965871696</c:v>
                </c:pt>
                <c:pt idx="240">
                  <c:v>-0.15748892279400273</c:v>
                </c:pt>
                <c:pt idx="241">
                  <c:v>-0.16414251003173613</c:v>
                </c:pt>
                <c:pt idx="242">
                  <c:v>-0.17085638101941397</c:v>
                </c:pt>
                <c:pt idx="243">
                  <c:v>-0.1776307655179985</c:v>
                </c:pt>
                <c:pt idx="244">
                  <c:v>-0.18446589340021768</c:v>
                </c:pt>
                <c:pt idx="245">
                  <c:v>-0.19136199464890263</c:v>
                </c:pt>
                <c:pt idx="246">
                  <c:v>-0.19831929935535175</c:v>
                </c:pt>
                <c:pt idx="247">
                  <c:v>-0.20533803771772896</c:v>
                </c:pt>
                <c:pt idx="248">
                  <c:v>-0.21241844003949056</c:v>
                </c:pt>
                <c:pt idx="249">
                  <c:v>-0.21956073672783938</c:v>
                </c:pt>
                <c:pt idx="250">
                  <c:v>-0.22676515829221305</c:v>
                </c:pt>
                <c:pt idx="251">
                  <c:v>-0.23403193534279371</c:v>
                </c:pt>
                <c:pt idx="252">
                  <c:v>-0.24136129858905009</c:v>
                </c:pt>
                <c:pt idx="253">
                  <c:v>-0.24875347883830273</c:v>
                </c:pt>
                <c:pt idx="254">
                  <c:v>-0.25620870699432019</c:v>
                </c:pt>
                <c:pt idx="255">
                  <c:v>-0.26372721405593347</c:v>
                </c:pt>
                <c:pt idx="256">
                  <c:v>-0.27130923111568439</c:v>
                </c:pt>
                <c:pt idx="257">
                  <c:v>-0.27895498935848878</c:v>
                </c:pt>
                <c:pt idx="258">
                  <c:v>-0.28666472006033444</c:v>
                </c:pt>
                <c:pt idx="259">
                  <c:v>-0.29443865458699081</c:v>
                </c:pt>
                <c:pt idx="260">
                  <c:v>-0.30227702439275306</c:v>
                </c:pt>
                <c:pt idx="261">
                  <c:v>-0.31018006101919809</c:v>
                </c:pt>
                <c:pt idx="262">
                  <c:v>-0.31814799609397149</c:v>
                </c:pt>
                <c:pt idx="263">
                  <c:v>-0.32618106132958918</c:v>
                </c:pt>
                <c:pt idx="264">
                  <c:v>-0.33427948852226463</c:v>
                </c:pt>
                <c:pt idx="265">
                  <c:v>-0.34244350955075292</c:v>
                </c:pt>
                <c:pt idx="266">
                  <c:v>-0.35067335637521957</c:v>
                </c:pt>
                <c:pt idx="267">
                  <c:v>-0.35896926103612331</c:v>
                </c:pt>
                <c:pt idx="268">
                  <c:v>-0.36733145565312414</c:v>
                </c:pt>
                <c:pt idx="269">
                  <c:v>-0.37576017242400411</c:v>
                </c:pt>
                <c:pt idx="270">
                  <c:v>-0.38425564362361386</c:v>
                </c:pt>
                <c:pt idx="271">
                  <c:v>-0.39281810160282882</c:v>
                </c:pt>
                <c:pt idx="272">
                  <c:v>-0.40144777878753174</c:v>
                </c:pt>
                <c:pt idx="273">
                  <c:v>-0.41014490767760586</c:v>
                </c:pt>
                <c:pt idx="274">
                  <c:v>-0.41890972084594758</c:v>
                </c:pt>
                <c:pt idx="275">
                  <c:v>-0.42774245093749808</c:v>
                </c:pt>
                <c:pt idx="276">
                  <c:v>-0.43664333066828648</c:v>
                </c:pt>
                <c:pt idx="277">
                  <c:v>-0.44561259282449411</c:v>
                </c:pt>
                <c:pt idx="278">
                  <c:v>-0.45465047026152927</c:v>
                </c:pt>
                <c:pt idx="279">
                  <c:v>-0.46375719590312325</c:v>
                </c:pt>
                <c:pt idx="280">
                  <c:v>-0.47293300274043404</c:v>
                </c:pt>
                <c:pt idx="281">
                  <c:v>-0.4821781238311737</c:v>
                </c:pt>
                <c:pt idx="282">
                  <c:v>-0.49149279229874127</c:v>
                </c:pt>
                <c:pt idx="283">
                  <c:v>-0.50087724133137679</c:v>
                </c:pt>
                <c:pt idx="284">
                  <c:v>-0.51033170418132467</c:v>
                </c:pt>
                <c:pt idx="285">
                  <c:v>-0.51985641416401362</c:v>
                </c:pt>
                <c:pt idx="286">
                  <c:v>-0.52945160465724705</c:v>
                </c:pt>
                <c:pt idx="287">
                  <c:v>-0.53911750910041079</c:v>
                </c:pt>
                <c:pt idx="288">
                  <c:v>-0.54885436099368778</c:v>
                </c:pt>
                <c:pt idx="289">
                  <c:v>-0.55866239389729277</c:v>
                </c:pt>
                <c:pt idx="290">
                  <c:v>-0.56854184143070929</c:v>
                </c:pt>
                <c:pt idx="291">
                  <c:v>-0.57849293727195183</c:v>
                </c:pt>
                <c:pt idx="292">
                  <c:v>-0.58851591515682566</c:v>
                </c:pt>
                <c:pt idx="293">
                  <c:v>-0.59861100887821073</c:v>
                </c:pt>
                <c:pt idx="294">
                  <c:v>-0.60877845228534722</c:v>
                </c:pt>
                <c:pt idx="295">
                  <c:v>-0.61901847928314035</c:v>
                </c:pt>
                <c:pt idx="296">
                  <c:v>-0.62933132383146928</c:v>
                </c:pt>
                <c:pt idx="297">
                  <c:v>-0.63971721994451158</c:v>
                </c:pt>
                <c:pt idx="298">
                  <c:v>-0.65017640169007651</c:v>
                </c:pt>
                <c:pt idx="299">
                  <c:v>-0.66070910318894782</c:v>
                </c:pt>
                <c:pt idx="300">
                  <c:v>-0.67131555861423842</c:v>
                </c:pt>
                <c:pt idx="301">
                  <c:v>-0.68199600219075274</c:v>
                </c:pt>
                <c:pt idx="302">
                  <c:v>-0.69275066819436426</c:v>
                </c:pt>
                <c:pt idx="303">
                  <c:v>-0.70357979095139211</c:v>
                </c:pt>
                <c:pt idx="304">
                  <c:v>-0.71448360483800166</c:v>
                </c:pt>
                <c:pt idx="305">
                  <c:v>-0.72546234427959888</c:v>
                </c:pt>
                <c:pt idx="306">
                  <c:v>-0.73651624375024749</c:v>
                </c:pt>
                <c:pt idx="307">
                  <c:v>-0.74764553777208409</c:v>
                </c:pt>
                <c:pt idx="308">
                  <c:v>-0.7588504609147515</c:v>
                </c:pt>
                <c:pt idx="309">
                  <c:v>-0.77013124779483078</c:v>
                </c:pt>
                <c:pt idx="310">
                  <c:v>-0.78148813307529263</c:v>
                </c:pt>
                <c:pt idx="311">
                  <c:v>-0.79292135146494536</c:v>
                </c:pt>
                <c:pt idx="312">
                  <c:v>-0.80443113771790375</c:v>
                </c:pt>
                <c:pt idx="313">
                  <c:v>-0.81601772663305172</c:v>
                </c:pt>
                <c:pt idx="314">
                  <c:v>-0.82768135305352786</c:v>
                </c:pt>
                <c:pt idx="315">
                  <c:v>-0.83942225186620445</c:v>
                </c:pt>
                <c:pt idx="316">
                  <c:v>-0.85124065800118665</c:v>
                </c:pt>
                <c:pt idx="317">
                  <c:v>-0.86313680643130708</c:v>
                </c:pt>
                <c:pt idx="318">
                  <c:v>-0.87511093217164049</c:v>
                </c:pt>
                <c:pt idx="319">
                  <c:v>-0.88716327027901243</c:v>
                </c:pt>
                <c:pt idx="320">
                  <c:v>-0.89929405585152689</c:v>
                </c:pt>
                <c:pt idx="321">
                  <c:v>-0.91150352402809065</c:v>
                </c:pt>
                <c:pt idx="322">
                  <c:v>-0.92379190998795435</c:v>
                </c:pt>
                <c:pt idx="323">
                  <c:v>-0.93615944895025083</c:v>
                </c:pt>
                <c:pt idx="324">
                  <c:v>-0.94860637617354548</c:v>
                </c:pt>
                <c:pt idx="325">
                  <c:v>-0.9611329269553941</c:v>
                </c:pt>
                <c:pt idx="326">
                  <c:v>-0.97373933663190126</c:v>
                </c:pt>
                <c:pt idx="327">
                  <c:v>-0.9864258405772921</c:v>
                </c:pt>
                <c:pt idx="328">
                  <c:v>-0.99919267420348257</c:v>
                </c:pt>
                <c:pt idx="329">
                  <c:v>-1.0120400729596648</c:v>
                </c:pt>
                <c:pt idx="330">
                  <c:v>-1.0249682723318894</c:v>
                </c:pt>
                <c:pt idx="331">
                  <c:v>-1.0379775078426596</c:v>
                </c:pt>
                <c:pt idx="332">
                  <c:v>-1.0510680150505263</c:v>
                </c:pt>
                <c:pt idx="333">
                  <c:v>-1.0642400295496974</c:v>
                </c:pt>
                <c:pt idx="334">
                  <c:v>-1.0774937869696388</c:v>
                </c:pt>
                <c:pt idx="335">
                  <c:v>-1.0908295229746967</c:v>
                </c:pt>
                <c:pt idx="336">
                  <c:v>-1.1042474732637098</c:v>
                </c:pt>
                <c:pt idx="337">
                  <c:v>-1.1177478735696422</c:v>
                </c:pt>
                <c:pt idx="338">
                  <c:v>-1.1313309596592052</c:v>
                </c:pt>
                <c:pt idx="339">
                  <c:v>-1.1449969673325007</c:v>
                </c:pt>
                <c:pt idx="340">
                  <c:v>-1.1587461324226538</c:v>
                </c:pt>
                <c:pt idx="341">
                  <c:v>-1.1725786907954647</c:v>
                </c:pt>
                <c:pt idx="342">
                  <c:v>-1.186494878349053</c:v>
                </c:pt>
                <c:pt idx="343">
                  <c:v>-1.2004949310135171</c:v>
                </c:pt>
                <c:pt idx="344">
                  <c:v>-1.2145790847505897</c:v>
                </c:pt>
                <c:pt idx="345">
                  <c:v>-1.2287475755533046</c:v>
                </c:pt>
                <c:pt idx="346">
                  <c:v>-1.2430006394456632</c:v>
                </c:pt>
                <c:pt idx="347">
                  <c:v>-1.2573385124823093</c:v>
                </c:pt>
                <c:pt idx="348">
                  <c:v>-1.2717614307482055</c:v>
                </c:pt>
                <c:pt idx="349">
                  <c:v>-1.2862696303583137</c:v>
                </c:pt>
                <c:pt idx="350">
                  <c:v>-1.3008633474572828</c:v>
                </c:pt>
                <c:pt idx="351">
                  <c:v>-1.3155428182191373</c:v>
                </c:pt>
                <c:pt idx="352">
                  <c:v>-1.330308278846974</c:v>
                </c:pt>
                <c:pt idx="353">
                  <c:v>-1.3451599655726552</c:v>
                </c:pt>
                <c:pt idx="354">
                  <c:v>-1.360098114656517</c:v>
                </c:pt>
                <c:pt idx="355">
                  <c:v>-1.3751229623870698</c:v>
                </c:pt>
                <c:pt idx="356">
                  <c:v>-1.3902347450807124</c:v>
                </c:pt>
                <c:pt idx="357">
                  <c:v>-1.405433699081442</c:v>
                </c:pt>
                <c:pt idx="358">
                  <c:v>-1.4207200607605757</c:v>
                </c:pt>
                <c:pt idx="359">
                  <c:v>-1.4360940665164674</c:v>
                </c:pt>
                <c:pt idx="360">
                  <c:v>-1.4515559527742357</c:v>
                </c:pt>
                <c:pt idx="361">
                  <c:v>-1.4671059559854891</c:v>
                </c:pt>
                <c:pt idx="362">
                  <c:v>-1.4827443126280615</c:v>
                </c:pt>
                <c:pt idx="363">
                  <c:v>-1.4984712592057434</c:v>
                </c:pt>
                <c:pt idx="364">
                  <c:v>-1.5142870322480246</c:v>
                </c:pt>
                <c:pt idx="365">
                  <c:v>-1.5301918683098308</c:v>
                </c:pt>
                <c:pt idx="366">
                  <c:v>-1.5461860039712743</c:v>
                </c:pt>
                <c:pt idx="367">
                  <c:v>-1.5622696758373977</c:v>
                </c:pt>
                <c:pt idx="368">
                  <c:v>-1.5784431205379301</c:v>
                </c:pt>
                <c:pt idx="369">
                  <c:v>-1.5947065747270364</c:v>
                </c:pt>
                <c:pt idx="370">
                  <c:v>-1.6110602750830811</c:v>
                </c:pt>
                <c:pt idx="371">
                  <c:v>-1.6275044583083829</c:v>
                </c:pt>
                <c:pt idx="372">
                  <c:v>-1.6440393611289843</c:v>
                </c:pt>
                <c:pt idx="373">
                  <c:v>-1.6606652202944159</c:v>
                </c:pt>
                <c:pt idx="374">
                  <c:v>-1.677382272577463</c:v>
                </c:pt>
                <c:pt idx="375">
                  <c:v>-1.6941907547739445</c:v>
                </c:pt>
                <c:pt idx="376">
                  <c:v>-1.7110909037024824</c:v>
                </c:pt>
                <c:pt idx="377">
                  <c:v>-1.7280829562042856</c:v>
                </c:pt>
                <c:pt idx="378">
                  <c:v>-1.7451671491429237</c:v>
                </c:pt>
                <c:pt idx="379">
                  <c:v>-1.7623437194041183</c:v>
                </c:pt>
                <c:pt idx="380">
                  <c:v>-1.7796129038955222</c:v>
                </c:pt>
                <c:pt idx="381">
                  <c:v>-1.7969749395465138</c:v>
                </c:pt>
                <c:pt idx="382">
                  <c:v>-1.8144300633079848</c:v>
                </c:pt>
                <c:pt idx="383">
                  <c:v>-1.8319785121521384</c:v>
                </c:pt>
                <c:pt idx="384">
                  <c:v>-1.8496205230722778</c:v>
                </c:pt>
                <c:pt idx="385">
                  <c:v>-1.8673563330826159</c:v>
                </c:pt>
                <c:pt idx="386">
                  <c:v>-1.8851861792180662</c:v>
                </c:pt>
                <c:pt idx="387">
                  <c:v>-1.9031102985340556</c:v>
                </c:pt>
                <c:pt idx="388">
                  <c:v>-1.9211289281063224</c:v>
                </c:pt>
                <c:pt idx="389">
                  <c:v>-1.9392423050307324</c:v>
                </c:pt>
                <c:pt idx="390">
                  <c:v>-1.9574506664230817</c:v>
                </c:pt>
                <c:pt idx="391">
                  <c:v>-1.9757542494189178</c:v>
                </c:pt>
                <c:pt idx="392">
                  <c:v>-1.9941532911733464</c:v>
                </c:pt>
                <c:pt idx="393">
                  <c:v>-2.0126480288608577</c:v>
                </c:pt>
                <c:pt idx="394">
                  <c:v>-2.0312386996751375</c:v>
                </c:pt>
                <c:pt idx="395">
                  <c:v>-2.0499255408288954</c:v>
                </c:pt>
                <c:pt idx="396">
                  <c:v>-2.0687087895536842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B8-43A4-AD4E-389DAE90C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546088"/>
        <c:axId val="433546480"/>
      </c:scatterChart>
      <c:valAx>
        <c:axId val="433546088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546480"/>
        <c:crosses val="autoZero"/>
        <c:crossBetween val="midCat"/>
        <c:majorUnit val="0.1"/>
      </c:valAx>
      <c:valAx>
        <c:axId val="433546480"/>
        <c:scaling>
          <c:orientation val="minMax"/>
          <c:max val="0.60000000000000009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Utilità/Disutilità</a:t>
                </a:r>
              </a:p>
              <a:p>
                <a:pPr>
                  <a:defRPr/>
                </a:pPr>
                <a:r>
                  <a:rPr lang="en-US"/>
                  <a:t> 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54608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774159719877003"/>
          <c:y val="0.15260034276537351"/>
          <c:w val="0.21117488135653473"/>
          <c:h val="0.20548089023118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utilità e disutilità marginale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'Utilità-Disutilità marginale'!$B$21</c:f>
              <c:strCache>
                <c:ptCount val="1"/>
                <c:pt idx="0">
                  <c:v>Utilità marginale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'Utilità-Disutilità marginale'!$A$22:$A$418</c:f>
              <c:numCache>
                <c:formatCode>General</c:formatCode>
                <c:ptCount val="397"/>
                <c:pt idx="0">
                  <c:v>0.01</c:v>
                </c:pt>
                <c:pt idx="1">
                  <c:v>0.05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0.1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0.18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  <c:pt idx="18">
                  <c:v>0.22</c:v>
                </c:pt>
                <c:pt idx="19">
                  <c:v>0.23</c:v>
                </c:pt>
                <c:pt idx="20">
                  <c:v>0.24</c:v>
                </c:pt>
                <c:pt idx="21">
                  <c:v>0.25</c:v>
                </c:pt>
                <c:pt idx="22">
                  <c:v>0.26</c:v>
                </c:pt>
                <c:pt idx="23">
                  <c:v>0.27</c:v>
                </c:pt>
                <c:pt idx="24">
                  <c:v>0.28000000000000003</c:v>
                </c:pt>
                <c:pt idx="25">
                  <c:v>0.28999999999999998</c:v>
                </c:pt>
                <c:pt idx="26">
                  <c:v>0.3</c:v>
                </c:pt>
                <c:pt idx="27">
                  <c:v>0.31</c:v>
                </c:pt>
                <c:pt idx="28">
                  <c:v>0.32</c:v>
                </c:pt>
                <c:pt idx="29">
                  <c:v>0.33</c:v>
                </c:pt>
                <c:pt idx="30">
                  <c:v>0.34</c:v>
                </c:pt>
                <c:pt idx="31">
                  <c:v>0.35</c:v>
                </c:pt>
                <c:pt idx="32">
                  <c:v>0.36</c:v>
                </c:pt>
                <c:pt idx="33">
                  <c:v>0.37</c:v>
                </c:pt>
                <c:pt idx="34">
                  <c:v>0.38</c:v>
                </c:pt>
                <c:pt idx="35">
                  <c:v>0.39</c:v>
                </c:pt>
                <c:pt idx="36">
                  <c:v>0.4</c:v>
                </c:pt>
                <c:pt idx="37">
                  <c:v>0.41</c:v>
                </c:pt>
                <c:pt idx="38">
                  <c:v>0.42</c:v>
                </c:pt>
                <c:pt idx="39">
                  <c:v>0.43</c:v>
                </c:pt>
                <c:pt idx="40">
                  <c:v>0.44</c:v>
                </c:pt>
                <c:pt idx="41">
                  <c:v>0.45</c:v>
                </c:pt>
                <c:pt idx="42">
                  <c:v>0.46</c:v>
                </c:pt>
                <c:pt idx="43">
                  <c:v>0.47</c:v>
                </c:pt>
                <c:pt idx="44">
                  <c:v>0.48</c:v>
                </c:pt>
                <c:pt idx="45">
                  <c:v>0.49</c:v>
                </c:pt>
                <c:pt idx="46">
                  <c:v>0.5</c:v>
                </c:pt>
                <c:pt idx="47">
                  <c:v>0.51</c:v>
                </c:pt>
                <c:pt idx="48">
                  <c:v>0.52</c:v>
                </c:pt>
                <c:pt idx="49">
                  <c:v>0.53</c:v>
                </c:pt>
                <c:pt idx="50">
                  <c:v>0.54</c:v>
                </c:pt>
                <c:pt idx="51">
                  <c:v>0.55000000000000004</c:v>
                </c:pt>
                <c:pt idx="52">
                  <c:v>0.56000000000000005</c:v>
                </c:pt>
                <c:pt idx="53">
                  <c:v>0.56999999999999995</c:v>
                </c:pt>
                <c:pt idx="54">
                  <c:v>0.57999999999999996</c:v>
                </c:pt>
                <c:pt idx="55">
                  <c:v>0.59</c:v>
                </c:pt>
                <c:pt idx="56">
                  <c:v>0.6</c:v>
                </c:pt>
                <c:pt idx="57">
                  <c:v>0.61</c:v>
                </c:pt>
                <c:pt idx="58">
                  <c:v>0.62</c:v>
                </c:pt>
                <c:pt idx="59">
                  <c:v>0.63</c:v>
                </c:pt>
                <c:pt idx="60">
                  <c:v>0.64</c:v>
                </c:pt>
                <c:pt idx="61">
                  <c:v>0.65</c:v>
                </c:pt>
                <c:pt idx="62">
                  <c:v>0.66</c:v>
                </c:pt>
                <c:pt idx="63">
                  <c:v>0.67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0.71</c:v>
                </c:pt>
                <c:pt idx="68">
                  <c:v>0.72</c:v>
                </c:pt>
                <c:pt idx="69">
                  <c:v>0.73</c:v>
                </c:pt>
                <c:pt idx="70">
                  <c:v>0.74</c:v>
                </c:pt>
                <c:pt idx="71">
                  <c:v>0.75</c:v>
                </c:pt>
                <c:pt idx="72">
                  <c:v>0.76</c:v>
                </c:pt>
                <c:pt idx="73">
                  <c:v>0.77</c:v>
                </c:pt>
                <c:pt idx="74">
                  <c:v>0.78</c:v>
                </c:pt>
                <c:pt idx="75">
                  <c:v>0.79</c:v>
                </c:pt>
                <c:pt idx="76">
                  <c:v>0.8</c:v>
                </c:pt>
                <c:pt idx="77">
                  <c:v>0.81</c:v>
                </c:pt>
                <c:pt idx="78">
                  <c:v>0.82</c:v>
                </c:pt>
                <c:pt idx="79">
                  <c:v>0.83</c:v>
                </c:pt>
                <c:pt idx="80">
                  <c:v>0.84</c:v>
                </c:pt>
                <c:pt idx="81">
                  <c:v>0.85</c:v>
                </c:pt>
                <c:pt idx="82">
                  <c:v>0.86</c:v>
                </c:pt>
                <c:pt idx="83">
                  <c:v>0.87</c:v>
                </c:pt>
                <c:pt idx="84">
                  <c:v>0.88</c:v>
                </c:pt>
                <c:pt idx="85">
                  <c:v>0.89</c:v>
                </c:pt>
                <c:pt idx="86">
                  <c:v>0.9</c:v>
                </c:pt>
                <c:pt idx="87">
                  <c:v>0.91</c:v>
                </c:pt>
                <c:pt idx="88">
                  <c:v>0.92</c:v>
                </c:pt>
                <c:pt idx="89">
                  <c:v>0.93</c:v>
                </c:pt>
                <c:pt idx="90">
                  <c:v>0.94000000000000095</c:v>
                </c:pt>
                <c:pt idx="91">
                  <c:v>0.95000000000000095</c:v>
                </c:pt>
                <c:pt idx="92">
                  <c:v>0.96000000000000096</c:v>
                </c:pt>
                <c:pt idx="93">
                  <c:v>0.97000000000000097</c:v>
                </c:pt>
                <c:pt idx="94">
                  <c:v>0.98000000000000098</c:v>
                </c:pt>
                <c:pt idx="95">
                  <c:v>0.99000000000000099</c:v>
                </c:pt>
                <c:pt idx="96">
                  <c:v>1</c:v>
                </c:pt>
                <c:pt idx="97">
                  <c:v>1.01</c:v>
                </c:pt>
                <c:pt idx="98">
                  <c:v>1.02</c:v>
                </c:pt>
                <c:pt idx="99">
                  <c:v>1.03</c:v>
                </c:pt>
                <c:pt idx="100">
                  <c:v>1.04</c:v>
                </c:pt>
                <c:pt idx="101">
                  <c:v>1.05</c:v>
                </c:pt>
                <c:pt idx="102">
                  <c:v>1.06</c:v>
                </c:pt>
                <c:pt idx="103">
                  <c:v>1.07</c:v>
                </c:pt>
                <c:pt idx="104">
                  <c:v>1.08</c:v>
                </c:pt>
                <c:pt idx="105">
                  <c:v>1.0900000000000001</c:v>
                </c:pt>
                <c:pt idx="106">
                  <c:v>1.1000000000000001</c:v>
                </c:pt>
                <c:pt idx="107">
                  <c:v>1.1100000000000001</c:v>
                </c:pt>
                <c:pt idx="108">
                  <c:v>1.1200000000000001</c:v>
                </c:pt>
                <c:pt idx="109">
                  <c:v>1.1299999999999999</c:v>
                </c:pt>
                <c:pt idx="110">
                  <c:v>1.1399999999999999</c:v>
                </c:pt>
                <c:pt idx="111">
                  <c:v>1.1499999999999999</c:v>
                </c:pt>
                <c:pt idx="112">
                  <c:v>1.1599999999999999</c:v>
                </c:pt>
                <c:pt idx="113">
                  <c:v>1.17</c:v>
                </c:pt>
                <c:pt idx="114">
                  <c:v>1.18</c:v>
                </c:pt>
                <c:pt idx="115">
                  <c:v>1.19</c:v>
                </c:pt>
                <c:pt idx="116">
                  <c:v>1.2</c:v>
                </c:pt>
                <c:pt idx="117">
                  <c:v>1.21</c:v>
                </c:pt>
                <c:pt idx="118">
                  <c:v>1.22</c:v>
                </c:pt>
                <c:pt idx="119">
                  <c:v>1.23</c:v>
                </c:pt>
                <c:pt idx="120">
                  <c:v>1.24</c:v>
                </c:pt>
                <c:pt idx="121">
                  <c:v>1.25</c:v>
                </c:pt>
                <c:pt idx="122">
                  <c:v>1.26</c:v>
                </c:pt>
                <c:pt idx="123">
                  <c:v>1.27</c:v>
                </c:pt>
                <c:pt idx="124">
                  <c:v>1.28</c:v>
                </c:pt>
                <c:pt idx="125">
                  <c:v>1.29</c:v>
                </c:pt>
                <c:pt idx="126">
                  <c:v>1.3</c:v>
                </c:pt>
                <c:pt idx="127">
                  <c:v>1.31</c:v>
                </c:pt>
                <c:pt idx="128">
                  <c:v>1.32</c:v>
                </c:pt>
                <c:pt idx="129">
                  <c:v>1.33</c:v>
                </c:pt>
                <c:pt idx="130">
                  <c:v>1.34</c:v>
                </c:pt>
                <c:pt idx="131">
                  <c:v>1.35</c:v>
                </c:pt>
                <c:pt idx="132">
                  <c:v>1.36</c:v>
                </c:pt>
                <c:pt idx="133">
                  <c:v>1.37</c:v>
                </c:pt>
                <c:pt idx="134">
                  <c:v>1.38</c:v>
                </c:pt>
                <c:pt idx="135">
                  <c:v>1.39</c:v>
                </c:pt>
                <c:pt idx="136">
                  <c:v>1.4</c:v>
                </c:pt>
                <c:pt idx="137">
                  <c:v>1.41</c:v>
                </c:pt>
                <c:pt idx="138">
                  <c:v>1.42</c:v>
                </c:pt>
                <c:pt idx="139">
                  <c:v>1.43</c:v>
                </c:pt>
                <c:pt idx="140">
                  <c:v>1.44</c:v>
                </c:pt>
                <c:pt idx="141">
                  <c:v>1.45</c:v>
                </c:pt>
                <c:pt idx="142">
                  <c:v>1.46</c:v>
                </c:pt>
                <c:pt idx="143">
                  <c:v>1.47</c:v>
                </c:pt>
                <c:pt idx="144">
                  <c:v>1.48</c:v>
                </c:pt>
                <c:pt idx="145">
                  <c:v>1.49</c:v>
                </c:pt>
                <c:pt idx="146">
                  <c:v>1.5</c:v>
                </c:pt>
                <c:pt idx="147">
                  <c:v>1.51</c:v>
                </c:pt>
                <c:pt idx="148">
                  <c:v>1.52</c:v>
                </c:pt>
                <c:pt idx="149">
                  <c:v>1.53</c:v>
                </c:pt>
                <c:pt idx="150">
                  <c:v>1.54</c:v>
                </c:pt>
                <c:pt idx="151">
                  <c:v>1.55</c:v>
                </c:pt>
                <c:pt idx="152">
                  <c:v>1.56</c:v>
                </c:pt>
                <c:pt idx="153">
                  <c:v>1.57</c:v>
                </c:pt>
                <c:pt idx="154">
                  <c:v>1.58</c:v>
                </c:pt>
                <c:pt idx="155">
                  <c:v>1.59</c:v>
                </c:pt>
                <c:pt idx="156">
                  <c:v>1.6</c:v>
                </c:pt>
                <c:pt idx="157">
                  <c:v>1.61</c:v>
                </c:pt>
                <c:pt idx="158">
                  <c:v>1.62</c:v>
                </c:pt>
                <c:pt idx="159">
                  <c:v>1.63</c:v>
                </c:pt>
                <c:pt idx="160">
                  <c:v>1.64</c:v>
                </c:pt>
                <c:pt idx="161">
                  <c:v>1.65</c:v>
                </c:pt>
                <c:pt idx="162">
                  <c:v>1.66</c:v>
                </c:pt>
                <c:pt idx="163">
                  <c:v>1.67</c:v>
                </c:pt>
                <c:pt idx="164">
                  <c:v>1.68</c:v>
                </c:pt>
                <c:pt idx="165">
                  <c:v>1.69</c:v>
                </c:pt>
                <c:pt idx="166">
                  <c:v>1.7</c:v>
                </c:pt>
                <c:pt idx="167">
                  <c:v>1.71</c:v>
                </c:pt>
                <c:pt idx="168">
                  <c:v>1.72</c:v>
                </c:pt>
                <c:pt idx="169">
                  <c:v>1.73</c:v>
                </c:pt>
                <c:pt idx="170">
                  <c:v>1.74</c:v>
                </c:pt>
                <c:pt idx="171">
                  <c:v>1.75</c:v>
                </c:pt>
                <c:pt idx="172">
                  <c:v>1.76</c:v>
                </c:pt>
                <c:pt idx="173">
                  <c:v>1.77</c:v>
                </c:pt>
                <c:pt idx="174">
                  <c:v>1.78</c:v>
                </c:pt>
                <c:pt idx="175">
                  <c:v>1.79</c:v>
                </c:pt>
                <c:pt idx="176">
                  <c:v>1.8</c:v>
                </c:pt>
                <c:pt idx="177">
                  <c:v>1.81</c:v>
                </c:pt>
                <c:pt idx="178">
                  <c:v>1.82</c:v>
                </c:pt>
                <c:pt idx="179">
                  <c:v>1.83</c:v>
                </c:pt>
                <c:pt idx="180">
                  <c:v>1.84</c:v>
                </c:pt>
                <c:pt idx="181">
                  <c:v>1.85</c:v>
                </c:pt>
                <c:pt idx="182">
                  <c:v>1.86</c:v>
                </c:pt>
                <c:pt idx="183">
                  <c:v>1.87</c:v>
                </c:pt>
                <c:pt idx="184">
                  <c:v>1.88</c:v>
                </c:pt>
                <c:pt idx="185">
                  <c:v>1.89</c:v>
                </c:pt>
                <c:pt idx="186">
                  <c:v>1.9</c:v>
                </c:pt>
                <c:pt idx="187">
                  <c:v>1.91</c:v>
                </c:pt>
                <c:pt idx="188">
                  <c:v>1.92</c:v>
                </c:pt>
                <c:pt idx="189">
                  <c:v>1.93</c:v>
                </c:pt>
                <c:pt idx="190">
                  <c:v>1.94</c:v>
                </c:pt>
                <c:pt idx="191">
                  <c:v>1.95</c:v>
                </c:pt>
                <c:pt idx="192">
                  <c:v>1.96</c:v>
                </c:pt>
                <c:pt idx="193">
                  <c:v>1.97</c:v>
                </c:pt>
                <c:pt idx="194">
                  <c:v>1.98</c:v>
                </c:pt>
                <c:pt idx="195">
                  <c:v>1.99</c:v>
                </c:pt>
                <c:pt idx="196">
                  <c:v>2</c:v>
                </c:pt>
                <c:pt idx="197">
                  <c:v>2.0099999999999998</c:v>
                </c:pt>
                <c:pt idx="198">
                  <c:v>2.02</c:v>
                </c:pt>
                <c:pt idx="199">
                  <c:v>2.0299999999999998</c:v>
                </c:pt>
                <c:pt idx="200">
                  <c:v>2.04</c:v>
                </c:pt>
                <c:pt idx="201">
                  <c:v>2.0499999999999998</c:v>
                </c:pt>
                <c:pt idx="202">
                  <c:v>2.06</c:v>
                </c:pt>
                <c:pt idx="203">
                  <c:v>2.0699999999999998</c:v>
                </c:pt>
                <c:pt idx="204">
                  <c:v>2.08</c:v>
                </c:pt>
                <c:pt idx="205">
                  <c:v>2.09</c:v>
                </c:pt>
                <c:pt idx="206">
                  <c:v>2.1</c:v>
                </c:pt>
                <c:pt idx="207">
                  <c:v>2.11</c:v>
                </c:pt>
                <c:pt idx="208">
                  <c:v>2.12</c:v>
                </c:pt>
                <c:pt idx="209">
                  <c:v>2.13</c:v>
                </c:pt>
                <c:pt idx="210">
                  <c:v>2.14</c:v>
                </c:pt>
                <c:pt idx="211">
                  <c:v>2.15</c:v>
                </c:pt>
                <c:pt idx="212">
                  <c:v>2.16</c:v>
                </c:pt>
                <c:pt idx="213">
                  <c:v>2.17</c:v>
                </c:pt>
                <c:pt idx="214">
                  <c:v>2.1800000000000002</c:v>
                </c:pt>
                <c:pt idx="215">
                  <c:v>2.19</c:v>
                </c:pt>
                <c:pt idx="216">
                  <c:v>2.2000000000000002</c:v>
                </c:pt>
                <c:pt idx="217">
                  <c:v>2.21</c:v>
                </c:pt>
                <c:pt idx="218">
                  <c:v>2.2200000000000002</c:v>
                </c:pt>
                <c:pt idx="219">
                  <c:v>2.23</c:v>
                </c:pt>
                <c:pt idx="220">
                  <c:v>2.2400000000000002</c:v>
                </c:pt>
                <c:pt idx="221">
                  <c:v>2.25</c:v>
                </c:pt>
                <c:pt idx="222">
                  <c:v>2.2599999999999998</c:v>
                </c:pt>
                <c:pt idx="223">
                  <c:v>2.27</c:v>
                </c:pt>
                <c:pt idx="224">
                  <c:v>2.2799999999999998</c:v>
                </c:pt>
                <c:pt idx="225">
                  <c:v>2.29</c:v>
                </c:pt>
                <c:pt idx="226">
                  <c:v>2.2999999999999998</c:v>
                </c:pt>
                <c:pt idx="227">
                  <c:v>2.31</c:v>
                </c:pt>
                <c:pt idx="228">
                  <c:v>2.3199999999999998</c:v>
                </c:pt>
                <c:pt idx="229">
                  <c:v>2.33</c:v>
                </c:pt>
                <c:pt idx="230">
                  <c:v>2.34</c:v>
                </c:pt>
                <c:pt idx="231">
                  <c:v>2.35</c:v>
                </c:pt>
                <c:pt idx="232">
                  <c:v>2.36</c:v>
                </c:pt>
                <c:pt idx="233">
                  <c:v>2.37</c:v>
                </c:pt>
                <c:pt idx="234">
                  <c:v>2.38</c:v>
                </c:pt>
                <c:pt idx="235">
                  <c:v>2.39</c:v>
                </c:pt>
                <c:pt idx="236">
                  <c:v>2.4</c:v>
                </c:pt>
                <c:pt idx="237">
                  <c:v>2.41</c:v>
                </c:pt>
                <c:pt idx="238">
                  <c:v>2.42</c:v>
                </c:pt>
                <c:pt idx="239">
                  <c:v>2.4300000000000002</c:v>
                </c:pt>
                <c:pt idx="240">
                  <c:v>2.44</c:v>
                </c:pt>
                <c:pt idx="241">
                  <c:v>2.4500000000000002</c:v>
                </c:pt>
                <c:pt idx="242">
                  <c:v>2.46</c:v>
                </c:pt>
                <c:pt idx="243">
                  <c:v>2.4700000000000002</c:v>
                </c:pt>
                <c:pt idx="244">
                  <c:v>2.48</c:v>
                </c:pt>
                <c:pt idx="245">
                  <c:v>2.4900000000000002</c:v>
                </c:pt>
                <c:pt idx="246">
                  <c:v>2.5</c:v>
                </c:pt>
                <c:pt idx="247">
                  <c:v>2.5099999999999998</c:v>
                </c:pt>
                <c:pt idx="248">
                  <c:v>2.52</c:v>
                </c:pt>
                <c:pt idx="249">
                  <c:v>2.5299999999999998</c:v>
                </c:pt>
                <c:pt idx="250">
                  <c:v>2.54</c:v>
                </c:pt>
                <c:pt idx="251">
                  <c:v>2.5499999999999998</c:v>
                </c:pt>
                <c:pt idx="252">
                  <c:v>2.56</c:v>
                </c:pt>
                <c:pt idx="253">
                  <c:v>2.57</c:v>
                </c:pt>
                <c:pt idx="254">
                  <c:v>2.58</c:v>
                </c:pt>
                <c:pt idx="255">
                  <c:v>2.59</c:v>
                </c:pt>
                <c:pt idx="256">
                  <c:v>2.6</c:v>
                </c:pt>
                <c:pt idx="257">
                  <c:v>2.61</c:v>
                </c:pt>
                <c:pt idx="258">
                  <c:v>2.62</c:v>
                </c:pt>
                <c:pt idx="259">
                  <c:v>2.63</c:v>
                </c:pt>
                <c:pt idx="260">
                  <c:v>2.64</c:v>
                </c:pt>
                <c:pt idx="261">
                  <c:v>2.65</c:v>
                </c:pt>
                <c:pt idx="262">
                  <c:v>2.66</c:v>
                </c:pt>
                <c:pt idx="263">
                  <c:v>2.67</c:v>
                </c:pt>
                <c:pt idx="264">
                  <c:v>2.68</c:v>
                </c:pt>
                <c:pt idx="265">
                  <c:v>2.69</c:v>
                </c:pt>
                <c:pt idx="266">
                  <c:v>2.7</c:v>
                </c:pt>
                <c:pt idx="267">
                  <c:v>2.71</c:v>
                </c:pt>
                <c:pt idx="268">
                  <c:v>2.72</c:v>
                </c:pt>
                <c:pt idx="269">
                  <c:v>2.73</c:v>
                </c:pt>
                <c:pt idx="270">
                  <c:v>2.74</c:v>
                </c:pt>
                <c:pt idx="271">
                  <c:v>2.75</c:v>
                </c:pt>
                <c:pt idx="272">
                  <c:v>2.76</c:v>
                </c:pt>
                <c:pt idx="273">
                  <c:v>2.77</c:v>
                </c:pt>
                <c:pt idx="274">
                  <c:v>2.78</c:v>
                </c:pt>
                <c:pt idx="275">
                  <c:v>2.79</c:v>
                </c:pt>
                <c:pt idx="276">
                  <c:v>2.8</c:v>
                </c:pt>
                <c:pt idx="277">
                  <c:v>2.81</c:v>
                </c:pt>
                <c:pt idx="278">
                  <c:v>2.82</c:v>
                </c:pt>
                <c:pt idx="279">
                  <c:v>2.83</c:v>
                </c:pt>
                <c:pt idx="280">
                  <c:v>2.84</c:v>
                </c:pt>
                <c:pt idx="281">
                  <c:v>2.85</c:v>
                </c:pt>
                <c:pt idx="282">
                  <c:v>2.86</c:v>
                </c:pt>
                <c:pt idx="283">
                  <c:v>2.87</c:v>
                </c:pt>
                <c:pt idx="284">
                  <c:v>2.88</c:v>
                </c:pt>
                <c:pt idx="285">
                  <c:v>2.89</c:v>
                </c:pt>
                <c:pt idx="286">
                  <c:v>2.9</c:v>
                </c:pt>
                <c:pt idx="287">
                  <c:v>2.91</c:v>
                </c:pt>
                <c:pt idx="288">
                  <c:v>2.92</c:v>
                </c:pt>
                <c:pt idx="289">
                  <c:v>2.93</c:v>
                </c:pt>
                <c:pt idx="290">
                  <c:v>2.94</c:v>
                </c:pt>
                <c:pt idx="291">
                  <c:v>2.95</c:v>
                </c:pt>
                <c:pt idx="292">
                  <c:v>2.96</c:v>
                </c:pt>
                <c:pt idx="293">
                  <c:v>2.97</c:v>
                </c:pt>
                <c:pt idx="294">
                  <c:v>2.98</c:v>
                </c:pt>
                <c:pt idx="295">
                  <c:v>2.99</c:v>
                </c:pt>
                <c:pt idx="296">
                  <c:v>3</c:v>
                </c:pt>
                <c:pt idx="297">
                  <c:v>3.01</c:v>
                </c:pt>
                <c:pt idx="298">
                  <c:v>3.02</c:v>
                </c:pt>
                <c:pt idx="299">
                  <c:v>3.03</c:v>
                </c:pt>
                <c:pt idx="300">
                  <c:v>3.04</c:v>
                </c:pt>
                <c:pt idx="301">
                  <c:v>3.05</c:v>
                </c:pt>
                <c:pt idx="302">
                  <c:v>3.06</c:v>
                </c:pt>
                <c:pt idx="303">
                  <c:v>3.07</c:v>
                </c:pt>
                <c:pt idx="304">
                  <c:v>3.08</c:v>
                </c:pt>
                <c:pt idx="305">
                  <c:v>3.09</c:v>
                </c:pt>
                <c:pt idx="306">
                  <c:v>3.1</c:v>
                </c:pt>
                <c:pt idx="307">
                  <c:v>3.11</c:v>
                </c:pt>
                <c:pt idx="308">
                  <c:v>3.12</c:v>
                </c:pt>
                <c:pt idx="309">
                  <c:v>3.13</c:v>
                </c:pt>
                <c:pt idx="310">
                  <c:v>3.14</c:v>
                </c:pt>
                <c:pt idx="311">
                  <c:v>3.15</c:v>
                </c:pt>
                <c:pt idx="312">
                  <c:v>3.16</c:v>
                </c:pt>
                <c:pt idx="313">
                  <c:v>3.17</c:v>
                </c:pt>
                <c:pt idx="314">
                  <c:v>3.18</c:v>
                </c:pt>
                <c:pt idx="315">
                  <c:v>3.19</c:v>
                </c:pt>
                <c:pt idx="316">
                  <c:v>3.2</c:v>
                </c:pt>
                <c:pt idx="317">
                  <c:v>3.21</c:v>
                </c:pt>
                <c:pt idx="318">
                  <c:v>3.22</c:v>
                </c:pt>
                <c:pt idx="319">
                  <c:v>3.23</c:v>
                </c:pt>
                <c:pt idx="320">
                  <c:v>3.24</c:v>
                </c:pt>
                <c:pt idx="321">
                  <c:v>3.25</c:v>
                </c:pt>
                <c:pt idx="322">
                  <c:v>3.26</c:v>
                </c:pt>
                <c:pt idx="323">
                  <c:v>3.27</c:v>
                </c:pt>
                <c:pt idx="324">
                  <c:v>3.28</c:v>
                </c:pt>
                <c:pt idx="325">
                  <c:v>3.29</c:v>
                </c:pt>
                <c:pt idx="326">
                  <c:v>3.3</c:v>
                </c:pt>
                <c:pt idx="327">
                  <c:v>3.31</c:v>
                </c:pt>
                <c:pt idx="328">
                  <c:v>3.32</c:v>
                </c:pt>
                <c:pt idx="329">
                  <c:v>3.33</c:v>
                </c:pt>
                <c:pt idx="330">
                  <c:v>3.34</c:v>
                </c:pt>
                <c:pt idx="331">
                  <c:v>3.35</c:v>
                </c:pt>
                <c:pt idx="332">
                  <c:v>3.36</c:v>
                </c:pt>
                <c:pt idx="333">
                  <c:v>3.37</c:v>
                </c:pt>
                <c:pt idx="334">
                  <c:v>3.38</c:v>
                </c:pt>
                <c:pt idx="335">
                  <c:v>3.39</c:v>
                </c:pt>
                <c:pt idx="336">
                  <c:v>3.4</c:v>
                </c:pt>
                <c:pt idx="337">
                  <c:v>3.41</c:v>
                </c:pt>
                <c:pt idx="338">
                  <c:v>3.42</c:v>
                </c:pt>
                <c:pt idx="339">
                  <c:v>3.43</c:v>
                </c:pt>
                <c:pt idx="340">
                  <c:v>3.44</c:v>
                </c:pt>
                <c:pt idx="341">
                  <c:v>3.45</c:v>
                </c:pt>
                <c:pt idx="342">
                  <c:v>3.46</c:v>
                </c:pt>
                <c:pt idx="343">
                  <c:v>3.47</c:v>
                </c:pt>
                <c:pt idx="344">
                  <c:v>3.48</c:v>
                </c:pt>
                <c:pt idx="345">
                  <c:v>3.49</c:v>
                </c:pt>
                <c:pt idx="346">
                  <c:v>3.5</c:v>
                </c:pt>
                <c:pt idx="347">
                  <c:v>3.51</c:v>
                </c:pt>
                <c:pt idx="348">
                  <c:v>3.52</c:v>
                </c:pt>
                <c:pt idx="349">
                  <c:v>3.53</c:v>
                </c:pt>
                <c:pt idx="350">
                  <c:v>3.54</c:v>
                </c:pt>
                <c:pt idx="351">
                  <c:v>3.55</c:v>
                </c:pt>
                <c:pt idx="352">
                  <c:v>3.56</c:v>
                </c:pt>
                <c:pt idx="353">
                  <c:v>3.57</c:v>
                </c:pt>
                <c:pt idx="354">
                  <c:v>3.58</c:v>
                </c:pt>
                <c:pt idx="355">
                  <c:v>3.59</c:v>
                </c:pt>
                <c:pt idx="356">
                  <c:v>3.6</c:v>
                </c:pt>
                <c:pt idx="357">
                  <c:v>3.61</c:v>
                </c:pt>
                <c:pt idx="358">
                  <c:v>3.62</c:v>
                </c:pt>
                <c:pt idx="359">
                  <c:v>3.63</c:v>
                </c:pt>
                <c:pt idx="360">
                  <c:v>3.64</c:v>
                </c:pt>
                <c:pt idx="361">
                  <c:v>3.65</c:v>
                </c:pt>
                <c:pt idx="362">
                  <c:v>3.66</c:v>
                </c:pt>
                <c:pt idx="363">
                  <c:v>3.67</c:v>
                </c:pt>
                <c:pt idx="364">
                  <c:v>3.68</c:v>
                </c:pt>
                <c:pt idx="365">
                  <c:v>3.69</c:v>
                </c:pt>
                <c:pt idx="366">
                  <c:v>3.7</c:v>
                </c:pt>
                <c:pt idx="367">
                  <c:v>3.71</c:v>
                </c:pt>
                <c:pt idx="368">
                  <c:v>3.72</c:v>
                </c:pt>
                <c:pt idx="369">
                  <c:v>3.73</c:v>
                </c:pt>
                <c:pt idx="370">
                  <c:v>3.74</c:v>
                </c:pt>
                <c:pt idx="371">
                  <c:v>3.75</c:v>
                </c:pt>
                <c:pt idx="372">
                  <c:v>3.76</c:v>
                </c:pt>
                <c:pt idx="373">
                  <c:v>3.77</c:v>
                </c:pt>
                <c:pt idx="374">
                  <c:v>3.78</c:v>
                </c:pt>
                <c:pt idx="375">
                  <c:v>3.79</c:v>
                </c:pt>
                <c:pt idx="376">
                  <c:v>3.8</c:v>
                </c:pt>
                <c:pt idx="377">
                  <c:v>3.81</c:v>
                </c:pt>
                <c:pt idx="378">
                  <c:v>3.82</c:v>
                </c:pt>
                <c:pt idx="379">
                  <c:v>3.83</c:v>
                </c:pt>
                <c:pt idx="380">
                  <c:v>3.84</c:v>
                </c:pt>
                <c:pt idx="381">
                  <c:v>3.85</c:v>
                </c:pt>
                <c:pt idx="382">
                  <c:v>3.86</c:v>
                </c:pt>
                <c:pt idx="383">
                  <c:v>3.87</c:v>
                </c:pt>
                <c:pt idx="384">
                  <c:v>3.88</c:v>
                </c:pt>
                <c:pt idx="385">
                  <c:v>3.89</c:v>
                </c:pt>
                <c:pt idx="386">
                  <c:v>3.9</c:v>
                </c:pt>
                <c:pt idx="387">
                  <c:v>3.91</c:v>
                </c:pt>
                <c:pt idx="388">
                  <c:v>3.92</c:v>
                </c:pt>
                <c:pt idx="389">
                  <c:v>3.93</c:v>
                </c:pt>
                <c:pt idx="390">
                  <c:v>3.94</c:v>
                </c:pt>
                <c:pt idx="391">
                  <c:v>3.95</c:v>
                </c:pt>
                <c:pt idx="392">
                  <c:v>3.96</c:v>
                </c:pt>
                <c:pt idx="393">
                  <c:v>3.97</c:v>
                </c:pt>
                <c:pt idx="394">
                  <c:v>3.98</c:v>
                </c:pt>
                <c:pt idx="395">
                  <c:v>3.99</c:v>
                </c:pt>
                <c:pt idx="396">
                  <c:v>4</c:v>
                </c:pt>
              </c:numCache>
            </c:numRef>
          </c:xVal>
          <c:yVal>
            <c:numRef>
              <c:f>'Utilità-Disutilità marginale'!$B$22:$B$418</c:f>
              <c:numCache>
                <c:formatCode>_(* #,##0.00_);_(* \(#,##0.00\);_(* "-"??_);_(@_)</c:formatCode>
                <c:ptCount val="397"/>
                <c:pt idx="0">
                  <c:v>2.4425431892214267</c:v>
                </c:pt>
                <c:pt idx="1">
                  <c:v>0.79170474646373645</c:v>
                </c:pt>
                <c:pt idx="2">
                  <c:v>0.69684530193594896</c:v>
                </c:pt>
                <c:pt idx="3">
                  <c:v>0.62556670180859975</c:v>
                </c:pt>
                <c:pt idx="4">
                  <c:v>0.56974334469928034</c:v>
                </c:pt>
                <c:pt idx="5">
                  <c:v>0.52465340415258077</c:v>
                </c:pt>
                <c:pt idx="6">
                  <c:v>0.4873514378137413</c:v>
                </c:pt>
                <c:pt idx="7">
                  <c:v>0.45589766942953763</c:v>
                </c:pt>
                <c:pt idx="8">
                  <c:v>0.42895860022204751</c:v>
                </c:pt>
                <c:pt idx="9">
                  <c:v>0.4055850188906599</c:v>
                </c:pt>
                <c:pt idx="10">
                  <c:v>0.38508147505313139</c:v>
                </c:pt>
                <c:pt idx="11">
                  <c:v>0.36692590185696072</c:v>
                </c:pt>
                <c:pt idx="12">
                  <c:v>0.35071816793348298</c:v>
                </c:pt>
                <c:pt idx="13">
                  <c:v>0.33614604568562179</c:v>
                </c:pt>
                <c:pt idx="14">
                  <c:v>0.32296205373242109</c:v>
                </c:pt>
                <c:pt idx="15">
                  <c:v>0.31096730583712906</c:v>
                </c:pt>
                <c:pt idx="16">
                  <c:v>0.3</c:v>
                </c:pt>
                <c:pt idx="17">
                  <c:v>0.28992705583497297</c:v>
                </c:pt>
                <c:pt idx="18">
                  <c:v>0.28063793438757134</c:v>
                </c:pt>
                <c:pt idx="19">
                  <c:v>0.2720400001866608</c:v>
                </c:pt>
                <c:pt idx="20">
                  <c:v>0.26405499210981459</c:v>
                </c:pt>
                <c:pt idx="21">
                  <c:v>0.2566163039978851</c:v>
                </c:pt>
                <c:pt idx="22">
                  <c:v>0.24966686507181413</c:v>
                </c:pt>
                <c:pt idx="23">
                  <c:v>0.24315747043437472</c:v>
                </c:pt>
                <c:pt idx="24">
                  <c:v>0.23704545334714122</c:v>
                </c:pt>
                <c:pt idx="25">
                  <c:v>0.23129361988938202</c:v>
                </c:pt>
                <c:pt idx="26">
                  <c:v>0.22586938709137111</c:v>
                </c:pt>
                <c:pt idx="27">
                  <c:v>0.22074408034148385</c:v>
                </c:pt>
                <c:pt idx="28">
                  <c:v>0.21589235655493588</c:v>
                </c:pt>
                <c:pt idx="29">
                  <c:v>0.21129172744903052</c:v>
                </c:pt>
                <c:pt idx="30">
                  <c:v>0.20692216310691916</c:v>
                </c:pt>
                <c:pt idx="31">
                  <c:v>0.20276576039148828</c:v>
                </c:pt>
                <c:pt idx="32">
                  <c:v>0.19880646408753547</c:v>
                </c:pt>
                <c:pt idx="33">
                  <c:v>0.19502983118377265</c:v>
                </c:pt>
                <c:pt idx="34">
                  <c:v>0.19142283065715068</c:v>
                </c:pt>
                <c:pt idx="35">
                  <c:v>0.18797367263598233</c:v>
                </c:pt>
                <c:pt idx="36">
                  <c:v>0.18467166200173743</c:v>
                </c:pt>
                <c:pt idx="37">
                  <c:v>0.18150707242070258</c:v>
                </c:pt>
                <c:pt idx="38">
                  <c:v>0.17847103753438329</c:v>
                </c:pt>
                <c:pt idx="39">
                  <c:v>0.17555545662541217</c:v>
                </c:pt>
                <c:pt idx="40">
                  <c:v>0.17275291254695782</c:v>
                </c:pt>
                <c:pt idx="41">
                  <c:v>0.17005660008343876</c:v>
                </c:pt>
                <c:pt idx="42">
                  <c:v>0.16746026321807869</c:v>
                </c:pt>
                <c:pt idx="43">
                  <c:v>0.16495814003341891</c:v>
                </c:pt>
                <c:pt idx="44">
                  <c:v>0.16254491417591707</c:v>
                </c:pt>
                <c:pt idx="45">
                  <c:v>0.16021567198426048</c:v>
                </c:pt>
                <c:pt idx="46">
                  <c:v>0.15796586452010847</c:v>
                </c:pt>
                <c:pt idx="47">
                  <c:v>0.1557912738552685</c:v>
                </c:pt>
                <c:pt idx="48">
                  <c:v>0.15368798306525147</c:v>
                </c:pt>
                <c:pt idx="49">
                  <c:v>0.1516523494593002</c:v>
                </c:pt>
                <c:pt idx="50">
                  <c:v>0.14968098064418103</c:v>
                </c:pt>
                <c:pt idx="51">
                  <c:v>0.1477707130755673</c:v>
                </c:pt>
                <c:pt idx="52">
                  <c:v>0.14591859279857294</c:v>
                </c:pt>
                <c:pt idx="53">
                  <c:v>0.1441218581194198</c:v>
                </c:pt>
                <c:pt idx="54">
                  <c:v>0.14237792398456764</c:v>
                </c:pt>
                <c:pt idx="55">
                  <c:v>0.14068436787290226</c:v>
                </c:pt>
                <c:pt idx="56">
                  <c:v>0.13903891703159094</c:v>
                </c:pt>
                <c:pt idx="57">
                  <c:v>0.1374394369076499</c:v>
                </c:pt>
                <c:pt idx="58">
                  <c:v>0.13588392064568958</c:v>
                </c:pt>
                <c:pt idx="59">
                  <c:v>0.1343704795381741</c:v>
                </c:pt>
                <c:pt idx="60">
                  <c:v>0.13289733432823903</c:v>
                </c:pt>
                <c:pt idx="61">
                  <c:v>0.13146280727698131</c:v>
                </c:pt>
                <c:pt idx="62">
                  <c:v>0.13006531491743531</c:v>
                </c:pt>
                <c:pt idx="63">
                  <c:v>0.12870336142640879</c:v>
                </c:pt>
                <c:pt idx="64">
                  <c:v>0.12737553255316453</c:v>
                </c:pt>
                <c:pt idx="65">
                  <c:v>0.12608049005075705</c:v>
                </c:pt>
                <c:pt idx="66">
                  <c:v>0.12481696656180735</c:v>
                </c:pt>
                <c:pt idx="67">
                  <c:v>0.12358376091574017</c:v>
                </c:pt>
                <c:pt idx="68">
                  <c:v>0.12237973379911302</c:v>
                </c:pt>
                <c:pt idx="69">
                  <c:v>0.12120380376472251</c:v>
                </c:pt>
                <c:pt idx="70">
                  <c:v>0.12005494354875194</c:v>
                </c:pt>
                <c:pt idx="71">
                  <c:v>0.11893217666838489</c:v>
                </c:pt>
                <c:pt idx="72">
                  <c:v>0.11783457427511052</c:v>
                </c:pt>
                <c:pt idx="73">
                  <c:v>0.11676125224142725</c:v>
                </c:pt>
                <c:pt idx="74">
                  <c:v>0.11571136846085789</c:v>
                </c:pt>
                <c:pt idx="75">
                  <c:v>0.11468412034314934</c:v>
                </c:pt>
                <c:pt idx="76">
                  <c:v>0.11367874248827983</c:v>
                </c:pt>
                <c:pt idx="77">
                  <c:v>0.11269450452445516</c:v>
                </c:pt>
                <c:pt idx="78">
                  <c:v>0.11173070909666956</c:v>
                </c:pt>
                <c:pt idx="79">
                  <c:v>0.11078668999365544</c:v>
                </c:pt>
                <c:pt idx="80">
                  <c:v>0.1098618104021634</c:v>
                </c:pt>
                <c:pt idx="81">
                  <c:v>0.10895546127851796</c:v>
                </c:pt>
                <c:pt idx="82">
                  <c:v>0.10806705982829597</c:v>
                </c:pt>
                <c:pt idx="83">
                  <c:v>0.10719604808578705</c:v>
                </c:pt>
                <c:pt idx="84">
                  <c:v>0.10634189158562501</c:v>
                </c:pt>
                <c:pt idx="85">
                  <c:v>0.1055040781196403</c:v>
                </c:pt>
                <c:pt idx="86">
                  <c:v>0.10468211657257813</c:v>
                </c:pt>
                <c:pt idx="87">
                  <c:v>0.10387553583086628</c:v>
                </c:pt>
                <c:pt idx="88">
                  <c:v>0.10308388375910338</c:v>
                </c:pt>
                <c:pt idx="89">
                  <c:v>0.10230672623938139</c:v>
                </c:pt>
                <c:pt idx="90">
                  <c:v>0.10154364626895596</c:v>
                </c:pt>
                <c:pt idx="91">
                  <c:v>0.10079424311214369</c:v>
                </c:pt>
                <c:pt idx="92">
                  <c:v>0.10005813150265452</c:v>
                </c:pt>
                <c:pt idx="93">
                  <c:v>9.9334940892871398E-2</c:v>
                </c:pt>
                <c:pt idx="94">
                  <c:v>9.8624314746861869E-2</c:v>
                </c:pt>
                <c:pt idx="95">
                  <c:v>9.7925909874157543E-2</c:v>
                </c:pt>
                <c:pt idx="96">
                  <c:v>9.7239395801565751E-2</c:v>
                </c:pt>
                <c:pt idx="97">
                  <c:v>9.6564454180486703E-2</c:v>
                </c:pt>
                <c:pt idx="98">
                  <c:v>9.5900778227400882E-2</c:v>
                </c:pt>
                <c:pt idx="99">
                  <c:v>9.5248072195364936E-2</c:v>
                </c:pt>
                <c:pt idx="100">
                  <c:v>9.4606050874516207E-2</c:v>
                </c:pt>
                <c:pt idx="101">
                  <c:v>9.397443911973194E-2</c:v>
                </c:pt>
                <c:pt idx="102">
                  <c:v>9.3352971403724186E-2</c:v>
                </c:pt>
                <c:pt idx="103">
                  <c:v>9.2741391393975803E-2</c:v>
                </c:pt>
                <c:pt idx="104">
                  <c:v>9.2139451552036025E-2</c:v>
                </c:pt>
                <c:pt idx="105">
                  <c:v>9.1546912753799628E-2</c:v>
                </c:pt>
                <c:pt idx="106">
                  <c:v>9.0963543929489632E-2</c:v>
                </c:pt>
                <c:pt idx="107">
                  <c:v>9.0389121722152507E-2</c:v>
                </c:pt>
                <c:pt idx="108">
                  <c:v>8.9823430163557386E-2</c:v>
                </c:pt>
                <c:pt idx="109">
                  <c:v>8.92662603664654E-2</c:v>
                </c:pt>
                <c:pt idx="110">
                  <c:v>8.8717410232306185E-2</c:v>
                </c:pt>
                <c:pt idx="111">
                  <c:v>8.8176684173362427E-2</c:v>
                </c:pt>
                <c:pt idx="112">
                  <c:v>8.7643892848623825E-2</c:v>
                </c:pt>
                <c:pt idx="113">
                  <c:v>8.7118852912525954E-2</c:v>
                </c:pt>
                <c:pt idx="114">
                  <c:v>8.6601386775842323E-2</c:v>
                </c:pt>
                <c:pt idx="115">
                  <c:v>8.6091322378043927E-2</c:v>
                </c:pt>
                <c:pt idx="116">
                  <c:v>8.558849297048525E-2</c:v>
                </c:pt>
                <c:pt idx="117">
                  <c:v>8.5092736909816932E-2</c:v>
                </c:pt>
                <c:pt idx="118">
                  <c:v>8.460389746106213E-2</c:v>
                </c:pt>
                <c:pt idx="119">
                  <c:v>8.4121822609830116E-2</c:v>
                </c:pt>
                <c:pt idx="120">
                  <c:v>8.3646364883172342E-2</c:v>
                </c:pt>
                <c:pt idx="121">
                  <c:v>8.3177381178617574E-2</c:v>
                </c:pt>
                <c:pt idx="122">
                  <c:v>8.2714732600950219E-2</c:v>
                </c:pt>
                <c:pt idx="123">
                  <c:v>8.2258284306323343E-2</c:v>
                </c:pt>
                <c:pt idx="124">
                  <c:v>8.1807905353321511E-2</c:v>
                </c:pt>
                <c:pt idx="125">
                  <c:v>8.1363468560612481E-2</c:v>
                </c:pt>
                <c:pt idx="126">
                  <c:v>8.092485037084747E-2</c:v>
                </c:pt>
                <c:pt idx="127">
                  <c:v>8.0491930720490296E-2</c:v>
                </c:pt>
                <c:pt idx="128">
                  <c:v>8.0064592915273847E-2</c:v>
                </c:pt>
                <c:pt idx="129">
                  <c:v>7.9642723511000282E-2</c:v>
                </c:pt>
                <c:pt idx="130">
                  <c:v>7.922621219941739E-2</c:v>
                </c:pt>
                <c:pt idx="131">
                  <c:v>7.8814951698918945E-2</c:v>
                </c:pt>
                <c:pt idx="132">
                  <c:v>7.8408837649831017E-2</c:v>
                </c:pt>
                <c:pt idx="133">
                  <c:v>7.8007768514059883E-2</c:v>
                </c:pt>
                <c:pt idx="134">
                  <c:v>7.7611645478889421E-2</c:v>
                </c:pt>
                <c:pt idx="135">
                  <c:v>7.7220372364727771E-2</c:v>
                </c:pt>
                <c:pt idx="136">
                  <c:v>7.6833855536614162E-2</c:v>
                </c:pt>
                <c:pt idx="137">
                  <c:v>7.645200381930696E-2</c:v>
                </c:pt>
                <c:pt idx="138">
                  <c:v>7.607472841578368E-2</c:v>
                </c:pt>
                <c:pt idx="139">
                  <c:v>7.5701942828993077E-2</c:v>
                </c:pt>
                <c:pt idx="140">
                  <c:v>7.5333562786708011E-2</c:v>
                </c:pt>
                <c:pt idx="141">
                  <c:v>7.4969506169335065E-2</c:v>
                </c:pt>
                <c:pt idx="142">
                  <c:v>7.4609692940545827E-2</c:v>
                </c:pt>
                <c:pt idx="143">
                  <c:v>7.42540450806006E-2</c:v>
                </c:pt>
                <c:pt idx="144">
                  <c:v>7.3902486522242614E-2</c:v>
                </c:pt>
                <c:pt idx="145">
                  <c:v>7.3554943089047281E-2</c:v>
                </c:pt>
                <c:pt idx="146">
                  <c:v>7.3211342436116322E-2</c:v>
                </c:pt>
                <c:pt idx="147">
                  <c:v>7.2871613993013021E-2</c:v>
                </c:pt>
                <c:pt idx="148">
                  <c:v>7.2535688908839449E-2</c:v>
                </c:pt>
                <c:pt idx="149">
                  <c:v>7.2203499999361806E-2</c:v>
                </c:pt>
                <c:pt idx="150">
                  <c:v>7.1874981696094881E-2</c:v>
                </c:pt>
                <c:pt idx="151">
                  <c:v>7.1550069997260601E-2</c:v>
                </c:pt>
                <c:pt idx="152">
                  <c:v>7.1228702420540163E-2</c:v>
                </c:pt>
                <c:pt idx="153">
                  <c:v>7.0910817957543448E-2</c:v>
                </c:pt>
                <c:pt idx="154">
                  <c:v>7.0596357029922174E-2</c:v>
                </c:pt>
                <c:pt idx="155">
                  <c:v>7.0285261447058253E-2</c:v>
                </c:pt>
                <c:pt idx="156">
                  <c:v>6.9977474365260542E-2</c:v>
                </c:pt>
                <c:pt idx="157">
                  <c:v>6.967294024840795E-2</c:v>
                </c:pt>
                <c:pt idx="158">
                  <c:v>6.9371604829978201E-2</c:v>
                </c:pt>
                <c:pt idx="159">
                  <c:v>6.9073415076405895E-2</c:v>
                </c:pt>
                <c:pt idx="160">
                  <c:v>6.8778319151715367E-2</c:v>
                </c:pt>
                <c:pt idx="161">
                  <c:v>6.8486266383376113E-2</c:v>
                </c:pt>
                <c:pt idx="162">
                  <c:v>6.8197207229332008E-2</c:v>
                </c:pt>
                <c:pt idx="163">
                  <c:v>6.7911093246156795E-2</c:v>
                </c:pt>
                <c:pt idx="164">
                  <c:v>6.7627877058290944E-2</c:v>
                </c:pt>
                <c:pt idx="165">
                  <c:v>6.7347512328317066E-2</c:v>
                </c:pt>
                <c:pt idx="166">
                  <c:v>6.7069953728232864E-2</c:v>
                </c:pt>
                <c:pt idx="167">
                  <c:v>6.6795156911682432E-2</c:v>
                </c:pt>
                <c:pt idx="168">
                  <c:v>6.6523078487108714E-2</c:v>
                </c:pt>
                <c:pt idx="169">
                  <c:v>6.6253675991791189E-2</c:v>
                </c:pt>
                <c:pt idx="170">
                  <c:v>6.5986907866734862E-2</c:v>
                </c:pt>
                <c:pt idx="171">
                  <c:v>6.5722733432377903E-2</c:v>
                </c:pt>
                <c:pt idx="172">
                  <c:v>6.546111286508649E-2</c:v>
                </c:pt>
                <c:pt idx="173">
                  <c:v>6.5202007174407578E-2</c:v>
                </c:pt>
                <c:pt idx="174">
                  <c:v>6.4945378181050381E-2</c:v>
                </c:pt>
                <c:pt idx="175">
                  <c:v>6.4691188495569804E-2</c:v>
                </c:pt>
                <c:pt idx="176">
                  <c:v>6.4439401497725424E-2</c:v>
                </c:pt>
                <c:pt idx="177">
                  <c:v>6.4189981316490938E-2</c:v>
                </c:pt>
                <c:pt idx="178">
                  <c:v>6.3942892810690363E-2</c:v>
                </c:pt>
                <c:pt idx="179">
                  <c:v>6.3698101550237696E-2</c:v>
                </c:pt>
                <c:pt idx="180">
                  <c:v>6.3455573797958437E-2</c:v>
                </c:pt>
                <c:pt idx="181">
                  <c:v>6.3215276491971409E-2</c:v>
                </c:pt>
                <c:pt idx="182">
                  <c:v>6.2977177228611084E-2</c:v>
                </c:pt>
                <c:pt idx="183">
                  <c:v>6.2741244245870867E-2</c:v>
                </c:pt>
                <c:pt idx="184">
                  <c:v>6.2507446407348788E-2</c:v>
                </c:pt>
                <c:pt idx="185">
                  <c:v>6.2275753186677586E-2</c:v>
                </c:pt>
                <c:pt idx="186">
                  <c:v>6.2046134652422556E-2</c:v>
                </c:pt>
                <c:pt idx="187">
                  <c:v>6.1818561453430149E-2</c:v>
                </c:pt>
                <c:pt idx="188">
                  <c:v>6.1593004804612085E-2</c:v>
                </c:pt>
                <c:pt idx="189">
                  <c:v>6.1369436473149561E-2</c:v>
                </c:pt>
                <c:pt idx="190">
                  <c:v>6.1147828765103093E-2</c:v>
                </c:pt>
                <c:pt idx="191">
                  <c:v>6.0928154512414116E-2</c:v>
                </c:pt>
                <c:pt idx="192">
                  <c:v>6.0710387060284865E-2</c:v>
                </c:pt>
                <c:pt idx="193">
                  <c:v>6.0494500254923693E-2</c:v>
                </c:pt>
                <c:pt idx="194">
                  <c:v>6.0280468431643454E-2</c:v>
                </c:pt>
                <c:pt idx="195">
                  <c:v>6.0068266403300971E-2</c:v>
                </c:pt>
                <c:pt idx="196">
                  <c:v>5.9857869449066382E-2</c:v>
                </c:pt>
                <c:pt idx="197">
                  <c:v>5.9649253303511042E-2</c:v>
                </c:pt>
                <c:pt idx="198">
                  <c:v>5.9442394146003663E-2</c:v>
                </c:pt>
                <c:pt idx="199">
                  <c:v>5.9237268590404436E-2</c:v>
                </c:pt>
                <c:pt idx="200">
                  <c:v>5.9033853675047182E-2</c:v>
                </c:pt>
                <c:pt idx="201">
                  <c:v>5.883212685300053E-2</c:v>
                </c:pt>
                <c:pt idx="202">
                  <c:v>5.8632065982598403E-2</c:v>
                </c:pt>
                <c:pt idx="203">
                  <c:v>5.8433649318231778E-2</c:v>
                </c:pt>
                <c:pt idx="204">
                  <c:v>5.8236855501392785E-2</c:v>
                </c:pt>
                <c:pt idx="205">
                  <c:v>5.8041663551963267E-2</c:v>
                </c:pt>
                <c:pt idx="206">
                  <c:v>5.7848052859739971E-2</c:v>
                </c:pt>
                <c:pt idx="207">
                  <c:v>5.765600317618888E-2</c:v>
                </c:pt>
                <c:pt idx="208">
                  <c:v>5.7465494606421377E-2</c:v>
                </c:pt>
                <c:pt idx="209">
                  <c:v>5.7276507601385224E-2</c:v>
                </c:pt>
                <c:pt idx="210">
                  <c:v>5.7089022950263787E-2</c:v>
                </c:pt>
                <c:pt idx="211">
                  <c:v>5.6903021773076864E-2</c:v>
                </c:pt>
                <c:pt idx="212">
                  <c:v>5.671848551347685E-2</c:v>
                </c:pt>
                <c:pt idx="213">
                  <c:v>5.6535395931734421E-2</c:v>
                </c:pt>
                <c:pt idx="214">
                  <c:v>5.6353735097907441E-2</c:v>
                </c:pt>
                <c:pt idx="215">
                  <c:v>5.6173485385188272E-2</c:v>
                </c:pt>
                <c:pt idx="216">
                  <c:v>5.5994629463423019E-2</c:v>
                </c:pt>
                <c:pt idx="217">
                  <c:v>5.5817150292798427E-2</c:v>
                </c:pt>
                <c:pt idx="218">
                  <c:v>5.5641031117690844E-2</c:v>
                </c:pt>
                <c:pt idx="219">
                  <c:v>5.5466255460672506E-2</c:v>
                </c:pt>
                <c:pt idx="220">
                  <c:v>5.5292807116670471E-2</c:v>
                </c:pt>
                <c:pt idx="221">
                  <c:v>5.51206701472736E-2</c:v>
                </c:pt>
                <c:pt idx="222">
                  <c:v>5.4949828875183307E-2</c:v>
                </c:pt>
                <c:pt idx="223">
                  <c:v>5.4780267878803565E-2</c:v>
                </c:pt>
                <c:pt idx="224">
                  <c:v>5.4611971986966427E-2</c:v>
                </c:pt>
                <c:pt idx="225">
                  <c:v>5.4444926273788885E-2</c:v>
                </c:pt>
                <c:pt idx="226">
                  <c:v>5.4279116053657123E-2</c:v>
                </c:pt>
                <c:pt idx="227">
                  <c:v>5.411452687633489E-2</c:v>
                </c:pt>
                <c:pt idx="228">
                  <c:v>5.3951144522191831E-2</c:v>
                </c:pt>
                <c:pt idx="229">
                  <c:v>5.378895499754887E-2</c:v>
                </c:pt>
                <c:pt idx="230">
                  <c:v>5.3627944530136896E-2</c:v>
                </c:pt>
                <c:pt idx="231">
                  <c:v>5.3468099564665757E-2</c:v>
                </c:pt>
                <c:pt idx="232">
                  <c:v>5.3309406758500294E-2</c:v>
                </c:pt>
                <c:pt idx="233">
                  <c:v>5.3151852977440427E-2</c:v>
                </c:pt>
                <c:pt idx="234">
                  <c:v>5.299542529160247E-2</c:v>
                </c:pt>
                <c:pt idx="235">
                  <c:v>5.2840110971398555E-2</c:v>
                </c:pt>
                <c:pt idx="236">
                  <c:v>5.2685897483611778E-2</c:v>
                </c:pt>
                <c:pt idx="237">
                  <c:v>5.2532772487564161E-2</c:v>
                </c:pt>
                <c:pt idx="238">
                  <c:v>5.2380723831374931E-2</c:v>
                </c:pt>
                <c:pt idx="239">
                  <c:v>5.2229739548306571E-2</c:v>
                </c:pt>
                <c:pt idx="240">
                  <c:v>5.2079807853196394E-2</c:v>
                </c:pt>
                <c:pt idx="241">
                  <c:v>5.1930917138971106E-2</c:v>
                </c:pt>
                <c:pt idx="242">
                  <c:v>5.1783055973242197E-2</c:v>
                </c:pt>
                <c:pt idx="243">
                  <c:v>5.1636213094979969E-2</c:v>
                </c:pt>
                <c:pt idx="244">
                  <c:v>5.1490377411264013E-2</c:v>
                </c:pt>
                <c:pt idx="245">
                  <c:v>5.134553799410814E-2</c:v>
                </c:pt>
                <c:pt idx="246">
                  <c:v>5.1201684077357805E-2</c:v>
                </c:pt>
                <c:pt idx="247">
                  <c:v>5.1058805053657882E-2</c:v>
                </c:pt>
                <c:pt idx="248">
                  <c:v>5.0916890471489243E-2</c:v>
                </c:pt>
                <c:pt idx="249">
                  <c:v>5.0775930032272001E-2</c:v>
                </c:pt>
                <c:pt idx="250">
                  <c:v>5.0635913587533894E-2</c:v>
                </c:pt>
                <c:pt idx="251">
                  <c:v>5.0496831136141916E-2</c:v>
                </c:pt>
                <c:pt idx="252">
                  <c:v>5.0358672821595722E-2</c:v>
                </c:pt>
                <c:pt idx="253">
                  <c:v>5.0221428929380994E-2</c:v>
                </c:pt>
                <c:pt idx="254">
                  <c:v>5.0085089884381394E-2</c:v>
                </c:pt>
                <c:pt idx="255">
                  <c:v>4.9949646248347468E-2</c:v>
                </c:pt>
                <c:pt idx="256">
                  <c:v>4.9815088717421074E-2</c:v>
                </c:pt>
                <c:pt idx="257">
                  <c:v>4.9681408119713923E-2</c:v>
                </c:pt>
                <c:pt idx="258">
                  <c:v>4.9548595412938837E-2</c:v>
                </c:pt>
                <c:pt idx="259">
                  <c:v>4.9416641682092297E-2</c:v>
                </c:pt>
                <c:pt idx="260">
                  <c:v>4.9285538137187182E-2</c:v>
                </c:pt>
                <c:pt idx="261">
                  <c:v>4.9155276111034193E-2</c:v>
                </c:pt>
                <c:pt idx="262">
                  <c:v>4.9025847057070901E-2</c:v>
                </c:pt>
                <c:pt idx="263">
                  <c:v>4.889724254723718E-2</c:v>
                </c:pt>
                <c:pt idx="264">
                  <c:v>4.8769454269895776E-2</c:v>
                </c:pt>
                <c:pt idx="265">
                  <c:v>4.8642474027797082E-2</c:v>
                </c:pt>
                <c:pt idx="266">
                  <c:v>4.8516293736086735E-2</c:v>
                </c:pt>
                <c:pt idx="267">
                  <c:v>4.8390905420355367E-2</c:v>
                </c:pt>
                <c:pt idx="268">
                  <c:v>4.8266301214728989E-2</c:v>
                </c:pt>
                <c:pt idx="269">
                  <c:v>4.8142473359999563E-2</c:v>
                </c:pt>
                <c:pt idx="270">
                  <c:v>4.8019414201794147E-2</c:v>
                </c:pt>
                <c:pt idx="271">
                  <c:v>4.789711618878232E-2</c:v>
                </c:pt>
                <c:pt idx="272">
                  <c:v>4.777557187092047E-2</c:v>
                </c:pt>
                <c:pt idx="273">
                  <c:v>4.7654773897732247E-2</c:v>
                </c:pt>
                <c:pt idx="274">
                  <c:v>4.7534715016624374E-2</c:v>
                </c:pt>
                <c:pt idx="275">
                  <c:v>4.7415388071236783E-2</c:v>
                </c:pt>
                <c:pt idx="276">
                  <c:v>4.7296785999826452E-2</c:v>
                </c:pt>
                <c:pt idx="277">
                  <c:v>4.7178901833683923E-2</c:v>
                </c:pt>
                <c:pt idx="278">
                  <c:v>4.7061728695581985E-2</c:v>
                </c:pt>
                <c:pt idx="279">
                  <c:v>4.6945259798255513E-2</c:v>
                </c:pt>
                <c:pt idx="280">
                  <c:v>4.6829488442911904E-2</c:v>
                </c:pt>
                <c:pt idx="281">
                  <c:v>4.6714408017771214E-2</c:v>
                </c:pt>
                <c:pt idx="282">
                  <c:v>4.6600011996635542E-2</c:v>
                </c:pt>
                <c:pt idx="283">
                  <c:v>4.648629393748676E-2</c:v>
                </c:pt>
                <c:pt idx="284">
                  <c:v>4.6373247481112025E-2</c:v>
                </c:pt>
                <c:pt idx="285">
                  <c:v>4.6260866349756402E-2</c:v>
                </c:pt>
                <c:pt idx="286">
                  <c:v>4.6149144345802043E-2</c:v>
                </c:pt>
                <c:pt idx="287">
                  <c:v>4.6038075350473148E-2</c:v>
                </c:pt>
                <c:pt idx="288">
                  <c:v>4.5927653322566313E-2</c:v>
                </c:pt>
                <c:pt idx="289">
                  <c:v>4.5817872297205561E-2</c:v>
                </c:pt>
                <c:pt idx="290">
                  <c:v>4.5708726384621499E-2</c:v>
                </c:pt>
                <c:pt idx="291">
                  <c:v>4.5600209768954077E-2</c:v>
                </c:pt>
                <c:pt idx="292">
                  <c:v>4.5492316707078484E-2</c:v>
                </c:pt>
                <c:pt idx="293">
                  <c:v>4.5385041527453499E-2</c:v>
                </c:pt>
                <c:pt idx="294">
                  <c:v>4.5278378628991901E-2</c:v>
                </c:pt>
                <c:pt idx="295">
                  <c:v>4.5172322479952502E-2</c:v>
                </c:pt>
                <c:pt idx="296">
                  <c:v>4.50668676168531E-2</c:v>
                </c:pt>
                <c:pt idx="297">
                  <c:v>4.4962008643404168E-2</c:v>
                </c:pt>
                <c:pt idx="298">
                  <c:v>4.4857740229462609E-2</c:v>
                </c:pt>
                <c:pt idx="299">
                  <c:v>4.4754057110005178E-2</c:v>
                </c:pt>
                <c:pt idx="300">
                  <c:v>4.4650954084121244E-2</c:v>
                </c:pt>
                <c:pt idx="301">
                  <c:v>4.4548426014024305E-2</c:v>
                </c:pt>
                <c:pt idx="302">
                  <c:v>4.4446467824081973E-2</c:v>
                </c:pt>
                <c:pt idx="303">
                  <c:v>4.4345074499863954E-2</c:v>
                </c:pt>
                <c:pt idx="304">
                  <c:v>4.4244241087207661E-2</c:v>
                </c:pt>
                <c:pt idx="305">
                  <c:v>4.4143962691301095E-2</c:v>
                </c:pt>
                <c:pt idx="306">
                  <c:v>4.404423447578254E-2</c:v>
                </c:pt>
                <c:pt idx="307">
                  <c:v>4.3945051661856846E-2</c:v>
                </c:pt>
                <c:pt idx="308">
                  <c:v>4.3846409527427771E-2</c:v>
                </c:pt>
                <c:pt idx="309">
                  <c:v>4.3748303406246247E-2</c:v>
                </c:pt>
                <c:pt idx="310">
                  <c:v>4.3650728687073988E-2</c:v>
                </c:pt>
                <c:pt idx="311">
                  <c:v>4.3553680812862344E-2</c:v>
                </c:pt>
                <c:pt idx="312">
                  <c:v>4.3457155279945904E-2</c:v>
                </c:pt>
                <c:pt idx="313">
                  <c:v>4.3361147637250644E-2</c:v>
                </c:pt>
                <c:pt idx="314">
                  <c:v>4.3265653485516295E-2</c:v>
                </c:pt>
                <c:pt idx="315">
                  <c:v>4.3170668476532524E-2</c:v>
                </c:pt>
                <c:pt idx="316">
                  <c:v>4.3076188312388811E-2</c:v>
                </c:pt>
                <c:pt idx="317">
                  <c:v>4.2982208744737668E-2</c:v>
                </c:pt>
                <c:pt idx="318">
                  <c:v>4.2888725574070807E-2</c:v>
                </c:pt>
                <c:pt idx="319">
                  <c:v>4.2795734649008162E-2</c:v>
                </c:pt>
                <c:pt idx="320">
                  <c:v>4.2703231865599434E-2</c:v>
                </c:pt>
                <c:pt idx="321">
                  <c:v>4.261121316663781E-2</c:v>
                </c:pt>
                <c:pt idx="322">
                  <c:v>4.2519674540985819E-2</c:v>
                </c:pt>
                <c:pt idx="323">
                  <c:v>4.2428612022912808E-2</c:v>
                </c:pt>
                <c:pt idx="324">
                  <c:v>4.2338021691444017E-2</c:v>
                </c:pt>
                <c:pt idx="325">
                  <c:v>4.2247899669720923E-2</c:v>
                </c:pt>
                <c:pt idx="326">
                  <c:v>4.2158242124372622E-2</c:v>
                </c:pt>
                <c:pt idx="327">
                  <c:v>4.2069045264898054E-2</c:v>
                </c:pt>
                <c:pt idx="328">
                  <c:v>4.198030534305882E-2</c:v>
                </c:pt>
                <c:pt idx="329">
                  <c:v>4.189201865228246E-2</c:v>
                </c:pt>
                <c:pt idx="330">
                  <c:v>4.1804181527075809E-2</c:v>
                </c:pt>
                <c:pt idx="331">
                  <c:v>4.1716790342448448E-2</c:v>
                </c:pt>
                <c:pt idx="332">
                  <c:v>4.1629841513345874E-2</c:v>
                </c:pt>
                <c:pt idx="333">
                  <c:v>4.1543331494092263E-2</c:v>
                </c:pt>
                <c:pt idx="334">
                  <c:v>4.1457256777842719E-2</c:v>
                </c:pt>
                <c:pt idx="335">
                  <c:v>4.1371613896044601E-2</c:v>
                </c:pt>
                <c:pt idx="336">
                  <c:v>4.1286399417907967E-2</c:v>
                </c:pt>
                <c:pt idx="337">
                  <c:v>4.1201609949884893E-2</c:v>
                </c:pt>
                <c:pt idx="338">
                  <c:v>4.1117242135157446E-2</c:v>
                </c:pt>
                <c:pt idx="339">
                  <c:v>4.1033292653134101E-2</c:v>
                </c:pt>
                <c:pt idx="340">
                  <c:v>4.0949758218954642E-2</c:v>
                </c:pt>
                <c:pt idx="341">
                  <c:v>4.0866635583003123E-2</c:v>
                </c:pt>
                <c:pt idx="342">
                  <c:v>4.0783921530428958E-2</c:v>
                </c:pt>
                <c:pt idx="343">
                  <c:v>4.0701612880675794E-2</c:v>
                </c:pt>
                <c:pt idx="344">
                  <c:v>4.0619706487018167E-2</c:v>
                </c:pt>
                <c:pt idx="345">
                  <c:v>4.0538199236105667E-2</c:v>
                </c:pt>
                <c:pt idx="346">
                  <c:v>4.0457088047514606E-2</c:v>
                </c:pt>
                <c:pt idx="347">
                  <c:v>4.0376369873306887E-2</c:v>
                </c:pt>
                <c:pt idx="348">
                  <c:v>4.0296041697596131E-2</c:v>
                </c:pt>
                <c:pt idx="349">
                  <c:v>4.0216100536120666E-2</c:v>
                </c:pt>
                <c:pt idx="350">
                  <c:v>4.0136543435823527E-2</c:v>
                </c:pt>
                <c:pt idx="351">
                  <c:v>4.0057367474439096E-2</c:v>
                </c:pt>
                <c:pt idx="352">
                  <c:v>3.9978569760086499E-2</c:v>
                </c:pt>
                <c:pt idx="353">
                  <c:v>3.9900147430869316E-2</c:v>
                </c:pt>
                <c:pt idx="354">
                  <c:v>3.9822097654481844E-2</c:v>
                </c:pt>
                <c:pt idx="355">
                  <c:v>3.9744417627821479E-2</c:v>
                </c:pt>
                <c:pt idx="356">
                  <c:v>3.966710457660734E-2</c:v>
                </c:pt>
                <c:pt idx="357">
                  <c:v>3.9590155755004831E-2</c:v>
                </c:pt>
                <c:pt idx="358">
                  <c:v>3.9513568445256185E-2</c:v>
                </c:pt>
                <c:pt idx="359">
                  <c:v>3.9437339957316769E-2</c:v>
                </c:pt>
                <c:pt idx="360">
                  <c:v>3.9361467628497127E-2</c:v>
                </c:pt>
                <c:pt idx="361">
                  <c:v>3.9285948823110518E-2</c:v>
                </c:pt>
                <c:pt idx="362">
                  <c:v>3.9210780932126148E-2</c:v>
                </c:pt>
                <c:pt idx="363">
                  <c:v>3.9135961372827516E-2</c:v>
                </c:pt>
                <c:pt idx="364">
                  <c:v>3.9061487588476287E-2</c:v>
                </c:pt>
                <c:pt idx="365">
                  <c:v>3.8987357047981258E-2</c:v>
                </c:pt>
                <c:pt idx="366">
                  <c:v>3.8913567245572406E-2</c:v>
                </c:pt>
                <c:pt idx="367">
                  <c:v>3.8840115700479995E-2</c:v>
                </c:pt>
                <c:pt idx="368">
                  <c:v>3.87669999566186E-2</c:v>
                </c:pt>
                <c:pt idx="369">
                  <c:v>3.8694217582275932E-2</c:v>
                </c:pt>
                <c:pt idx="370">
                  <c:v>3.86217661698064E-2</c:v>
                </c:pt>
                <c:pt idx="371">
                  <c:v>3.8549643335329405E-2</c:v>
                </c:pt>
                <c:pt idx="372">
                  <c:v>3.8477846718432102E-2</c:v>
                </c:pt>
                <c:pt idx="373">
                  <c:v>3.8406373981876775E-2</c:v>
                </c:pt>
                <c:pt idx="374">
                  <c:v>3.8335222811312485E-2</c:v>
                </c:pt>
                <c:pt idx="375">
                  <c:v>3.8264390914991238E-2</c:v>
                </c:pt>
                <c:pt idx="376">
                  <c:v>3.819387602348822E-2</c:v>
                </c:pt>
                <c:pt idx="377">
                  <c:v>3.8123675889426369E-2</c:v>
                </c:pt>
                <c:pt idx="378">
                  <c:v>3.8053788287204952E-2</c:v>
                </c:pt>
                <c:pt idx="379">
                  <c:v>3.7984211012732298E-2</c:v>
                </c:pt>
                <c:pt idx="380">
                  <c:v>3.7914941883162377E-2</c:v>
                </c:pt>
                <c:pt idx="381">
                  <c:v>3.7845978736635338E-2</c:v>
                </c:pt>
                <c:pt idx="382">
                  <c:v>3.7777319432021908E-2</c:v>
                </c:pt>
                <c:pt idx="383">
                  <c:v>3.7708961848671514E-2</c:v>
                </c:pt>
                <c:pt idx="384">
                  <c:v>3.7640903886164118E-2</c:v>
                </c:pt>
                <c:pt idx="385">
                  <c:v>3.7573143464065678E-2</c:v>
                </c:pt>
                <c:pt idx="386">
                  <c:v>3.7505678521687243E-2</c:v>
                </c:pt>
                <c:pt idx="387">
                  <c:v>3.7438507017847449E-2</c:v>
                </c:pt>
                <c:pt idx="388">
                  <c:v>3.7371626930638606E-2</c:v>
                </c:pt>
                <c:pt idx="389">
                  <c:v>3.7305036257196049E-2</c:v>
                </c:pt>
                <c:pt idx="390">
                  <c:v>3.7238733013470963E-2</c:v>
                </c:pt>
                <c:pt idx="391">
                  <c:v>3.7172715234006316E-2</c:v>
                </c:pt>
                <c:pt idx="392">
                  <c:v>3.7106980971716212E-2</c:v>
                </c:pt>
                <c:pt idx="393">
                  <c:v>3.7041528297668241E-2</c:v>
                </c:pt>
                <c:pt idx="394">
                  <c:v>3.6976355300869061E-2</c:v>
                </c:pt>
                <c:pt idx="395">
                  <c:v>3.6911460088053016E-2</c:v>
                </c:pt>
                <c:pt idx="396">
                  <c:v>3.6846840783473708E-2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BB-4FCA-B1A7-3DCA1FD12FC1}"/>
            </c:ext>
          </c:extLst>
        </c:ser>
        <c:ser>
          <c:idx val="0"/>
          <c:order val="1"/>
          <c:tx>
            <c:strRef>
              <c:f>'Utilità-Disutilità marginale'!$C$21</c:f>
              <c:strCache>
                <c:ptCount val="1"/>
                <c:pt idx="0">
                  <c:v>Disutilità marginale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'Utilità-Disutilità marginale'!$A$22:$A$418</c:f>
              <c:numCache>
                <c:formatCode>General</c:formatCode>
                <c:ptCount val="397"/>
                <c:pt idx="0">
                  <c:v>0.01</c:v>
                </c:pt>
                <c:pt idx="1">
                  <c:v>0.05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0.1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0.18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  <c:pt idx="18">
                  <c:v>0.22</c:v>
                </c:pt>
                <c:pt idx="19">
                  <c:v>0.23</c:v>
                </c:pt>
                <c:pt idx="20">
                  <c:v>0.24</c:v>
                </c:pt>
                <c:pt idx="21">
                  <c:v>0.25</c:v>
                </c:pt>
                <c:pt idx="22">
                  <c:v>0.26</c:v>
                </c:pt>
                <c:pt idx="23">
                  <c:v>0.27</c:v>
                </c:pt>
                <c:pt idx="24">
                  <c:v>0.28000000000000003</c:v>
                </c:pt>
                <c:pt idx="25">
                  <c:v>0.28999999999999998</c:v>
                </c:pt>
                <c:pt idx="26">
                  <c:v>0.3</c:v>
                </c:pt>
                <c:pt idx="27">
                  <c:v>0.31</c:v>
                </c:pt>
                <c:pt idx="28">
                  <c:v>0.32</c:v>
                </c:pt>
                <c:pt idx="29">
                  <c:v>0.33</c:v>
                </c:pt>
                <c:pt idx="30">
                  <c:v>0.34</c:v>
                </c:pt>
                <c:pt idx="31">
                  <c:v>0.35</c:v>
                </c:pt>
                <c:pt idx="32">
                  <c:v>0.36</c:v>
                </c:pt>
                <c:pt idx="33">
                  <c:v>0.37</c:v>
                </c:pt>
                <c:pt idx="34">
                  <c:v>0.38</c:v>
                </c:pt>
                <c:pt idx="35">
                  <c:v>0.39</c:v>
                </c:pt>
                <c:pt idx="36">
                  <c:v>0.4</c:v>
                </c:pt>
                <c:pt idx="37">
                  <c:v>0.41</c:v>
                </c:pt>
                <c:pt idx="38">
                  <c:v>0.42</c:v>
                </c:pt>
                <c:pt idx="39">
                  <c:v>0.43</c:v>
                </c:pt>
                <c:pt idx="40">
                  <c:v>0.44</c:v>
                </c:pt>
                <c:pt idx="41">
                  <c:v>0.45</c:v>
                </c:pt>
                <c:pt idx="42">
                  <c:v>0.46</c:v>
                </c:pt>
                <c:pt idx="43">
                  <c:v>0.47</c:v>
                </c:pt>
                <c:pt idx="44">
                  <c:v>0.48</c:v>
                </c:pt>
                <c:pt idx="45">
                  <c:v>0.49</c:v>
                </c:pt>
                <c:pt idx="46">
                  <c:v>0.5</c:v>
                </c:pt>
                <c:pt idx="47">
                  <c:v>0.51</c:v>
                </c:pt>
                <c:pt idx="48">
                  <c:v>0.52</c:v>
                </c:pt>
                <c:pt idx="49">
                  <c:v>0.53</c:v>
                </c:pt>
                <c:pt idx="50">
                  <c:v>0.54</c:v>
                </c:pt>
                <c:pt idx="51">
                  <c:v>0.55000000000000004</c:v>
                </c:pt>
                <c:pt idx="52">
                  <c:v>0.56000000000000005</c:v>
                </c:pt>
                <c:pt idx="53">
                  <c:v>0.56999999999999995</c:v>
                </c:pt>
                <c:pt idx="54">
                  <c:v>0.57999999999999996</c:v>
                </c:pt>
                <c:pt idx="55">
                  <c:v>0.59</c:v>
                </c:pt>
                <c:pt idx="56">
                  <c:v>0.6</c:v>
                </c:pt>
                <c:pt idx="57">
                  <c:v>0.61</c:v>
                </c:pt>
                <c:pt idx="58">
                  <c:v>0.62</c:v>
                </c:pt>
                <c:pt idx="59">
                  <c:v>0.63</c:v>
                </c:pt>
                <c:pt idx="60">
                  <c:v>0.64</c:v>
                </c:pt>
                <c:pt idx="61">
                  <c:v>0.65</c:v>
                </c:pt>
                <c:pt idx="62">
                  <c:v>0.66</c:v>
                </c:pt>
                <c:pt idx="63">
                  <c:v>0.67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0.71</c:v>
                </c:pt>
                <c:pt idx="68">
                  <c:v>0.72</c:v>
                </c:pt>
                <c:pt idx="69">
                  <c:v>0.73</c:v>
                </c:pt>
                <c:pt idx="70">
                  <c:v>0.74</c:v>
                </c:pt>
                <c:pt idx="71">
                  <c:v>0.75</c:v>
                </c:pt>
                <c:pt idx="72">
                  <c:v>0.76</c:v>
                </c:pt>
                <c:pt idx="73">
                  <c:v>0.77</c:v>
                </c:pt>
                <c:pt idx="74">
                  <c:v>0.78</c:v>
                </c:pt>
                <c:pt idx="75">
                  <c:v>0.79</c:v>
                </c:pt>
                <c:pt idx="76">
                  <c:v>0.8</c:v>
                </c:pt>
                <c:pt idx="77">
                  <c:v>0.81</c:v>
                </c:pt>
                <c:pt idx="78">
                  <c:v>0.82</c:v>
                </c:pt>
                <c:pt idx="79">
                  <c:v>0.83</c:v>
                </c:pt>
                <c:pt idx="80">
                  <c:v>0.84</c:v>
                </c:pt>
                <c:pt idx="81">
                  <c:v>0.85</c:v>
                </c:pt>
                <c:pt idx="82">
                  <c:v>0.86</c:v>
                </c:pt>
                <c:pt idx="83">
                  <c:v>0.87</c:v>
                </c:pt>
                <c:pt idx="84">
                  <c:v>0.88</c:v>
                </c:pt>
                <c:pt idx="85">
                  <c:v>0.89</c:v>
                </c:pt>
                <c:pt idx="86">
                  <c:v>0.9</c:v>
                </c:pt>
                <c:pt idx="87">
                  <c:v>0.91</c:v>
                </c:pt>
                <c:pt idx="88">
                  <c:v>0.92</c:v>
                </c:pt>
                <c:pt idx="89">
                  <c:v>0.93</c:v>
                </c:pt>
                <c:pt idx="90">
                  <c:v>0.94000000000000095</c:v>
                </c:pt>
                <c:pt idx="91">
                  <c:v>0.95000000000000095</c:v>
                </c:pt>
                <c:pt idx="92">
                  <c:v>0.96000000000000096</c:v>
                </c:pt>
                <c:pt idx="93">
                  <c:v>0.97000000000000097</c:v>
                </c:pt>
                <c:pt idx="94">
                  <c:v>0.98000000000000098</c:v>
                </c:pt>
                <c:pt idx="95">
                  <c:v>0.99000000000000099</c:v>
                </c:pt>
                <c:pt idx="96">
                  <c:v>1</c:v>
                </c:pt>
                <c:pt idx="97">
                  <c:v>1.01</c:v>
                </c:pt>
                <c:pt idx="98">
                  <c:v>1.02</c:v>
                </c:pt>
                <c:pt idx="99">
                  <c:v>1.03</c:v>
                </c:pt>
                <c:pt idx="100">
                  <c:v>1.04</c:v>
                </c:pt>
                <c:pt idx="101">
                  <c:v>1.05</c:v>
                </c:pt>
                <c:pt idx="102">
                  <c:v>1.06</c:v>
                </c:pt>
                <c:pt idx="103">
                  <c:v>1.07</c:v>
                </c:pt>
                <c:pt idx="104">
                  <c:v>1.08</c:v>
                </c:pt>
                <c:pt idx="105">
                  <c:v>1.0900000000000001</c:v>
                </c:pt>
                <c:pt idx="106">
                  <c:v>1.1000000000000001</c:v>
                </c:pt>
                <c:pt idx="107">
                  <c:v>1.1100000000000001</c:v>
                </c:pt>
                <c:pt idx="108">
                  <c:v>1.1200000000000001</c:v>
                </c:pt>
                <c:pt idx="109">
                  <c:v>1.1299999999999999</c:v>
                </c:pt>
                <c:pt idx="110">
                  <c:v>1.1399999999999999</c:v>
                </c:pt>
                <c:pt idx="111">
                  <c:v>1.1499999999999999</c:v>
                </c:pt>
                <c:pt idx="112">
                  <c:v>1.1599999999999999</c:v>
                </c:pt>
                <c:pt idx="113">
                  <c:v>1.17</c:v>
                </c:pt>
                <c:pt idx="114">
                  <c:v>1.18</c:v>
                </c:pt>
                <c:pt idx="115">
                  <c:v>1.19</c:v>
                </c:pt>
                <c:pt idx="116">
                  <c:v>1.2</c:v>
                </c:pt>
                <c:pt idx="117">
                  <c:v>1.21</c:v>
                </c:pt>
                <c:pt idx="118">
                  <c:v>1.22</c:v>
                </c:pt>
                <c:pt idx="119">
                  <c:v>1.23</c:v>
                </c:pt>
                <c:pt idx="120">
                  <c:v>1.24</c:v>
                </c:pt>
                <c:pt idx="121">
                  <c:v>1.25</c:v>
                </c:pt>
                <c:pt idx="122">
                  <c:v>1.26</c:v>
                </c:pt>
                <c:pt idx="123">
                  <c:v>1.27</c:v>
                </c:pt>
                <c:pt idx="124">
                  <c:v>1.28</c:v>
                </c:pt>
                <c:pt idx="125">
                  <c:v>1.29</c:v>
                </c:pt>
                <c:pt idx="126">
                  <c:v>1.3</c:v>
                </c:pt>
                <c:pt idx="127">
                  <c:v>1.31</c:v>
                </c:pt>
                <c:pt idx="128">
                  <c:v>1.32</c:v>
                </c:pt>
                <c:pt idx="129">
                  <c:v>1.33</c:v>
                </c:pt>
                <c:pt idx="130">
                  <c:v>1.34</c:v>
                </c:pt>
                <c:pt idx="131">
                  <c:v>1.35</c:v>
                </c:pt>
                <c:pt idx="132">
                  <c:v>1.36</c:v>
                </c:pt>
                <c:pt idx="133">
                  <c:v>1.37</c:v>
                </c:pt>
                <c:pt idx="134">
                  <c:v>1.38</c:v>
                </c:pt>
                <c:pt idx="135">
                  <c:v>1.39</c:v>
                </c:pt>
                <c:pt idx="136">
                  <c:v>1.4</c:v>
                </c:pt>
                <c:pt idx="137">
                  <c:v>1.41</c:v>
                </c:pt>
                <c:pt idx="138">
                  <c:v>1.42</c:v>
                </c:pt>
                <c:pt idx="139">
                  <c:v>1.43</c:v>
                </c:pt>
                <c:pt idx="140">
                  <c:v>1.44</c:v>
                </c:pt>
                <c:pt idx="141">
                  <c:v>1.45</c:v>
                </c:pt>
                <c:pt idx="142">
                  <c:v>1.46</c:v>
                </c:pt>
                <c:pt idx="143">
                  <c:v>1.47</c:v>
                </c:pt>
                <c:pt idx="144">
                  <c:v>1.48</c:v>
                </c:pt>
                <c:pt idx="145">
                  <c:v>1.49</c:v>
                </c:pt>
                <c:pt idx="146">
                  <c:v>1.5</c:v>
                </c:pt>
                <c:pt idx="147">
                  <c:v>1.51</c:v>
                </c:pt>
                <c:pt idx="148">
                  <c:v>1.52</c:v>
                </c:pt>
                <c:pt idx="149">
                  <c:v>1.53</c:v>
                </c:pt>
                <c:pt idx="150">
                  <c:v>1.54</c:v>
                </c:pt>
                <c:pt idx="151">
                  <c:v>1.55</c:v>
                </c:pt>
                <c:pt idx="152">
                  <c:v>1.56</c:v>
                </c:pt>
                <c:pt idx="153">
                  <c:v>1.57</c:v>
                </c:pt>
                <c:pt idx="154">
                  <c:v>1.58</c:v>
                </c:pt>
                <c:pt idx="155">
                  <c:v>1.59</c:v>
                </c:pt>
                <c:pt idx="156">
                  <c:v>1.6</c:v>
                </c:pt>
                <c:pt idx="157">
                  <c:v>1.61</c:v>
                </c:pt>
                <c:pt idx="158">
                  <c:v>1.62</c:v>
                </c:pt>
                <c:pt idx="159">
                  <c:v>1.63</c:v>
                </c:pt>
                <c:pt idx="160">
                  <c:v>1.64</c:v>
                </c:pt>
                <c:pt idx="161">
                  <c:v>1.65</c:v>
                </c:pt>
                <c:pt idx="162">
                  <c:v>1.66</c:v>
                </c:pt>
                <c:pt idx="163">
                  <c:v>1.67</c:v>
                </c:pt>
                <c:pt idx="164">
                  <c:v>1.68</c:v>
                </c:pt>
                <c:pt idx="165">
                  <c:v>1.69</c:v>
                </c:pt>
                <c:pt idx="166">
                  <c:v>1.7</c:v>
                </c:pt>
                <c:pt idx="167">
                  <c:v>1.71</c:v>
                </c:pt>
                <c:pt idx="168">
                  <c:v>1.72</c:v>
                </c:pt>
                <c:pt idx="169">
                  <c:v>1.73</c:v>
                </c:pt>
                <c:pt idx="170">
                  <c:v>1.74</c:v>
                </c:pt>
                <c:pt idx="171">
                  <c:v>1.75</c:v>
                </c:pt>
                <c:pt idx="172">
                  <c:v>1.76</c:v>
                </c:pt>
                <c:pt idx="173">
                  <c:v>1.77</c:v>
                </c:pt>
                <c:pt idx="174">
                  <c:v>1.78</c:v>
                </c:pt>
                <c:pt idx="175">
                  <c:v>1.79</c:v>
                </c:pt>
                <c:pt idx="176">
                  <c:v>1.8</c:v>
                </c:pt>
                <c:pt idx="177">
                  <c:v>1.81</c:v>
                </c:pt>
                <c:pt idx="178">
                  <c:v>1.82</c:v>
                </c:pt>
                <c:pt idx="179">
                  <c:v>1.83</c:v>
                </c:pt>
                <c:pt idx="180">
                  <c:v>1.84</c:v>
                </c:pt>
                <c:pt idx="181">
                  <c:v>1.85</c:v>
                </c:pt>
                <c:pt idx="182">
                  <c:v>1.86</c:v>
                </c:pt>
                <c:pt idx="183">
                  <c:v>1.87</c:v>
                </c:pt>
                <c:pt idx="184">
                  <c:v>1.88</c:v>
                </c:pt>
                <c:pt idx="185">
                  <c:v>1.89</c:v>
                </c:pt>
                <c:pt idx="186">
                  <c:v>1.9</c:v>
                </c:pt>
                <c:pt idx="187">
                  <c:v>1.91</c:v>
                </c:pt>
                <c:pt idx="188">
                  <c:v>1.92</c:v>
                </c:pt>
                <c:pt idx="189">
                  <c:v>1.93</c:v>
                </c:pt>
                <c:pt idx="190">
                  <c:v>1.94</c:v>
                </c:pt>
                <c:pt idx="191">
                  <c:v>1.95</c:v>
                </c:pt>
                <c:pt idx="192">
                  <c:v>1.96</c:v>
                </c:pt>
                <c:pt idx="193">
                  <c:v>1.97</c:v>
                </c:pt>
                <c:pt idx="194">
                  <c:v>1.98</c:v>
                </c:pt>
                <c:pt idx="195">
                  <c:v>1.99</c:v>
                </c:pt>
                <c:pt idx="196">
                  <c:v>2</c:v>
                </c:pt>
                <c:pt idx="197">
                  <c:v>2.0099999999999998</c:v>
                </c:pt>
                <c:pt idx="198">
                  <c:v>2.02</c:v>
                </c:pt>
                <c:pt idx="199">
                  <c:v>2.0299999999999998</c:v>
                </c:pt>
                <c:pt idx="200">
                  <c:v>2.04</c:v>
                </c:pt>
                <c:pt idx="201">
                  <c:v>2.0499999999999998</c:v>
                </c:pt>
                <c:pt idx="202">
                  <c:v>2.06</c:v>
                </c:pt>
                <c:pt idx="203">
                  <c:v>2.0699999999999998</c:v>
                </c:pt>
                <c:pt idx="204">
                  <c:v>2.08</c:v>
                </c:pt>
                <c:pt idx="205">
                  <c:v>2.09</c:v>
                </c:pt>
                <c:pt idx="206">
                  <c:v>2.1</c:v>
                </c:pt>
                <c:pt idx="207">
                  <c:v>2.11</c:v>
                </c:pt>
                <c:pt idx="208">
                  <c:v>2.12</c:v>
                </c:pt>
                <c:pt idx="209">
                  <c:v>2.13</c:v>
                </c:pt>
                <c:pt idx="210">
                  <c:v>2.14</c:v>
                </c:pt>
                <c:pt idx="211">
                  <c:v>2.15</c:v>
                </c:pt>
                <c:pt idx="212">
                  <c:v>2.16</c:v>
                </c:pt>
                <c:pt idx="213">
                  <c:v>2.17</c:v>
                </c:pt>
                <c:pt idx="214">
                  <c:v>2.1800000000000002</c:v>
                </c:pt>
                <c:pt idx="215">
                  <c:v>2.19</c:v>
                </c:pt>
                <c:pt idx="216">
                  <c:v>2.2000000000000002</c:v>
                </c:pt>
                <c:pt idx="217">
                  <c:v>2.21</c:v>
                </c:pt>
                <c:pt idx="218">
                  <c:v>2.2200000000000002</c:v>
                </c:pt>
                <c:pt idx="219">
                  <c:v>2.23</c:v>
                </c:pt>
                <c:pt idx="220">
                  <c:v>2.2400000000000002</c:v>
                </c:pt>
                <c:pt idx="221">
                  <c:v>2.25</c:v>
                </c:pt>
                <c:pt idx="222">
                  <c:v>2.2599999999999998</c:v>
                </c:pt>
                <c:pt idx="223">
                  <c:v>2.27</c:v>
                </c:pt>
                <c:pt idx="224">
                  <c:v>2.2799999999999998</c:v>
                </c:pt>
                <c:pt idx="225">
                  <c:v>2.29</c:v>
                </c:pt>
                <c:pt idx="226">
                  <c:v>2.2999999999999998</c:v>
                </c:pt>
                <c:pt idx="227">
                  <c:v>2.31</c:v>
                </c:pt>
                <c:pt idx="228">
                  <c:v>2.3199999999999998</c:v>
                </c:pt>
                <c:pt idx="229">
                  <c:v>2.33</c:v>
                </c:pt>
                <c:pt idx="230">
                  <c:v>2.34</c:v>
                </c:pt>
                <c:pt idx="231">
                  <c:v>2.35</c:v>
                </c:pt>
                <c:pt idx="232">
                  <c:v>2.36</c:v>
                </c:pt>
                <c:pt idx="233">
                  <c:v>2.37</c:v>
                </c:pt>
                <c:pt idx="234">
                  <c:v>2.38</c:v>
                </c:pt>
                <c:pt idx="235">
                  <c:v>2.39</c:v>
                </c:pt>
                <c:pt idx="236">
                  <c:v>2.4</c:v>
                </c:pt>
                <c:pt idx="237">
                  <c:v>2.41</c:v>
                </c:pt>
                <c:pt idx="238">
                  <c:v>2.42</c:v>
                </c:pt>
                <c:pt idx="239">
                  <c:v>2.4300000000000002</c:v>
                </c:pt>
                <c:pt idx="240">
                  <c:v>2.44</c:v>
                </c:pt>
                <c:pt idx="241">
                  <c:v>2.4500000000000002</c:v>
                </c:pt>
                <c:pt idx="242">
                  <c:v>2.46</c:v>
                </c:pt>
                <c:pt idx="243">
                  <c:v>2.4700000000000002</c:v>
                </c:pt>
                <c:pt idx="244">
                  <c:v>2.48</c:v>
                </c:pt>
                <c:pt idx="245">
                  <c:v>2.4900000000000002</c:v>
                </c:pt>
                <c:pt idx="246">
                  <c:v>2.5</c:v>
                </c:pt>
                <c:pt idx="247">
                  <c:v>2.5099999999999998</c:v>
                </c:pt>
                <c:pt idx="248">
                  <c:v>2.52</c:v>
                </c:pt>
                <c:pt idx="249">
                  <c:v>2.5299999999999998</c:v>
                </c:pt>
                <c:pt idx="250">
                  <c:v>2.54</c:v>
                </c:pt>
                <c:pt idx="251">
                  <c:v>2.5499999999999998</c:v>
                </c:pt>
                <c:pt idx="252">
                  <c:v>2.56</c:v>
                </c:pt>
                <c:pt idx="253">
                  <c:v>2.57</c:v>
                </c:pt>
                <c:pt idx="254">
                  <c:v>2.58</c:v>
                </c:pt>
                <c:pt idx="255">
                  <c:v>2.59</c:v>
                </c:pt>
                <c:pt idx="256">
                  <c:v>2.6</c:v>
                </c:pt>
                <c:pt idx="257">
                  <c:v>2.61</c:v>
                </c:pt>
                <c:pt idx="258">
                  <c:v>2.62</c:v>
                </c:pt>
                <c:pt idx="259">
                  <c:v>2.63</c:v>
                </c:pt>
                <c:pt idx="260">
                  <c:v>2.64</c:v>
                </c:pt>
                <c:pt idx="261">
                  <c:v>2.65</c:v>
                </c:pt>
                <c:pt idx="262">
                  <c:v>2.66</c:v>
                </c:pt>
                <c:pt idx="263">
                  <c:v>2.67</c:v>
                </c:pt>
                <c:pt idx="264">
                  <c:v>2.68</c:v>
                </c:pt>
                <c:pt idx="265">
                  <c:v>2.69</c:v>
                </c:pt>
                <c:pt idx="266">
                  <c:v>2.7</c:v>
                </c:pt>
                <c:pt idx="267">
                  <c:v>2.71</c:v>
                </c:pt>
                <c:pt idx="268">
                  <c:v>2.72</c:v>
                </c:pt>
                <c:pt idx="269">
                  <c:v>2.73</c:v>
                </c:pt>
                <c:pt idx="270">
                  <c:v>2.74</c:v>
                </c:pt>
                <c:pt idx="271">
                  <c:v>2.75</c:v>
                </c:pt>
                <c:pt idx="272">
                  <c:v>2.76</c:v>
                </c:pt>
                <c:pt idx="273">
                  <c:v>2.77</c:v>
                </c:pt>
                <c:pt idx="274">
                  <c:v>2.78</c:v>
                </c:pt>
                <c:pt idx="275">
                  <c:v>2.79</c:v>
                </c:pt>
                <c:pt idx="276">
                  <c:v>2.8</c:v>
                </c:pt>
                <c:pt idx="277">
                  <c:v>2.81</c:v>
                </c:pt>
                <c:pt idx="278">
                  <c:v>2.82</c:v>
                </c:pt>
                <c:pt idx="279">
                  <c:v>2.83</c:v>
                </c:pt>
                <c:pt idx="280">
                  <c:v>2.84</c:v>
                </c:pt>
                <c:pt idx="281">
                  <c:v>2.85</c:v>
                </c:pt>
                <c:pt idx="282">
                  <c:v>2.86</c:v>
                </c:pt>
                <c:pt idx="283">
                  <c:v>2.87</c:v>
                </c:pt>
                <c:pt idx="284">
                  <c:v>2.88</c:v>
                </c:pt>
                <c:pt idx="285">
                  <c:v>2.89</c:v>
                </c:pt>
                <c:pt idx="286">
                  <c:v>2.9</c:v>
                </c:pt>
                <c:pt idx="287">
                  <c:v>2.91</c:v>
                </c:pt>
                <c:pt idx="288">
                  <c:v>2.92</c:v>
                </c:pt>
                <c:pt idx="289">
                  <c:v>2.93</c:v>
                </c:pt>
                <c:pt idx="290">
                  <c:v>2.94</c:v>
                </c:pt>
                <c:pt idx="291">
                  <c:v>2.95</c:v>
                </c:pt>
                <c:pt idx="292">
                  <c:v>2.96</c:v>
                </c:pt>
                <c:pt idx="293">
                  <c:v>2.97</c:v>
                </c:pt>
                <c:pt idx="294">
                  <c:v>2.98</c:v>
                </c:pt>
                <c:pt idx="295">
                  <c:v>2.99</c:v>
                </c:pt>
                <c:pt idx="296">
                  <c:v>3</c:v>
                </c:pt>
                <c:pt idx="297">
                  <c:v>3.01</c:v>
                </c:pt>
                <c:pt idx="298">
                  <c:v>3.02</c:v>
                </c:pt>
                <c:pt idx="299">
                  <c:v>3.03</c:v>
                </c:pt>
                <c:pt idx="300">
                  <c:v>3.04</c:v>
                </c:pt>
                <c:pt idx="301">
                  <c:v>3.05</c:v>
                </c:pt>
                <c:pt idx="302">
                  <c:v>3.06</c:v>
                </c:pt>
                <c:pt idx="303">
                  <c:v>3.07</c:v>
                </c:pt>
                <c:pt idx="304">
                  <c:v>3.08</c:v>
                </c:pt>
                <c:pt idx="305">
                  <c:v>3.09</c:v>
                </c:pt>
                <c:pt idx="306">
                  <c:v>3.1</c:v>
                </c:pt>
                <c:pt idx="307">
                  <c:v>3.11</c:v>
                </c:pt>
                <c:pt idx="308">
                  <c:v>3.12</c:v>
                </c:pt>
                <c:pt idx="309">
                  <c:v>3.13</c:v>
                </c:pt>
                <c:pt idx="310">
                  <c:v>3.14</c:v>
                </c:pt>
                <c:pt idx="311">
                  <c:v>3.15</c:v>
                </c:pt>
                <c:pt idx="312">
                  <c:v>3.16</c:v>
                </c:pt>
                <c:pt idx="313">
                  <c:v>3.17</c:v>
                </c:pt>
                <c:pt idx="314">
                  <c:v>3.18</c:v>
                </c:pt>
                <c:pt idx="315">
                  <c:v>3.19</c:v>
                </c:pt>
                <c:pt idx="316">
                  <c:v>3.2</c:v>
                </c:pt>
                <c:pt idx="317">
                  <c:v>3.21</c:v>
                </c:pt>
                <c:pt idx="318">
                  <c:v>3.22</c:v>
                </c:pt>
                <c:pt idx="319">
                  <c:v>3.23</c:v>
                </c:pt>
                <c:pt idx="320">
                  <c:v>3.24</c:v>
                </c:pt>
                <c:pt idx="321">
                  <c:v>3.25</c:v>
                </c:pt>
                <c:pt idx="322">
                  <c:v>3.26</c:v>
                </c:pt>
                <c:pt idx="323">
                  <c:v>3.27</c:v>
                </c:pt>
                <c:pt idx="324">
                  <c:v>3.28</c:v>
                </c:pt>
                <c:pt idx="325">
                  <c:v>3.29</c:v>
                </c:pt>
                <c:pt idx="326">
                  <c:v>3.3</c:v>
                </c:pt>
                <c:pt idx="327">
                  <c:v>3.31</c:v>
                </c:pt>
                <c:pt idx="328">
                  <c:v>3.32</c:v>
                </c:pt>
                <c:pt idx="329">
                  <c:v>3.33</c:v>
                </c:pt>
                <c:pt idx="330">
                  <c:v>3.34</c:v>
                </c:pt>
                <c:pt idx="331">
                  <c:v>3.35</c:v>
                </c:pt>
                <c:pt idx="332">
                  <c:v>3.36</c:v>
                </c:pt>
                <c:pt idx="333">
                  <c:v>3.37</c:v>
                </c:pt>
                <c:pt idx="334">
                  <c:v>3.38</c:v>
                </c:pt>
                <c:pt idx="335">
                  <c:v>3.39</c:v>
                </c:pt>
                <c:pt idx="336">
                  <c:v>3.4</c:v>
                </c:pt>
                <c:pt idx="337">
                  <c:v>3.41</c:v>
                </c:pt>
                <c:pt idx="338">
                  <c:v>3.42</c:v>
                </c:pt>
                <c:pt idx="339">
                  <c:v>3.43</c:v>
                </c:pt>
                <c:pt idx="340">
                  <c:v>3.44</c:v>
                </c:pt>
                <c:pt idx="341">
                  <c:v>3.45</c:v>
                </c:pt>
                <c:pt idx="342">
                  <c:v>3.46</c:v>
                </c:pt>
                <c:pt idx="343">
                  <c:v>3.47</c:v>
                </c:pt>
                <c:pt idx="344">
                  <c:v>3.48</c:v>
                </c:pt>
                <c:pt idx="345">
                  <c:v>3.49</c:v>
                </c:pt>
                <c:pt idx="346">
                  <c:v>3.5</c:v>
                </c:pt>
                <c:pt idx="347">
                  <c:v>3.51</c:v>
                </c:pt>
                <c:pt idx="348">
                  <c:v>3.52</c:v>
                </c:pt>
                <c:pt idx="349">
                  <c:v>3.53</c:v>
                </c:pt>
                <c:pt idx="350">
                  <c:v>3.54</c:v>
                </c:pt>
                <c:pt idx="351">
                  <c:v>3.55</c:v>
                </c:pt>
                <c:pt idx="352">
                  <c:v>3.56</c:v>
                </c:pt>
                <c:pt idx="353">
                  <c:v>3.57</c:v>
                </c:pt>
                <c:pt idx="354">
                  <c:v>3.58</c:v>
                </c:pt>
                <c:pt idx="355">
                  <c:v>3.59</c:v>
                </c:pt>
                <c:pt idx="356">
                  <c:v>3.6</c:v>
                </c:pt>
                <c:pt idx="357">
                  <c:v>3.61</c:v>
                </c:pt>
                <c:pt idx="358">
                  <c:v>3.62</c:v>
                </c:pt>
                <c:pt idx="359">
                  <c:v>3.63</c:v>
                </c:pt>
                <c:pt idx="360">
                  <c:v>3.64</c:v>
                </c:pt>
                <c:pt idx="361">
                  <c:v>3.65</c:v>
                </c:pt>
                <c:pt idx="362">
                  <c:v>3.66</c:v>
                </c:pt>
                <c:pt idx="363">
                  <c:v>3.67</c:v>
                </c:pt>
                <c:pt idx="364">
                  <c:v>3.68</c:v>
                </c:pt>
                <c:pt idx="365">
                  <c:v>3.69</c:v>
                </c:pt>
                <c:pt idx="366">
                  <c:v>3.7</c:v>
                </c:pt>
                <c:pt idx="367">
                  <c:v>3.71</c:v>
                </c:pt>
                <c:pt idx="368">
                  <c:v>3.72</c:v>
                </c:pt>
                <c:pt idx="369">
                  <c:v>3.73</c:v>
                </c:pt>
                <c:pt idx="370">
                  <c:v>3.74</c:v>
                </c:pt>
                <c:pt idx="371">
                  <c:v>3.75</c:v>
                </c:pt>
                <c:pt idx="372">
                  <c:v>3.76</c:v>
                </c:pt>
                <c:pt idx="373">
                  <c:v>3.77</c:v>
                </c:pt>
                <c:pt idx="374">
                  <c:v>3.78</c:v>
                </c:pt>
                <c:pt idx="375">
                  <c:v>3.79</c:v>
                </c:pt>
                <c:pt idx="376">
                  <c:v>3.8</c:v>
                </c:pt>
                <c:pt idx="377">
                  <c:v>3.81</c:v>
                </c:pt>
                <c:pt idx="378">
                  <c:v>3.82</c:v>
                </c:pt>
                <c:pt idx="379">
                  <c:v>3.83</c:v>
                </c:pt>
                <c:pt idx="380">
                  <c:v>3.84</c:v>
                </c:pt>
                <c:pt idx="381">
                  <c:v>3.85</c:v>
                </c:pt>
                <c:pt idx="382">
                  <c:v>3.86</c:v>
                </c:pt>
                <c:pt idx="383">
                  <c:v>3.87</c:v>
                </c:pt>
                <c:pt idx="384">
                  <c:v>3.88</c:v>
                </c:pt>
                <c:pt idx="385">
                  <c:v>3.89</c:v>
                </c:pt>
                <c:pt idx="386">
                  <c:v>3.9</c:v>
                </c:pt>
                <c:pt idx="387">
                  <c:v>3.91</c:v>
                </c:pt>
                <c:pt idx="388">
                  <c:v>3.92</c:v>
                </c:pt>
                <c:pt idx="389">
                  <c:v>3.93</c:v>
                </c:pt>
                <c:pt idx="390">
                  <c:v>3.94</c:v>
                </c:pt>
                <c:pt idx="391">
                  <c:v>3.95</c:v>
                </c:pt>
                <c:pt idx="392">
                  <c:v>3.96</c:v>
                </c:pt>
                <c:pt idx="393">
                  <c:v>3.97</c:v>
                </c:pt>
                <c:pt idx="394">
                  <c:v>3.98</c:v>
                </c:pt>
                <c:pt idx="395">
                  <c:v>3.99</c:v>
                </c:pt>
                <c:pt idx="396">
                  <c:v>4</c:v>
                </c:pt>
              </c:numCache>
            </c:numRef>
          </c:xVal>
          <c:yVal>
            <c:numRef>
              <c:f>'Utilità-Disutilità marginale'!$C$22:$C$418</c:f>
              <c:numCache>
                <c:formatCode>_(* #,##0.00_);_(* \(#,##0.00\);_(* "-"??_);_(@_)</c:formatCode>
                <c:ptCount val="397"/>
                <c:pt idx="0">
                  <c:v>1.2000000000000004E-5</c:v>
                </c:pt>
                <c:pt idx="1">
                  <c:v>3.0000000000000014E-4</c:v>
                </c:pt>
                <c:pt idx="2">
                  <c:v>4.3200000000000004E-4</c:v>
                </c:pt>
                <c:pt idx="3">
                  <c:v>5.880000000000002E-4</c:v>
                </c:pt>
                <c:pt idx="4">
                  <c:v>7.6800000000000024E-4</c:v>
                </c:pt>
                <c:pt idx="5">
                  <c:v>9.720000000000001E-4</c:v>
                </c:pt>
                <c:pt idx="6">
                  <c:v>1.2000000000000005E-3</c:v>
                </c:pt>
                <c:pt idx="7">
                  <c:v>1.4520000000000002E-3</c:v>
                </c:pt>
                <c:pt idx="8">
                  <c:v>1.7280000000000002E-3</c:v>
                </c:pt>
                <c:pt idx="9">
                  <c:v>2.0280000000000003E-3</c:v>
                </c:pt>
                <c:pt idx="10">
                  <c:v>2.3520000000000008E-3</c:v>
                </c:pt>
                <c:pt idx="11">
                  <c:v>2.7000000000000006E-3</c:v>
                </c:pt>
                <c:pt idx="12">
                  <c:v>3.0720000000000009E-3</c:v>
                </c:pt>
                <c:pt idx="13">
                  <c:v>3.468000000000001E-3</c:v>
                </c:pt>
                <c:pt idx="14">
                  <c:v>3.8880000000000004E-3</c:v>
                </c:pt>
                <c:pt idx="15">
                  <c:v>4.3320000000000008E-3</c:v>
                </c:pt>
                <c:pt idx="16">
                  <c:v>4.8000000000000022E-3</c:v>
                </c:pt>
                <c:pt idx="17">
                  <c:v>5.2919999999999998E-3</c:v>
                </c:pt>
                <c:pt idx="18">
                  <c:v>5.8080000000000007E-3</c:v>
                </c:pt>
                <c:pt idx="19">
                  <c:v>6.3480000000000012E-3</c:v>
                </c:pt>
                <c:pt idx="20">
                  <c:v>6.9120000000000006E-3</c:v>
                </c:pt>
                <c:pt idx="21">
                  <c:v>7.5000000000000015E-3</c:v>
                </c:pt>
                <c:pt idx="22">
                  <c:v>8.1120000000000012E-3</c:v>
                </c:pt>
                <c:pt idx="23">
                  <c:v>8.7480000000000023E-3</c:v>
                </c:pt>
                <c:pt idx="24">
                  <c:v>9.4080000000000032E-3</c:v>
                </c:pt>
                <c:pt idx="25">
                  <c:v>1.0092E-2</c:v>
                </c:pt>
                <c:pt idx="26">
                  <c:v>1.0800000000000002E-2</c:v>
                </c:pt>
                <c:pt idx="27">
                  <c:v>1.1532000000000002E-2</c:v>
                </c:pt>
                <c:pt idx="28">
                  <c:v>1.2288000000000004E-2</c:v>
                </c:pt>
                <c:pt idx="29">
                  <c:v>1.3068000000000001E-2</c:v>
                </c:pt>
                <c:pt idx="30">
                  <c:v>1.3872000000000004E-2</c:v>
                </c:pt>
                <c:pt idx="31">
                  <c:v>1.4699999999999998E-2</c:v>
                </c:pt>
                <c:pt idx="32">
                  <c:v>1.5552000000000002E-2</c:v>
                </c:pt>
                <c:pt idx="33">
                  <c:v>1.6428000000000005E-2</c:v>
                </c:pt>
                <c:pt idx="34">
                  <c:v>1.7328000000000003E-2</c:v>
                </c:pt>
                <c:pt idx="35">
                  <c:v>1.8252000000000004E-2</c:v>
                </c:pt>
                <c:pt idx="36">
                  <c:v>1.9200000000000009E-2</c:v>
                </c:pt>
                <c:pt idx="37">
                  <c:v>2.0171999999999999E-2</c:v>
                </c:pt>
                <c:pt idx="38">
                  <c:v>2.1167999999999999E-2</c:v>
                </c:pt>
                <c:pt idx="39">
                  <c:v>2.2188000000000003E-2</c:v>
                </c:pt>
                <c:pt idx="40">
                  <c:v>2.3232000000000003E-2</c:v>
                </c:pt>
                <c:pt idx="41">
                  <c:v>2.4300000000000006E-2</c:v>
                </c:pt>
                <c:pt idx="42">
                  <c:v>2.5392000000000005E-2</c:v>
                </c:pt>
                <c:pt idx="43">
                  <c:v>2.6508000000000004E-2</c:v>
                </c:pt>
                <c:pt idx="44">
                  <c:v>2.7648000000000002E-2</c:v>
                </c:pt>
                <c:pt idx="45">
                  <c:v>2.8812000000000004E-2</c:v>
                </c:pt>
                <c:pt idx="46">
                  <c:v>3.0000000000000006E-2</c:v>
                </c:pt>
                <c:pt idx="47">
                  <c:v>3.1212E-2</c:v>
                </c:pt>
                <c:pt idx="48">
                  <c:v>3.2448000000000005E-2</c:v>
                </c:pt>
                <c:pt idx="49">
                  <c:v>3.3708000000000009E-2</c:v>
                </c:pt>
                <c:pt idx="50">
                  <c:v>3.4992000000000009E-2</c:v>
                </c:pt>
                <c:pt idx="51">
                  <c:v>3.6300000000000013E-2</c:v>
                </c:pt>
                <c:pt idx="52">
                  <c:v>3.7632000000000013E-2</c:v>
                </c:pt>
                <c:pt idx="53">
                  <c:v>3.8988000000000002E-2</c:v>
                </c:pt>
                <c:pt idx="54">
                  <c:v>4.0368000000000001E-2</c:v>
                </c:pt>
                <c:pt idx="55">
                  <c:v>4.1772000000000011E-2</c:v>
                </c:pt>
                <c:pt idx="56">
                  <c:v>4.3200000000000009E-2</c:v>
                </c:pt>
                <c:pt idx="57">
                  <c:v>4.4652000000000011E-2</c:v>
                </c:pt>
                <c:pt idx="58">
                  <c:v>4.6128000000000009E-2</c:v>
                </c:pt>
                <c:pt idx="59">
                  <c:v>4.7628000000000011E-2</c:v>
                </c:pt>
                <c:pt idx="60">
                  <c:v>4.9152000000000015E-2</c:v>
                </c:pt>
                <c:pt idx="61">
                  <c:v>5.0700000000000016E-2</c:v>
                </c:pt>
                <c:pt idx="62">
                  <c:v>5.2272000000000006E-2</c:v>
                </c:pt>
                <c:pt idx="63">
                  <c:v>5.386800000000002E-2</c:v>
                </c:pt>
                <c:pt idx="64">
                  <c:v>5.5488000000000016E-2</c:v>
                </c:pt>
                <c:pt idx="65">
                  <c:v>5.7132000000000009E-2</c:v>
                </c:pt>
                <c:pt idx="66">
                  <c:v>5.8799999999999991E-2</c:v>
                </c:pt>
                <c:pt idx="67">
                  <c:v>6.0492000000000018E-2</c:v>
                </c:pt>
                <c:pt idx="68">
                  <c:v>6.2208000000000006E-2</c:v>
                </c:pt>
                <c:pt idx="69">
                  <c:v>6.3948000000000019E-2</c:v>
                </c:pt>
                <c:pt idx="70">
                  <c:v>6.571200000000002E-2</c:v>
                </c:pt>
                <c:pt idx="71">
                  <c:v>6.7500000000000018E-2</c:v>
                </c:pt>
                <c:pt idx="72">
                  <c:v>6.9312000000000012E-2</c:v>
                </c:pt>
                <c:pt idx="73">
                  <c:v>7.1148000000000017E-2</c:v>
                </c:pt>
                <c:pt idx="74">
                  <c:v>7.3008000000000017E-2</c:v>
                </c:pt>
                <c:pt idx="75">
                  <c:v>7.4892000000000028E-2</c:v>
                </c:pt>
                <c:pt idx="76">
                  <c:v>7.6800000000000035E-2</c:v>
                </c:pt>
                <c:pt idx="77">
                  <c:v>7.8732000000000024E-2</c:v>
                </c:pt>
                <c:pt idx="78">
                  <c:v>8.0687999999999996E-2</c:v>
                </c:pt>
                <c:pt idx="79">
                  <c:v>8.2668000000000019E-2</c:v>
                </c:pt>
                <c:pt idx="80">
                  <c:v>8.4671999999999997E-2</c:v>
                </c:pt>
                <c:pt idx="81">
                  <c:v>8.6699999999999999E-2</c:v>
                </c:pt>
                <c:pt idx="82">
                  <c:v>8.8752000000000011E-2</c:v>
                </c:pt>
                <c:pt idx="83">
                  <c:v>9.082800000000002E-2</c:v>
                </c:pt>
                <c:pt idx="84">
                  <c:v>9.2928000000000011E-2</c:v>
                </c:pt>
                <c:pt idx="85">
                  <c:v>9.5052000000000025E-2</c:v>
                </c:pt>
                <c:pt idx="86">
                  <c:v>9.7200000000000022E-2</c:v>
                </c:pt>
                <c:pt idx="87">
                  <c:v>9.937200000000003E-2</c:v>
                </c:pt>
                <c:pt idx="88">
                  <c:v>0.10156800000000002</c:v>
                </c:pt>
                <c:pt idx="89">
                  <c:v>0.10378800000000002</c:v>
                </c:pt>
                <c:pt idx="90">
                  <c:v>0.10603200000000025</c:v>
                </c:pt>
                <c:pt idx="91">
                  <c:v>0.10830000000000026</c:v>
                </c:pt>
                <c:pt idx="92">
                  <c:v>0.11059200000000025</c:v>
                </c:pt>
                <c:pt idx="93">
                  <c:v>0.11290800000000024</c:v>
                </c:pt>
                <c:pt idx="94">
                  <c:v>0.11524800000000024</c:v>
                </c:pt>
                <c:pt idx="95">
                  <c:v>0.11761200000000026</c:v>
                </c:pt>
                <c:pt idx="96">
                  <c:v>0.12000000000000002</c:v>
                </c:pt>
                <c:pt idx="97">
                  <c:v>0.12241200000000002</c:v>
                </c:pt>
                <c:pt idx="98">
                  <c:v>0.124848</c:v>
                </c:pt>
                <c:pt idx="99">
                  <c:v>0.12730800000000003</c:v>
                </c:pt>
                <c:pt idx="100">
                  <c:v>0.12979200000000002</c:v>
                </c:pt>
                <c:pt idx="101">
                  <c:v>0.13230000000000006</c:v>
                </c:pt>
                <c:pt idx="102">
                  <c:v>0.13483200000000004</c:v>
                </c:pt>
                <c:pt idx="103">
                  <c:v>0.13738800000000004</c:v>
                </c:pt>
                <c:pt idx="104">
                  <c:v>0.13996800000000004</c:v>
                </c:pt>
                <c:pt idx="105">
                  <c:v>0.14257200000000006</c:v>
                </c:pt>
                <c:pt idx="106">
                  <c:v>0.14520000000000005</c:v>
                </c:pt>
                <c:pt idx="107">
                  <c:v>0.14785200000000007</c:v>
                </c:pt>
                <c:pt idx="108">
                  <c:v>0.15052800000000005</c:v>
                </c:pt>
                <c:pt idx="109">
                  <c:v>0.15322799999999998</c:v>
                </c:pt>
                <c:pt idx="110">
                  <c:v>0.15595200000000001</c:v>
                </c:pt>
                <c:pt idx="111">
                  <c:v>0.15869999999999998</c:v>
                </c:pt>
                <c:pt idx="112">
                  <c:v>0.161472</c:v>
                </c:pt>
                <c:pt idx="113">
                  <c:v>0.16426800000000003</c:v>
                </c:pt>
                <c:pt idx="114">
                  <c:v>0.16708800000000004</c:v>
                </c:pt>
                <c:pt idx="115">
                  <c:v>0.16993200000000003</c:v>
                </c:pt>
                <c:pt idx="116">
                  <c:v>0.17280000000000004</c:v>
                </c:pt>
                <c:pt idx="117">
                  <c:v>0.17569200000000004</c:v>
                </c:pt>
                <c:pt idx="118">
                  <c:v>0.17860800000000004</c:v>
                </c:pt>
                <c:pt idx="119">
                  <c:v>0.18154800000000001</c:v>
                </c:pt>
                <c:pt idx="120">
                  <c:v>0.18451200000000004</c:v>
                </c:pt>
                <c:pt idx="121">
                  <c:v>0.18750000000000003</c:v>
                </c:pt>
                <c:pt idx="122">
                  <c:v>0.19051200000000004</c:v>
                </c:pt>
                <c:pt idx="123">
                  <c:v>0.193548</c:v>
                </c:pt>
                <c:pt idx="124">
                  <c:v>0.19660800000000006</c:v>
                </c:pt>
                <c:pt idx="125">
                  <c:v>0.19969200000000009</c:v>
                </c:pt>
                <c:pt idx="126">
                  <c:v>0.20280000000000006</c:v>
                </c:pt>
                <c:pt idx="127">
                  <c:v>0.20593200000000006</c:v>
                </c:pt>
                <c:pt idx="128">
                  <c:v>0.20908800000000002</c:v>
                </c:pt>
                <c:pt idx="129">
                  <c:v>0.21226800000000004</c:v>
                </c:pt>
                <c:pt idx="130">
                  <c:v>0.21547200000000008</c:v>
                </c:pt>
                <c:pt idx="131">
                  <c:v>0.21870000000000006</c:v>
                </c:pt>
                <c:pt idx="132">
                  <c:v>0.22195200000000007</c:v>
                </c:pt>
                <c:pt idx="133">
                  <c:v>0.22522800000000012</c:v>
                </c:pt>
                <c:pt idx="134">
                  <c:v>0.22852800000000004</c:v>
                </c:pt>
                <c:pt idx="135">
                  <c:v>0.23185200000000003</c:v>
                </c:pt>
                <c:pt idx="136">
                  <c:v>0.23519999999999996</c:v>
                </c:pt>
                <c:pt idx="137">
                  <c:v>0.23857200000000001</c:v>
                </c:pt>
                <c:pt idx="138">
                  <c:v>0.24196800000000007</c:v>
                </c:pt>
                <c:pt idx="139">
                  <c:v>0.245388</c:v>
                </c:pt>
                <c:pt idx="140">
                  <c:v>0.24883200000000003</c:v>
                </c:pt>
                <c:pt idx="141">
                  <c:v>0.25230000000000008</c:v>
                </c:pt>
                <c:pt idx="142">
                  <c:v>0.25579200000000007</c:v>
                </c:pt>
                <c:pt idx="143">
                  <c:v>0.25930800000000004</c:v>
                </c:pt>
                <c:pt idx="144">
                  <c:v>0.26284800000000008</c:v>
                </c:pt>
                <c:pt idx="145">
                  <c:v>0.26641200000000004</c:v>
                </c:pt>
                <c:pt idx="146">
                  <c:v>0.27000000000000007</c:v>
                </c:pt>
                <c:pt idx="147">
                  <c:v>0.27361200000000002</c:v>
                </c:pt>
                <c:pt idx="148">
                  <c:v>0.27724800000000005</c:v>
                </c:pt>
                <c:pt idx="149">
                  <c:v>0.28090800000000005</c:v>
                </c:pt>
                <c:pt idx="150">
                  <c:v>0.28459200000000007</c:v>
                </c:pt>
                <c:pt idx="151">
                  <c:v>0.28830000000000006</c:v>
                </c:pt>
                <c:pt idx="152">
                  <c:v>0.29203200000000007</c:v>
                </c:pt>
                <c:pt idx="153">
                  <c:v>0.29578800000000005</c:v>
                </c:pt>
                <c:pt idx="154">
                  <c:v>0.29956800000000011</c:v>
                </c:pt>
                <c:pt idx="155">
                  <c:v>0.30337200000000009</c:v>
                </c:pt>
                <c:pt idx="156">
                  <c:v>0.30720000000000014</c:v>
                </c:pt>
                <c:pt idx="157">
                  <c:v>0.31105200000000011</c:v>
                </c:pt>
                <c:pt idx="158">
                  <c:v>0.3149280000000001</c:v>
                </c:pt>
                <c:pt idx="159">
                  <c:v>0.31882800000000006</c:v>
                </c:pt>
                <c:pt idx="160">
                  <c:v>0.32275199999999998</c:v>
                </c:pt>
                <c:pt idx="161">
                  <c:v>0.3267000000000001</c:v>
                </c:pt>
                <c:pt idx="162">
                  <c:v>0.33067200000000008</c:v>
                </c:pt>
                <c:pt idx="163">
                  <c:v>0.33466800000000008</c:v>
                </c:pt>
                <c:pt idx="164">
                  <c:v>0.33868799999999999</c:v>
                </c:pt>
                <c:pt idx="165">
                  <c:v>0.34273200000000004</c:v>
                </c:pt>
                <c:pt idx="166">
                  <c:v>0.3468</c:v>
                </c:pt>
                <c:pt idx="167">
                  <c:v>0.35089200000000004</c:v>
                </c:pt>
                <c:pt idx="168">
                  <c:v>0.35500800000000005</c:v>
                </c:pt>
                <c:pt idx="169">
                  <c:v>0.35914800000000008</c:v>
                </c:pt>
                <c:pt idx="170">
                  <c:v>0.36331200000000008</c:v>
                </c:pt>
                <c:pt idx="171">
                  <c:v>0.36750000000000005</c:v>
                </c:pt>
                <c:pt idx="172">
                  <c:v>0.37171200000000004</c:v>
                </c:pt>
                <c:pt idx="173">
                  <c:v>0.37594800000000006</c:v>
                </c:pt>
                <c:pt idx="174">
                  <c:v>0.3802080000000001</c:v>
                </c:pt>
                <c:pt idx="175">
                  <c:v>0.38449200000000006</c:v>
                </c:pt>
                <c:pt idx="176">
                  <c:v>0.38880000000000009</c:v>
                </c:pt>
                <c:pt idx="177">
                  <c:v>0.39313200000000009</c:v>
                </c:pt>
                <c:pt idx="178">
                  <c:v>0.39748800000000012</c:v>
                </c:pt>
                <c:pt idx="179">
                  <c:v>0.40186800000000011</c:v>
                </c:pt>
                <c:pt idx="180">
                  <c:v>0.40627200000000008</c:v>
                </c:pt>
                <c:pt idx="181">
                  <c:v>0.41070000000000007</c:v>
                </c:pt>
                <c:pt idx="182">
                  <c:v>0.41515200000000008</c:v>
                </c:pt>
                <c:pt idx="183">
                  <c:v>0.41962800000000017</c:v>
                </c:pt>
                <c:pt idx="184">
                  <c:v>0.42412800000000006</c:v>
                </c:pt>
                <c:pt idx="185">
                  <c:v>0.42865200000000009</c:v>
                </c:pt>
                <c:pt idx="186">
                  <c:v>0.43320000000000003</c:v>
                </c:pt>
                <c:pt idx="187">
                  <c:v>0.43777200000000011</c:v>
                </c:pt>
                <c:pt idx="188">
                  <c:v>0.44236800000000004</c:v>
                </c:pt>
                <c:pt idx="189">
                  <c:v>0.446988</c:v>
                </c:pt>
                <c:pt idx="190">
                  <c:v>0.45163200000000003</c:v>
                </c:pt>
                <c:pt idx="191">
                  <c:v>0.45630000000000009</c:v>
                </c:pt>
                <c:pt idx="192">
                  <c:v>0.46099200000000007</c:v>
                </c:pt>
                <c:pt idx="193">
                  <c:v>0.46570800000000012</c:v>
                </c:pt>
                <c:pt idx="194">
                  <c:v>0.47044800000000003</c:v>
                </c:pt>
                <c:pt idx="195">
                  <c:v>0.47521200000000008</c:v>
                </c:pt>
                <c:pt idx="196">
                  <c:v>0.48000000000000009</c:v>
                </c:pt>
                <c:pt idx="197">
                  <c:v>0.48481199999999997</c:v>
                </c:pt>
                <c:pt idx="198">
                  <c:v>0.48964800000000008</c:v>
                </c:pt>
                <c:pt idx="199">
                  <c:v>0.49450799999999995</c:v>
                </c:pt>
                <c:pt idx="200">
                  <c:v>0.499392</c:v>
                </c:pt>
                <c:pt idx="201">
                  <c:v>0.50430000000000008</c:v>
                </c:pt>
                <c:pt idx="202">
                  <c:v>0.50923200000000013</c:v>
                </c:pt>
                <c:pt idx="203">
                  <c:v>0.51418800000000009</c:v>
                </c:pt>
                <c:pt idx="204">
                  <c:v>0.51916800000000007</c:v>
                </c:pt>
                <c:pt idx="205">
                  <c:v>0.52417200000000008</c:v>
                </c:pt>
                <c:pt idx="206">
                  <c:v>0.52920000000000023</c:v>
                </c:pt>
                <c:pt idx="207">
                  <c:v>0.53425199999999995</c:v>
                </c:pt>
                <c:pt idx="208">
                  <c:v>0.53932800000000014</c:v>
                </c:pt>
                <c:pt idx="209">
                  <c:v>0.54442800000000002</c:v>
                </c:pt>
                <c:pt idx="210">
                  <c:v>0.54955200000000015</c:v>
                </c:pt>
                <c:pt idx="211">
                  <c:v>0.55469999999999997</c:v>
                </c:pt>
                <c:pt idx="212">
                  <c:v>0.55987200000000015</c:v>
                </c:pt>
                <c:pt idx="213">
                  <c:v>0.56506800000000013</c:v>
                </c:pt>
                <c:pt idx="214">
                  <c:v>0.57028800000000024</c:v>
                </c:pt>
                <c:pt idx="215">
                  <c:v>0.57553200000000004</c:v>
                </c:pt>
                <c:pt idx="216">
                  <c:v>0.5808000000000002</c:v>
                </c:pt>
                <c:pt idx="217">
                  <c:v>0.58609200000000017</c:v>
                </c:pt>
                <c:pt idx="218">
                  <c:v>0.59140800000000027</c:v>
                </c:pt>
                <c:pt idx="219">
                  <c:v>0.59674800000000017</c:v>
                </c:pt>
                <c:pt idx="220">
                  <c:v>0.6021120000000002</c:v>
                </c:pt>
                <c:pt idx="221">
                  <c:v>0.60750000000000015</c:v>
                </c:pt>
                <c:pt idx="222">
                  <c:v>0.6129119999999999</c:v>
                </c:pt>
                <c:pt idx="223">
                  <c:v>0.61834800000000012</c:v>
                </c:pt>
                <c:pt idx="224">
                  <c:v>0.62380800000000003</c:v>
                </c:pt>
                <c:pt idx="225">
                  <c:v>0.62929200000000018</c:v>
                </c:pt>
                <c:pt idx="226">
                  <c:v>0.63479999999999992</c:v>
                </c:pt>
                <c:pt idx="227">
                  <c:v>0.64033200000000023</c:v>
                </c:pt>
                <c:pt idx="228">
                  <c:v>0.64588800000000002</c:v>
                </c:pt>
                <c:pt idx="229">
                  <c:v>0.65146800000000027</c:v>
                </c:pt>
                <c:pt idx="230">
                  <c:v>0.6570720000000001</c:v>
                </c:pt>
                <c:pt idx="231">
                  <c:v>0.66270000000000018</c:v>
                </c:pt>
                <c:pt idx="232">
                  <c:v>0.66835200000000017</c:v>
                </c:pt>
                <c:pt idx="233">
                  <c:v>0.67402800000000007</c:v>
                </c:pt>
                <c:pt idx="234">
                  <c:v>0.67972800000000011</c:v>
                </c:pt>
                <c:pt idx="235">
                  <c:v>0.68545200000000017</c:v>
                </c:pt>
                <c:pt idx="236">
                  <c:v>0.69120000000000015</c:v>
                </c:pt>
                <c:pt idx="237">
                  <c:v>0.69697200000000026</c:v>
                </c:pt>
                <c:pt idx="238">
                  <c:v>0.70276800000000017</c:v>
                </c:pt>
                <c:pt idx="239">
                  <c:v>0.70858800000000011</c:v>
                </c:pt>
                <c:pt idx="240">
                  <c:v>0.71443200000000018</c:v>
                </c:pt>
                <c:pt idx="241">
                  <c:v>0.72030000000000016</c:v>
                </c:pt>
                <c:pt idx="242">
                  <c:v>0.72619200000000006</c:v>
                </c:pt>
                <c:pt idx="243">
                  <c:v>0.73210800000000031</c:v>
                </c:pt>
                <c:pt idx="244">
                  <c:v>0.73804800000000015</c:v>
                </c:pt>
                <c:pt idx="245">
                  <c:v>0.74401200000000023</c:v>
                </c:pt>
                <c:pt idx="246">
                  <c:v>0.75000000000000011</c:v>
                </c:pt>
                <c:pt idx="247">
                  <c:v>0.75601199999999991</c:v>
                </c:pt>
                <c:pt idx="248">
                  <c:v>0.76204800000000017</c:v>
                </c:pt>
                <c:pt idx="249">
                  <c:v>0.76810800000000001</c:v>
                </c:pt>
                <c:pt idx="250">
                  <c:v>0.77419199999999999</c:v>
                </c:pt>
                <c:pt idx="251">
                  <c:v>0.78029999999999999</c:v>
                </c:pt>
                <c:pt idx="252">
                  <c:v>0.78643200000000024</c:v>
                </c:pt>
                <c:pt idx="253">
                  <c:v>0.79258799999999996</c:v>
                </c:pt>
                <c:pt idx="254">
                  <c:v>0.79876800000000037</c:v>
                </c:pt>
                <c:pt idx="255">
                  <c:v>0.80497200000000013</c:v>
                </c:pt>
                <c:pt idx="256">
                  <c:v>0.81120000000000025</c:v>
                </c:pt>
                <c:pt idx="257">
                  <c:v>0.81745200000000018</c:v>
                </c:pt>
                <c:pt idx="258">
                  <c:v>0.82372800000000024</c:v>
                </c:pt>
                <c:pt idx="259">
                  <c:v>0.83002799999999999</c:v>
                </c:pt>
                <c:pt idx="260">
                  <c:v>0.8363520000000001</c:v>
                </c:pt>
                <c:pt idx="261">
                  <c:v>0.8427</c:v>
                </c:pt>
                <c:pt idx="262">
                  <c:v>0.84907200000000016</c:v>
                </c:pt>
                <c:pt idx="263">
                  <c:v>0.85546800000000023</c:v>
                </c:pt>
                <c:pt idx="264">
                  <c:v>0.86188800000000032</c:v>
                </c:pt>
                <c:pt idx="265">
                  <c:v>0.8683320000000001</c:v>
                </c:pt>
                <c:pt idx="266">
                  <c:v>0.87480000000000024</c:v>
                </c:pt>
                <c:pt idx="267">
                  <c:v>0.8812920000000003</c:v>
                </c:pt>
                <c:pt idx="268">
                  <c:v>0.88780800000000026</c:v>
                </c:pt>
                <c:pt idx="269">
                  <c:v>0.89434800000000014</c:v>
                </c:pt>
                <c:pt idx="270">
                  <c:v>0.90091200000000049</c:v>
                </c:pt>
                <c:pt idx="271">
                  <c:v>0.9075000000000002</c:v>
                </c:pt>
                <c:pt idx="272">
                  <c:v>0.91411200000000015</c:v>
                </c:pt>
                <c:pt idx="273">
                  <c:v>0.92074800000000023</c:v>
                </c:pt>
                <c:pt idx="274">
                  <c:v>0.92740800000000012</c:v>
                </c:pt>
                <c:pt idx="275">
                  <c:v>0.93409200000000014</c:v>
                </c:pt>
                <c:pt idx="276">
                  <c:v>0.94079999999999986</c:v>
                </c:pt>
                <c:pt idx="277">
                  <c:v>0.94753200000000015</c:v>
                </c:pt>
                <c:pt idx="278">
                  <c:v>0.95428800000000003</c:v>
                </c:pt>
                <c:pt idx="279">
                  <c:v>0.96106800000000026</c:v>
                </c:pt>
                <c:pt idx="280">
                  <c:v>0.96787200000000029</c:v>
                </c:pt>
                <c:pt idx="281">
                  <c:v>0.97470000000000023</c:v>
                </c:pt>
                <c:pt idx="282">
                  <c:v>0.98155199999999998</c:v>
                </c:pt>
                <c:pt idx="283">
                  <c:v>0.98842800000000031</c:v>
                </c:pt>
                <c:pt idx="284">
                  <c:v>0.9953280000000001</c:v>
                </c:pt>
                <c:pt idx="285">
                  <c:v>1.0022520000000001</c:v>
                </c:pt>
                <c:pt idx="286">
                  <c:v>1.0092000000000003</c:v>
                </c:pt>
                <c:pt idx="287">
                  <c:v>1.0161720000000003</c:v>
                </c:pt>
                <c:pt idx="288">
                  <c:v>1.0231680000000003</c:v>
                </c:pt>
                <c:pt idx="289">
                  <c:v>1.0301880000000003</c:v>
                </c:pt>
                <c:pt idx="290">
                  <c:v>1.0372320000000002</c:v>
                </c:pt>
                <c:pt idx="291">
                  <c:v>1.0443000000000002</c:v>
                </c:pt>
                <c:pt idx="292">
                  <c:v>1.0513920000000003</c:v>
                </c:pt>
                <c:pt idx="293">
                  <c:v>1.0585080000000004</c:v>
                </c:pt>
                <c:pt idx="294">
                  <c:v>1.0656480000000002</c:v>
                </c:pt>
                <c:pt idx="295">
                  <c:v>1.0728120000000003</c:v>
                </c:pt>
                <c:pt idx="296">
                  <c:v>1.0800000000000003</c:v>
                </c:pt>
                <c:pt idx="297">
                  <c:v>1.0872120000000001</c:v>
                </c:pt>
                <c:pt idx="298">
                  <c:v>1.0944480000000001</c:v>
                </c:pt>
                <c:pt idx="299">
                  <c:v>1.1017080000000001</c:v>
                </c:pt>
                <c:pt idx="300">
                  <c:v>1.1089920000000002</c:v>
                </c:pt>
                <c:pt idx="301">
                  <c:v>1.1163000000000001</c:v>
                </c:pt>
                <c:pt idx="302">
                  <c:v>1.1236320000000002</c:v>
                </c:pt>
                <c:pt idx="303">
                  <c:v>1.1309880000000001</c:v>
                </c:pt>
                <c:pt idx="304">
                  <c:v>1.1383680000000003</c:v>
                </c:pt>
                <c:pt idx="305">
                  <c:v>1.1457720000000002</c:v>
                </c:pt>
                <c:pt idx="306">
                  <c:v>1.1532000000000002</c:v>
                </c:pt>
                <c:pt idx="307">
                  <c:v>1.160652</c:v>
                </c:pt>
                <c:pt idx="308">
                  <c:v>1.1681280000000003</c:v>
                </c:pt>
                <c:pt idx="309">
                  <c:v>1.1756280000000001</c:v>
                </c:pt>
                <c:pt idx="310">
                  <c:v>1.1831520000000002</c:v>
                </c:pt>
                <c:pt idx="311">
                  <c:v>1.1907000000000001</c:v>
                </c:pt>
                <c:pt idx="312">
                  <c:v>1.1982720000000004</c:v>
                </c:pt>
                <c:pt idx="313">
                  <c:v>1.2058680000000002</c:v>
                </c:pt>
                <c:pt idx="314">
                  <c:v>1.2134880000000003</c:v>
                </c:pt>
                <c:pt idx="315">
                  <c:v>1.2211320000000003</c:v>
                </c:pt>
                <c:pt idx="316">
                  <c:v>1.2288000000000006</c:v>
                </c:pt>
                <c:pt idx="317">
                  <c:v>1.2364920000000001</c:v>
                </c:pt>
                <c:pt idx="318">
                  <c:v>1.2442080000000004</c:v>
                </c:pt>
                <c:pt idx="319">
                  <c:v>1.2519480000000003</c:v>
                </c:pt>
                <c:pt idx="320">
                  <c:v>1.2597120000000004</c:v>
                </c:pt>
                <c:pt idx="321">
                  <c:v>1.2675000000000003</c:v>
                </c:pt>
                <c:pt idx="322">
                  <c:v>1.2753120000000002</c:v>
                </c:pt>
                <c:pt idx="323">
                  <c:v>1.2831480000000002</c:v>
                </c:pt>
                <c:pt idx="324">
                  <c:v>1.2910079999999999</c:v>
                </c:pt>
                <c:pt idx="325">
                  <c:v>1.2988920000000002</c:v>
                </c:pt>
                <c:pt idx="326">
                  <c:v>1.3068000000000004</c:v>
                </c:pt>
                <c:pt idx="327">
                  <c:v>1.3147320000000005</c:v>
                </c:pt>
                <c:pt idx="328">
                  <c:v>1.3226880000000003</c:v>
                </c:pt>
                <c:pt idx="329">
                  <c:v>1.3306680000000002</c:v>
                </c:pt>
                <c:pt idx="330">
                  <c:v>1.3386720000000003</c:v>
                </c:pt>
                <c:pt idx="331">
                  <c:v>1.3467000000000005</c:v>
                </c:pt>
                <c:pt idx="332">
                  <c:v>1.354752</c:v>
                </c:pt>
                <c:pt idx="333">
                  <c:v>1.3628280000000006</c:v>
                </c:pt>
                <c:pt idx="334">
                  <c:v>1.3709280000000001</c:v>
                </c:pt>
                <c:pt idx="335">
                  <c:v>1.3790520000000004</c:v>
                </c:pt>
                <c:pt idx="336">
                  <c:v>1.3872</c:v>
                </c:pt>
                <c:pt idx="337">
                  <c:v>1.3953720000000005</c:v>
                </c:pt>
                <c:pt idx="338">
                  <c:v>1.4035680000000001</c:v>
                </c:pt>
                <c:pt idx="339">
                  <c:v>1.4117880000000005</c:v>
                </c:pt>
                <c:pt idx="340">
                  <c:v>1.4200320000000002</c:v>
                </c:pt>
                <c:pt idx="341">
                  <c:v>1.4283000000000008</c:v>
                </c:pt>
                <c:pt idx="342">
                  <c:v>1.4365920000000003</c:v>
                </c:pt>
                <c:pt idx="343">
                  <c:v>1.4449080000000003</c:v>
                </c:pt>
                <c:pt idx="344">
                  <c:v>1.4532480000000003</c:v>
                </c:pt>
                <c:pt idx="345">
                  <c:v>1.4616120000000006</c:v>
                </c:pt>
                <c:pt idx="346">
                  <c:v>1.4700000000000002</c:v>
                </c:pt>
                <c:pt idx="347">
                  <c:v>1.4784120000000001</c:v>
                </c:pt>
                <c:pt idx="348">
                  <c:v>1.4868480000000002</c:v>
                </c:pt>
                <c:pt idx="349">
                  <c:v>1.4953080000000003</c:v>
                </c:pt>
                <c:pt idx="350">
                  <c:v>1.5037920000000002</c:v>
                </c:pt>
                <c:pt idx="351">
                  <c:v>1.5123000000000002</c:v>
                </c:pt>
                <c:pt idx="352">
                  <c:v>1.5208320000000004</c:v>
                </c:pt>
                <c:pt idx="353">
                  <c:v>1.5293880000000002</c:v>
                </c:pt>
                <c:pt idx="354">
                  <c:v>1.5379680000000002</c:v>
                </c:pt>
                <c:pt idx="355">
                  <c:v>1.5465720000000005</c:v>
                </c:pt>
                <c:pt idx="356">
                  <c:v>1.5552000000000004</c:v>
                </c:pt>
                <c:pt idx="357">
                  <c:v>1.5638520000000002</c:v>
                </c:pt>
                <c:pt idx="358">
                  <c:v>1.5725280000000004</c:v>
                </c:pt>
                <c:pt idx="359">
                  <c:v>1.5812280000000005</c:v>
                </c:pt>
                <c:pt idx="360">
                  <c:v>1.5899520000000005</c:v>
                </c:pt>
                <c:pt idx="361">
                  <c:v>1.5987000000000005</c:v>
                </c:pt>
                <c:pt idx="362">
                  <c:v>1.6074720000000005</c:v>
                </c:pt>
                <c:pt idx="363">
                  <c:v>1.616268</c:v>
                </c:pt>
                <c:pt idx="364">
                  <c:v>1.6250880000000003</c:v>
                </c:pt>
                <c:pt idx="365">
                  <c:v>1.6339320000000004</c:v>
                </c:pt>
                <c:pt idx="366">
                  <c:v>1.6428000000000003</c:v>
                </c:pt>
                <c:pt idx="367">
                  <c:v>1.6516920000000002</c:v>
                </c:pt>
                <c:pt idx="368">
                  <c:v>1.6606080000000003</c:v>
                </c:pt>
                <c:pt idx="369">
                  <c:v>1.6695480000000005</c:v>
                </c:pt>
                <c:pt idx="370">
                  <c:v>1.6785120000000007</c:v>
                </c:pt>
                <c:pt idx="371">
                  <c:v>1.6875000000000002</c:v>
                </c:pt>
                <c:pt idx="372">
                  <c:v>1.6965120000000002</c:v>
                </c:pt>
                <c:pt idx="373">
                  <c:v>1.7055480000000003</c:v>
                </c:pt>
                <c:pt idx="374">
                  <c:v>1.7146080000000004</c:v>
                </c:pt>
                <c:pt idx="375">
                  <c:v>1.7236920000000004</c:v>
                </c:pt>
                <c:pt idx="376">
                  <c:v>1.7328000000000001</c:v>
                </c:pt>
                <c:pt idx="377">
                  <c:v>1.7419320000000003</c:v>
                </c:pt>
                <c:pt idx="378">
                  <c:v>1.7510880000000004</c:v>
                </c:pt>
                <c:pt idx="379">
                  <c:v>1.7602680000000004</c:v>
                </c:pt>
                <c:pt idx="380">
                  <c:v>1.7694720000000002</c:v>
                </c:pt>
                <c:pt idx="381">
                  <c:v>1.7787000000000006</c:v>
                </c:pt>
                <c:pt idx="382">
                  <c:v>1.787952</c:v>
                </c:pt>
                <c:pt idx="383">
                  <c:v>1.7972280000000005</c:v>
                </c:pt>
                <c:pt idx="384">
                  <c:v>1.8065280000000001</c:v>
                </c:pt>
                <c:pt idx="385">
                  <c:v>1.8158520000000005</c:v>
                </c:pt>
                <c:pt idx="386">
                  <c:v>1.8252000000000004</c:v>
                </c:pt>
                <c:pt idx="387">
                  <c:v>1.8345720000000005</c:v>
                </c:pt>
                <c:pt idx="388">
                  <c:v>1.8439680000000003</c:v>
                </c:pt>
                <c:pt idx="389">
                  <c:v>1.8533880000000003</c:v>
                </c:pt>
                <c:pt idx="390">
                  <c:v>1.8628320000000005</c:v>
                </c:pt>
                <c:pt idx="391">
                  <c:v>1.8723000000000003</c:v>
                </c:pt>
                <c:pt idx="392">
                  <c:v>1.8817920000000001</c:v>
                </c:pt>
                <c:pt idx="393">
                  <c:v>1.8913080000000007</c:v>
                </c:pt>
                <c:pt idx="394">
                  <c:v>1.9008480000000003</c:v>
                </c:pt>
                <c:pt idx="395">
                  <c:v>1.9104120000000007</c:v>
                </c:pt>
                <c:pt idx="396">
                  <c:v>1.9200000000000004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BB-4FCA-B1A7-3DCA1FD12FC1}"/>
            </c:ext>
          </c:extLst>
        </c:ser>
        <c:ser>
          <c:idx val="1"/>
          <c:order val="2"/>
          <c:tx>
            <c:v>Ottimo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'Utilità-Disutilità marginale'!$B$15:$B$16</c:f>
              <c:numCache>
                <c:formatCode>0.00000</c:formatCode>
                <c:ptCount val="2"/>
                <c:pt idx="0">
                  <c:v>0.93</c:v>
                </c:pt>
                <c:pt idx="1">
                  <c:v>0.93</c:v>
                </c:pt>
              </c:numCache>
            </c:numRef>
          </c:xVal>
          <c:yVal>
            <c:numRef>
              <c:f>'Utilità-Disutilità marginale'!$C$15:$C$16</c:f>
              <c:numCache>
                <c:formatCode>0.00000</c:formatCode>
                <c:ptCount val="2"/>
                <c:pt idx="0" formatCode="General">
                  <c:v>0</c:v>
                </c:pt>
                <c:pt idx="1">
                  <c:v>0.28497657134208232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BB-4FCA-B1A7-3DCA1FD12FC1}"/>
            </c:ext>
          </c:extLst>
        </c:ser>
        <c:ser>
          <c:idx val="3"/>
          <c:order val="3"/>
          <c:tx>
            <c:strRef>
              <c:f>'Utilità-Disutilità marginale'!$G$21</c:f>
              <c:strCache>
                <c:ptCount val="1"/>
                <c:pt idx="0">
                  <c:v>Utilità netta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'Utilità-Disutilità marginale'!$A$22:$A$418</c:f>
              <c:numCache>
                <c:formatCode>General</c:formatCode>
                <c:ptCount val="397"/>
                <c:pt idx="0">
                  <c:v>0.01</c:v>
                </c:pt>
                <c:pt idx="1">
                  <c:v>0.05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0.1</c:v>
                </c:pt>
                <c:pt idx="7">
                  <c:v>0.11</c:v>
                </c:pt>
                <c:pt idx="8">
                  <c:v>0.12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0.17</c:v>
                </c:pt>
                <c:pt idx="14">
                  <c:v>0.18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  <c:pt idx="18">
                  <c:v>0.22</c:v>
                </c:pt>
                <c:pt idx="19">
                  <c:v>0.23</c:v>
                </c:pt>
                <c:pt idx="20">
                  <c:v>0.24</c:v>
                </c:pt>
                <c:pt idx="21">
                  <c:v>0.25</c:v>
                </c:pt>
                <c:pt idx="22">
                  <c:v>0.26</c:v>
                </c:pt>
                <c:pt idx="23">
                  <c:v>0.27</c:v>
                </c:pt>
                <c:pt idx="24">
                  <c:v>0.28000000000000003</c:v>
                </c:pt>
                <c:pt idx="25">
                  <c:v>0.28999999999999998</c:v>
                </c:pt>
                <c:pt idx="26">
                  <c:v>0.3</c:v>
                </c:pt>
                <c:pt idx="27">
                  <c:v>0.31</c:v>
                </c:pt>
                <c:pt idx="28">
                  <c:v>0.32</c:v>
                </c:pt>
                <c:pt idx="29">
                  <c:v>0.33</c:v>
                </c:pt>
                <c:pt idx="30">
                  <c:v>0.34</c:v>
                </c:pt>
                <c:pt idx="31">
                  <c:v>0.35</c:v>
                </c:pt>
                <c:pt idx="32">
                  <c:v>0.36</c:v>
                </c:pt>
                <c:pt idx="33">
                  <c:v>0.37</c:v>
                </c:pt>
                <c:pt idx="34">
                  <c:v>0.38</c:v>
                </c:pt>
                <c:pt idx="35">
                  <c:v>0.39</c:v>
                </c:pt>
                <c:pt idx="36">
                  <c:v>0.4</c:v>
                </c:pt>
                <c:pt idx="37">
                  <c:v>0.41</c:v>
                </c:pt>
                <c:pt idx="38">
                  <c:v>0.42</c:v>
                </c:pt>
                <c:pt idx="39">
                  <c:v>0.43</c:v>
                </c:pt>
                <c:pt idx="40">
                  <c:v>0.44</c:v>
                </c:pt>
                <c:pt idx="41">
                  <c:v>0.45</c:v>
                </c:pt>
                <c:pt idx="42">
                  <c:v>0.46</c:v>
                </c:pt>
                <c:pt idx="43">
                  <c:v>0.47</c:v>
                </c:pt>
                <c:pt idx="44">
                  <c:v>0.48</c:v>
                </c:pt>
                <c:pt idx="45">
                  <c:v>0.49</c:v>
                </c:pt>
                <c:pt idx="46">
                  <c:v>0.5</c:v>
                </c:pt>
                <c:pt idx="47">
                  <c:v>0.51</c:v>
                </c:pt>
                <c:pt idx="48">
                  <c:v>0.52</c:v>
                </c:pt>
                <c:pt idx="49">
                  <c:v>0.53</c:v>
                </c:pt>
                <c:pt idx="50">
                  <c:v>0.54</c:v>
                </c:pt>
                <c:pt idx="51">
                  <c:v>0.55000000000000004</c:v>
                </c:pt>
                <c:pt idx="52">
                  <c:v>0.56000000000000005</c:v>
                </c:pt>
                <c:pt idx="53">
                  <c:v>0.56999999999999995</c:v>
                </c:pt>
                <c:pt idx="54">
                  <c:v>0.57999999999999996</c:v>
                </c:pt>
                <c:pt idx="55">
                  <c:v>0.59</c:v>
                </c:pt>
                <c:pt idx="56">
                  <c:v>0.6</c:v>
                </c:pt>
                <c:pt idx="57">
                  <c:v>0.61</c:v>
                </c:pt>
                <c:pt idx="58">
                  <c:v>0.62</c:v>
                </c:pt>
                <c:pt idx="59">
                  <c:v>0.63</c:v>
                </c:pt>
                <c:pt idx="60">
                  <c:v>0.64</c:v>
                </c:pt>
                <c:pt idx="61">
                  <c:v>0.65</c:v>
                </c:pt>
                <c:pt idx="62">
                  <c:v>0.66</c:v>
                </c:pt>
                <c:pt idx="63">
                  <c:v>0.67</c:v>
                </c:pt>
                <c:pt idx="64">
                  <c:v>0.68</c:v>
                </c:pt>
                <c:pt idx="65">
                  <c:v>0.69</c:v>
                </c:pt>
                <c:pt idx="66">
                  <c:v>0.7</c:v>
                </c:pt>
                <c:pt idx="67">
                  <c:v>0.71</c:v>
                </c:pt>
                <c:pt idx="68">
                  <c:v>0.72</c:v>
                </c:pt>
                <c:pt idx="69">
                  <c:v>0.73</c:v>
                </c:pt>
                <c:pt idx="70">
                  <c:v>0.74</c:v>
                </c:pt>
                <c:pt idx="71">
                  <c:v>0.75</c:v>
                </c:pt>
                <c:pt idx="72">
                  <c:v>0.76</c:v>
                </c:pt>
                <c:pt idx="73">
                  <c:v>0.77</c:v>
                </c:pt>
                <c:pt idx="74">
                  <c:v>0.78</c:v>
                </c:pt>
                <c:pt idx="75">
                  <c:v>0.79</c:v>
                </c:pt>
                <c:pt idx="76">
                  <c:v>0.8</c:v>
                </c:pt>
                <c:pt idx="77">
                  <c:v>0.81</c:v>
                </c:pt>
                <c:pt idx="78">
                  <c:v>0.82</c:v>
                </c:pt>
                <c:pt idx="79">
                  <c:v>0.83</c:v>
                </c:pt>
                <c:pt idx="80">
                  <c:v>0.84</c:v>
                </c:pt>
                <c:pt idx="81">
                  <c:v>0.85</c:v>
                </c:pt>
                <c:pt idx="82">
                  <c:v>0.86</c:v>
                </c:pt>
                <c:pt idx="83">
                  <c:v>0.87</c:v>
                </c:pt>
                <c:pt idx="84">
                  <c:v>0.88</c:v>
                </c:pt>
                <c:pt idx="85">
                  <c:v>0.89</c:v>
                </c:pt>
                <c:pt idx="86">
                  <c:v>0.9</c:v>
                </c:pt>
                <c:pt idx="87">
                  <c:v>0.91</c:v>
                </c:pt>
                <c:pt idx="88">
                  <c:v>0.92</c:v>
                </c:pt>
                <c:pt idx="89">
                  <c:v>0.93</c:v>
                </c:pt>
                <c:pt idx="90">
                  <c:v>0.94000000000000095</c:v>
                </c:pt>
                <c:pt idx="91">
                  <c:v>0.95000000000000095</c:v>
                </c:pt>
                <c:pt idx="92">
                  <c:v>0.96000000000000096</c:v>
                </c:pt>
                <c:pt idx="93">
                  <c:v>0.97000000000000097</c:v>
                </c:pt>
                <c:pt idx="94">
                  <c:v>0.98000000000000098</c:v>
                </c:pt>
                <c:pt idx="95">
                  <c:v>0.99000000000000099</c:v>
                </c:pt>
                <c:pt idx="96">
                  <c:v>1</c:v>
                </c:pt>
                <c:pt idx="97">
                  <c:v>1.01</c:v>
                </c:pt>
                <c:pt idx="98">
                  <c:v>1.02</c:v>
                </c:pt>
                <c:pt idx="99">
                  <c:v>1.03</c:v>
                </c:pt>
                <c:pt idx="100">
                  <c:v>1.04</c:v>
                </c:pt>
                <c:pt idx="101">
                  <c:v>1.05</c:v>
                </c:pt>
                <c:pt idx="102">
                  <c:v>1.06</c:v>
                </c:pt>
                <c:pt idx="103">
                  <c:v>1.07</c:v>
                </c:pt>
                <c:pt idx="104">
                  <c:v>1.08</c:v>
                </c:pt>
                <c:pt idx="105">
                  <c:v>1.0900000000000001</c:v>
                </c:pt>
                <c:pt idx="106">
                  <c:v>1.1000000000000001</c:v>
                </c:pt>
                <c:pt idx="107">
                  <c:v>1.1100000000000001</c:v>
                </c:pt>
                <c:pt idx="108">
                  <c:v>1.1200000000000001</c:v>
                </c:pt>
                <c:pt idx="109">
                  <c:v>1.1299999999999999</c:v>
                </c:pt>
                <c:pt idx="110">
                  <c:v>1.1399999999999999</c:v>
                </c:pt>
                <c:pt idx="111">
                  <c:v>1.1499999999999999</c:v>
                </c:pt>
                <c:pt idx="112">
                  <c:v>1.1599999999999999</c:v>
                </c:pt>
                <c:pt idx="113">
                  <c:v>1.17</c:v>
                </c:pt>
                <c:pt idx="114">
                  <c:v>1.18</c:v>
                </c:pt>
                <c:pt idx="115">
                  <c:v>1.19</c:v>
                </c:pt>
                <c:pt idx="116">
                  <c:v>1.2</c:v>
                </c:pt>
                <c:pt idx="117">
                  <c:v>1.21</c:v>
                </c:pt>
                <c:pt idx="118">
                  <c:v>1.22</c:v>
                </c:pt>
                <c:pt idx="119">
                  <c:v>1.23</c:v>
                </c:pt>
                <c:pt idx="120">
                  <c:v>1.24</c:v>
                </c:pt>
                <c:pt idx="121">
                  <c:v>1.25</c:v>
                </c:pt>
                <c:pt idx="122">
                  <c:v>1.26</c:v>
                </c:pt>
                <c:pt idx="123">
                  <c:v>1.27</c:v>
                </c:pt>
                <c:pt idx="124">
                  <c:v>1.28</c:v>
                </c:pt>
                <c:pt idx="125">
                  <c:v>1.29</c:v>
                </c:pt>
                <c:pt idx="126">
                  <c:v>1.3</c:v>
                </c:pt>
                <c:pt idx="127">
                  <c:v>1.31</c:v>
                </c:pt>
                <c:pt idx="128">
                  <c:v>1.32</c:v>
                </c:pt>
                <c:pt idx="129">
                  <c:v>1.33</c:v>
                </c:pt>
                <c:pt idx="130">
                  <c:v>1.34</c:v>
                </c:pt>
                <c:pt idx="131">
                  <c:v>1.35</c:v>
                </c:pt>
                <c:pt idx="132">
                  <c:v>1.36</c:v>
                </c:pt>
                <c:pt idx="133">
                  <c:v>1.37</c:v>
                </c:pt>
                <c:pt idx="134">
                  <c:v>1.38</c:v>
                </c:pt>
                <c:pt idx="135">
                  <c:v>1.39</c:v>
                </c:pt>
                <c:pt idx="136">
                  <c:v>1.4</c:v>
                </c:pt>
                <c:pt idx="137">
                  <c:v>1.41</c:v>
                </c:pt>
                <c:pt idx="138">
                  <c:v>1.42</c:v>
                </c:pt>
                <c:pt idx="139">
                  <c:v>1.43</c:v>
                </c:pt>
                <c:pt idx="140">
                  <c:v>1.44</c:v>
                </c:pt>
                <c:pt idx="141">
                  <c:v>1.45</c:v>
                </c:pt>
                <c:pt idx="142">
                  <c:v>1.46</c:v>
                </c:pt>
                <c:pt idx="143">
                  <c:v>1.47</c:v>
                </c:pt>
                <c:pt idx="144">
                  <c:v>1.48</c:v>
                </c:pt>
                <c:pt idx="145">
                  <c:v>1.49</c:v>
                </c:pt>
                <c:pt idx="146">
                  <c:v>1.5</c:v>
                </c:pt>
                <c:pt idx="147">
                  <c:v>1.51</c:v>
                </c:pt>
                <c:pt idx="148">
                  <c:v>1.52</c:v>
                </c:pt>
                <c:pt idx="149">
                  <c:v>1.53</c:v>
                </c:pt>
                <c:pt idx="150">
                  <c:v>1.54</c:v>
                </c:pt>
                <c:pt idx="151">
                  <c:v>1.55</c:v>
                </c:pt>
                <c:pt idx="152">
                  <c:v>1.56</c:v>
                </c:pt>
                <c:pt idx="153">
                  <c:v>1.57</c:v>
                </c:pt>
                <c:pt idx="154">
                  <c:v>1.58</c:v>
                </c:pt>
                <c:pt idx="155">
                  <c:v>1.59</c:v>
                </c:pt>
                <c:pt idx="156">
                  <c:v>1.6</c:v>
                </c:pt>
                <c:pt idx="157">
                  <c:v>1.61</c:v>
                </c:pt>
                <c:pt idx="158">
                  <c:v>1.62</c:v>
                </c:pt>
                <c:pt idx="159">
                  <c:v>1.63</c:v>
                </c:pt>
                <c:pt idx="160">
                  <c:v>1.64</c:v>
                </c:pt>
                <c:pt idx="161">
                  <c:v>1.65</c:v>
                </c:pt>
                <c:pt idx="162">
                  <c:v>1.66</c:v>
                </c:pt>
                <c:pt idx="163">
                  <c:v>1.67</c:v>
                </c:pt>
                <c:pt idx="164">
                  <c:v>1.68</c:v>
                </c:pt>
                <c:pt idx="165">
                  <c:v>1.69</c:v>
                </c:pt>
                <c:pt idx="166">
                  <c:v>1.7</c:v>
                </c:pt>
                <c:pt idx="167">
                  <c:v>1.71</c:v>
                </c:pt>
                <c:pt idx="168">
                  <c:v>1.72</c:v>
                </c:pt>
                <c:pt idx="169">
                  <c:v>1.73</c:v>
                </c:pt>
                <c:pt idx="170">
                  <c:v>1.74</c:v>
                </c:pt>
                <c:pt idx="171">
                  <c:v>1.75</c:v>
                </c:pt>
                <c:pt idx="172">
                  <c:v>1.76</c:v>
                </c:pt>
                <c:pt idx="173">
                  <c:v>1.77</c:v>
                </c:pt>
                <c:pt idx="174">
                  <c:v>1.78</c:v>
                </c:pt>
                <c:pt idx="175">
                  <c:v>1.79</c:v>
                </c:pt>
                <c:pt idx="176">
                  <c:v>1.8</c:v>
                </c:pt>
                <c:pt idx="177">
                  <c:v>1.81</c:v>
                </c:pt>
                <c:pt idx="178">
                  <c:v>1.82</c:v>
                </c:pt>
                <c:pt idx="179">
                  <c:v>1.83</c:v>
                </c:pt>
                <c:pt idx="180">
                  <c:v>1.84</c:v>
                </c:pt>
                <c:pt idx="181">
                  <c:v>1.85</c:v>
                </c:pt>
                <c:pt idx="182">
                  <c:v>1.86</c:v>
                </c:pt>
                <c:pt idx="183">
                  <c:v>1.87</c:v>
                </c:pt>
                <c:pt idx="184">
                  <c:v>1.88</c:v>
                </c:pt>
                <c:pt idx="185">
                  <c:v>1.89</c:v>
                </c:pt>
                <c:pt idx="186">
                  <c:v>1.9</c:v>
                </c:pt>
                <c:pt idx="187">
                  <c:v>1.91</c:v>
                </c:pt>
                <c:pt idx="188">
                  <c:v>1.92</c:v>
                </c:pt>
                <c:pt idx="189">
                  <c:v>1.93</c:v>
                </c:pt>
                <c:pt idx="190">
                  <c:v>1.94</c:v>
                </c:pt>
                <c:pt idx="191">
                  <c:v>1.95</c:v>
                </c:pt>
                <c:pt idx="192">
                  <c:v>1.96</c:v>
                </c:pt>
                <c:pt idx="193">
                  <c:v>1.97</c:v>
                </c:pt>
                <c:pt idx="194">
                  <c:v>1.98</c:v>
                </c:pt>
                <c:pt idx="195">
                  <c:v>1.99</c:v>
                </c:pt>
                <c:pt idx="196">
                  <c:v>2</c:v>
                </c:pt>
                <c:pt idx="197">
                  <c:v>2.0099999999999998</c:v>
                </c:pt>
                <c:pt idx="198">
                  <c:v>2.02</c:v>
                </c:pt>
                <c:pt idx="199">
                  <c:v>2.0299999999999998</c:v>
                </c:pt>
                <c:pt idx="200">
                  <c:v>2.04</c:v>
                </c:pt>
                <c:pt idx="201">
                  <c:v>2.0499999999999998</c:v>
                </c:pt>
                <c:pt idx="202">
                  <c:v>2.06</c:v>
                </c:pt>
                <c:pt idx="203">
                  <c:v>2.0699999999999998</c:v>
                </c:pt>
                <c:pt idx="204">
                  <c:v>2.08</c:v>
                </c:pt>
                <c:pt idx="205">
                  <c:v>2.09</c:v>
                </c:pt>
                <c:pt idx="206">
                  <c:v>2.1</c:v>
                </c:pt>
                <c:pt idx="207">
                  <c:v>2.11</c:v>
                </c:pt>
                <c:pt idx="208">
                  <c:v>2.12</c:v>
                </c:pt>
                <c:pt idx="209">
                  <c:v>2.13</c:v>
                </c:pt>
                <c:pt idx="210">
                  <c:v>2.14</c:v>
                </c:pt>
                <c:pt idx="211">
                  <c:v>2.15</c:v>
                </c:pt>
                <c:pt idx="212">
                  <c:v>2.16</c:v>
                </c:pt>
                <c:pt idx="213">
                  <c:v>2.17</c:v>
                </c:pt>
                <c:pt idx="214">
                  <c:v>2.1800000000000002</c:v>
                </c:pt>
                <c:pt idx="215">
                  <c:v>2.19</c:v>
                </c:pt>
                <c:pt idx="216">
                  <c:v>2.2000000000000002</c:v>
                </c:pt>
                <c:pt idx="217">
                  <c:v>2.21</c:v>
                </c:pt>
                <c:pt idx="218">
                  <c:v>2.2200000000000002</c:v>
                </c:pt>
                <c:pt idx="219">
                  <c:v>2.23</c:v>
                </c:pt>
                <c:pt idx="220">
                  <c:v>2.2400000000000002</c:v>
                </c:pt>
                <c:pt idx="221">
                  <c:v>2.25</c:v>
                </c:pt>
                <c:pt idx="222">
                  <c:v>2.2599999999999998</c:v>
                </c:pt>
                <c:pt idx="223">
                  <c:v>2.27</c:v>
                </c:pt>
                <c:pt idx="224">
                  <c:v>2.2799999999999998</c:v>
                </c:pt>
                <c:pt idx="225">
                  <c:v>2.29</c:v>
                </c:pt>
                <c:pt idx="226">
                  <c:v>2.2999999999999998</c:v>
                </c:pt>
                <c:pt idx="227">
                  <c:v>2.31</c:v>
                </c:pt>
                <c:pt idx="228">
                  <c:v>2.3199999999999998</c:v>
                </c:pt>
                <c:pt idx="229">
                  <c:v>2.33</c:v>
                </c:pt>
                <c:pt idx="230">
                  <c:v>2.34</c:v>
                </c:pt>
                <c:pt idx="231">
                  <c:v>2.35</c:v>
                </c:pt>
                <c:pt idx="232">
                  <c:v>2.36</c:v>
                </c:pt>
                <c:pt idx="233">
                  <c:v>2.37</c:v>
                </c:pt>
                <c:pt idx="234">
                  <c:v>2.38</c:v>
                </c:pt>
                <c:pt idx="235">
                  <c:v>2.39</c:v>
                </c:pt>
                <c:pt idx="236">
                  <c:v>2.4</c:v>
                </c:pt>
                <c:pt idx="237">
                  <c:v>2.41</c:v>
                </c:pt>
                <c:pt idx="238">
                  <c:v>2.42</c:v>
                </c:pt>
                <c:pt idx="239">
                  <c:v>2.4300000000000002</c:v>
                </c:pt>
                <c:pt idx="240">
                  <c:v>2.44</c:v>
                </c:pt>
                <c:pt idx="241">
                  <c:v>2.4500000000000002</c:v>
                </c:pt>
                <c:pt idx="242">
                  <c:v>2.46</c:v>
                </c:pt>
                <c:pt idx="243">
                  <c:v>2.4700000000000002</c:v>
                </c:pt>
                <c:pt idx="244">
                  <c:v>2.48</c:v>
                </c:pt>
                <c:pt idx="245">
                  <c:v>2.4900000000000002</c:v>
                </c:pt>
                <c:pt idx="246">
                  <c:v>2.5</c:v>
                </c:pt>
                <c:pt idx="247">
                  <c:v>2.5099999999999998</c:v>
                </c:pt>
                <c:pt idx="248">
                  <c:v>2.52</c:v>
                </c:pt>
                <c:pt idx="249">
                  <c:v>2.5299999999999998</c:v>
                </c:pt>
                <c:pt idx="250">
                  <c:v>2.54</c:v>
                </c:pt>
                <c:pt idx="251">
                  <c:v>2.5499999999999998</c:v>
                </c:pt>
                <c:pt idx="252">
                  <c:v>2.56</c:v>
                </c:pt>
                <c:pt idx="253">
                  <c:v>2.57</c:v>
                </c:pt>
                <c:pt idx="254">
                  <c:v>2.58</c:v>
                </c:pt>
                <c:pt idx="255">
                  <c:v>2.59</c:v>
                </c:pt>
                <c:pt idx="256">
                  <c:v>2.6</c:v>
                </c:pt>
                <c:pt idx="257">
                  <c:v>2.61</c:v>
                </c:pt>
                <c:pt idx="258">
                  <c:v>2.62</c:v>
                </c:pt>
                <c:pt idx="259">
                  <c:v>2.63</c:v>
                </c:pt>
                <c:pt idx="260">
                  <c:v>2.64</c:v>
                </c:pt>
                <c:pt idx="261">
                  <c:v>2.65</c:v>
                </c:pt>
                <c:pt idx="262">
                  <c:v>2.66</c:v>
                </c:pt>
                <c:pt idx="263">
                  <c:v>2.67</c:v>
                </c:pt>
                <c:pt idx="264">
                  <c:v>2.68</c:v>
                </c:pt>
                <c:pt idx="265">
                  <c:v>2.69</c:v>
                </c:pt>
                <c:pt idx="266">
                  <c:v>2.7</c:v>
                </c:pt>
                <c:pt idx="267">
                  <c:v>2.71</c:v>
                </c:pt>
                <c:pt idx="268">
                  <c:v>2.72</c:v>
                </c:pt>
                <c:pt idx="269">
                  <c:v>2.73</c:v>
                </c:pt>
                <c:pt idx="270">
                  <c:v>2.74</c:v>
                </c:pt>
                <c:pt idx="271">
                  <c:v>2.75</c:v>
                </c:pt>
                <c:pt idx="272">
                  <c:v>2.76</c:v>
                </c:pt>
                <c:pt idx="273">
                  <c:v>2.77</c:v>
                </c:pt>
                <c:pt idx="274">
                  <c:v>2.78</c:v>
                </c:pt>
                <c:pt idx="275">
                  <c:v>2.79</c:v>
                </c:pt>
                <c:pt idx="276">
                  <c:v>2.8</c:v>
                </c:pt>
                <c:pt idx="277">
                  <c:v>2.81</c:v>
                </c:pt>
                <c:pt idx="278">
                  <c:v>2.82</c:v>
                </c:pt>
                <c:pt idx="279">
                  <c:v>2.83</c:v>
                </c:pt>
                <c:pt idx="280">
                  <c:v>2.84</c:v>
                </c:pt>
                <c:pt idx="281">
                  <c:v>2.85</c:v>
                </c:pt>
                <c:pt idx="282">
                  <c:v>2.86</c:v>
                </c:pt>
                <c:pt idx="283">
                  <c:v>2.87</c:v>
                </c:pt>
                <c:pt idx="284">
                  <c:v>2.88</c:v>
                </c:pt>
                <c:pt idx="285">
                  <c:v>2.89</c:v>
                </c:pt>
                <c:pt idx="286">
                  <c:v>2.9</c:v>
                </c:pt>
                <c:pt idx="287">
                  <c:v>2.91</c:v>
                </c:pt>
                <c:pt idx="288">
                  <c:v>2.92</c:v>
                </c:pt>
                <c:pt idx="289">
                  <c:v>2.93</c:v>
                </c:pt>
                <c:pt idx="290">
                  <c:v>2.94</c:v>
                </c:pt>
                <c:pt idx="291">
                  <c:v>2.95</c:v>
                </c:pt>
                <c:pt idx="292">
                  <c:v>2.96</c:v>
                </c:pt>
                <c:pt idx="293">
                  <c:v>2.97</c:v>
                </c:pt>
                <c:pt idx="294">
                  <c:v>2.98</c:v>
                </c:pt>
                <c:pt idx="295">
                  <c:v>2.99</c:v>
                </c:pt>
                <c:pt idx="296">
                  <c:v>3</c:v>
                </c:pt>
                <c:pt idx="297">
                  <c:v>3.01</c:v>
                </c:pt>
                <c:pt idx="298">
                  <c:v>3.02</c:v>
                </c:pt>
                <c:pt idx="299">
                  <c:v>3.03</c:v>
                </c:pt>
                <c:pt idx="300">
                  <c:v>3.04</c:v>
                </c:pt>
                <c:pt idx="301">
                  <c:v>3.05</c:v>
                </c:pt>
                <c:pt idx="302">
                  <c:v>3.06</c:v>
                </c:pt>
                <c:pt idx="303">
                  <c:v>3.07</c:v>
                </c:pt>
                <c:pt idx="304">
                  <c:v>3.08</c:v>
                </c:pt>
                <c:pt idx="305">
                  <c:v>3.09</c:v>
                </c:pt>
                <c:pt idx="306">
                  <c:v>3.1</c:v>
                </c:pt>
                <c:pt idx="307">
                  <c:v>3.11</c:v>
                </c:pt>
                <c:pt idx="308">
                  <c:v>3.12</c:v>
                </c:pt>
                <c:pt idx="309">
                  <c:v>3.13</c:v>
                </c:pt>
                <c:pt idx="310">
                  <c:v>3.14</c:v>
                </c:pt>
                <c:pt idx="311">
                  <c:v>3.15</c:v>
                </c:pt>
                <c:pt idx="312">
                  <c:v>3.16</c:v>
                </c:pt>
                <c:pt idx="313">
                  <c:v>3.17</c:v>
                </c:pt>
                <c:pt idx="314">
                  <c:v>3.18</c:v>
                </c:pt>
                <c:pt idx="315">
                  <c:v>3.19</c:v>
                </c:pt>
                <c:pt idx="316">
                  <c:v>3.2</c:v>
                </c:pt>
                <c:pt idx="317">
                  <c:v>3.21</c:v>
                </c:pt>
                <c:pt idx="318">
                  <c:v>3.22</c:v>
                </c:pt>
                <c:pt idx="319">
                  <c:v>3.23</c:v>
                </c:pt>
                <c:pt idx="320">
                  <c:v>3.24</c:v>
                </c:pt>
                <c:pt idx="321">
                  <c:v>3.25</c:v>
                </c:pt>
                <c:pt idx="322">
                  <c:v>3.26</c:v>
                </c:pt>
                <c:pt idx="323">
                  <c:v>3.27</c:v>
                </c:pt>
                <c:pt idx="324">
                  <c:v>3.28</c:v>
                </c:pt>
                <c:pt idx="325">
                  <c:v>3.29</c:v>
                </c:pt>
                <c:pt idx="326">
                  <c:v>3.3</c:v>
                </c:pt>
                <c:pt idx="327">
                  <c:v>3.31</c:v>
                </c:pt>
                <c:pt idx="328">
                  <c:v>3.32</c:v>
                </c:pt>
                <c:pt idx="329">
                  <c:v>3.33</c:v>
                </c:pt>
                <c:pt idx="330">
                  <c:v>3.34</c:v>
                </c:pt>
                <c:pt idx="331">
                  <c:v>3.35</c:v>
                </c:pt>
                <c:pt idx="332">
                  <c:v>3.36</c:v>
                </c:pt>
                <c:pt idx="333">
                  <c:v>3.37</c:v>
                </c:pt>
                <c:pt idx="334">
                  <c:v>3.38</c:v>
                </c:pt>
                <c:pt idx="335">
                  <c:v>3.39</c:v>
                </c:pt>
                <c:pt idx="336">
                  <c:v>3.4</c:v>
                </c:pt>
                <c:pt idx="337">
                  <c:v>3.41</c:v>
                </c:pt>
                <c:pt idx="338">
                  <c:v>3.42</c:v>
                </c:pt>
                <c:pt idx="339">
                  <c:v>3.43</c:v>
                </c:pt>
                <c:pt idx="340">
                  <c:v>3.44</c:v>
                </c:pt>
                <c:pt idx="341">
                  <c:v>3.45</c:v>
                </c:pt>
                <c:pt idx="342">
                  <c:v>3.46</c:v>
                </c:pt>
                <c:pt idx="343">
                  <c:v>3.47</c:v>
                </c:pt>
                <c:pt idx="344">
                  <c:v>3.48</c:v>
                </c:pt>
                <c:pt idx="345">
                  <c:v>3.49</c:v>
                </c:pt>
                <c:pt idx="346">
                  <c:v>3.5</c:v>
                </c:pt>
                <c:pt idx="347">
                  <c:v>3.51</c:v>
                </c:pt>
                <c:pt idx="348">
                  <c:v>3.52</c:v>
                </c:pt>
                <c:pt idx="349">
                  <c:v>3.53</c:v>
                </c:pt>
                <c:pt idx="350">
                  <c:v>3.54</c:v>
                </c:pt>
                <c:pt idx="351">
                  <c:v>3.55</c:v>
                </c:pt>
                <c:pt idx="352">
                  <c:v>3.56</c:v>
                </c:pt>
                <c:pt idx="353">
                  <c:v>3.57</c:v>
                </c:pt>
                <c:pt idx="354">
                  <c:v>3.58</c:v>
                </c:pt>
                <c:pt idx="355">
                  <c:v>3.59</c:v>
                </c:pt>
                <c:pt idx="356">
                  <c:v>3.6</c:v>
                </c:pt>
                <c:pt idx="357">
                  <c:v>3.61</c:v>
                </c:pt>
                <c:pt idx="358">
                  <c:v>3.62</c:v>
                </c:pt>
                <c:pt idx="359">
                  <c:v>3.63</c:v>
                </c:pt>
                <c:pt idx="360">
                  <c:v>3.64</c:v>
                </c:pt>
                <c:pt idx="361">
                  <c:v>3.65</c:v>
                </c:pt>
                <c:pt idx="362">
                  <c:v>3.66</c:v>
                </c:pt>
                <c:pt idx="363">
                  <c:v>3.67</c:v>
                </c:pt>
                <c:pt idx="364">
                  <c:v>3.68</c:v>
                </c:pt>
                <c:pt idx="365">
                  <c:v>3.69</c:v>
                </c:pt>
                <c:pt idx="366">
                  <c:v>3.7</c:v>
                </c:pt>
                <c:pt idx="367">
                  <c:v>3.71</c:v>
                </c:pt>
                <c:pt idx="368">
                  <c:v>3.72</c:v>
                </c:pt>
                <c:pt idx="369">
                  <c:v>3.73</c:v>
                </c:pt>
                <c:pt idx="370">
                  <c:v>3.74</c:v>
                </c:pt>
                <c:pt idx="371">
                  <c:v>3.75</c:v>
                </c:pt>
                <c:pt idx="372">
                  <c:v>3.76</c:v>
                </c:pt>
                <c:pt idx="373">
                  <c:v>3.77</c:v>
                </c:pt>
                <c:pt idx="374">
                  <c:v>3.78</c:v>
                </c:pt>
                <c:pt idx="375">
                  <c:v>3.79</c:v>
                </c:pt>
                <c:pt idx="376">
                  <c:v>3.8</c:v>
                </c:pt>
                <c:pt idx="377">
                  <c:v>3.81</c:v>
                </c:pt>
                <c:pt idx="378">
                  <c:v>3.82</c:v>
                </c:pt>
                <c:pt idx="379">
                  <c:v>3.83</c:v>
                </c:pt>
                <c:pt idx="380">
                  <c:v>3.84</c:v>
                </c:pt>
                <c:pt idx="381">
                  <c:v>3.85</c:v>
                </c:pt>
                <c:pt idx="382">
                  <c:v>3.86</c:v>
                </c:pt>
                <c:pt idx="383">
                  <c:v>3.87</c:v>
                </c:pt>
                <c:pt idx="384">
                  <c:v>3.88</c:v>
                </c:pt>
                <c:pt idx="385">
                  <c:v>3.89</c:v>
                </c:pt>
                <c:pt idx="386">
                  <c:v>3.9</c:v>
                </c:pt>
                <c:pt idx="387">
                  <c:v>3.91</c:v>
                </c:pt>
                <c:pt idx="388">
                  <c:v>3.92</c:v>
                </c:pt>
                <c:pt idx="389">
                  <c:v>3.93</c:v>
                </c:pt>
                <c:pt idx="390">
                  <c:v>3.94</c:v>
                </c:pt>
                <c:pt idx="391">
                  <c:v>3.95</c:v>
                </c:pt>
                <c:pt idx="392">
                  <c:v>3.96</c:v>
                </c:pt>
                <c:pt idx="393">
                  <c:v>3.97</c:v>
                </c:pt>
                <c:pt idx="394">
                  <c:v>3.98</c:v>
                </c:pt>
                <c:pt idx="395">
                  <c:v>3.99</c:v>
                </c:pt>
                <c:pt idx="396">
                  <c:v>4</c:v>
                </c:pt>
              </c:numCache>
            </c:numRef>
          </c:xVal>
          <c:yVal>
            <c:numRef>
              <c:f>'Utilità-Disutilità marginale'!$G$22:$G$418</c:f>
              <c:numCache>
                <c:formatCode>General</c:formatCode>
                <c:ptCount val="397"/>
                <c:pt idx="0">
                  <c:v>8.1418066307380896E-2</c:v>
                </c:pt>
                <c:pt idx="1">
                  <c:v>0.13194579107728943</c:v>
                </c:pt>
                <c:pt idx="2">
                  <c:v>0.13936042038718979</c:v>
                </c:pt>
                <c:pt idx="3">
                  <c:v>0.14595184375533996</c:v>
                </c:pt>
                <c:pt idx="4">
                  <c:v>0.15191107858647479</c:v>
                </c:pt>
                <c:pt idx="5">
                  <c:v>0.1573668612457742</c:v>
                </c:pt>
                <c:pt idx="6">
                  <c:v>0.1624104792712471</c:v>
                </c:pt>
                <c:pt idx="7">
                  <c:v>0.16710923879083048</c:v>
                </c:pt>
                <c:pt idx="8">
                  <c:v>0.17151432008881901</c:v>
                </c:pt>
                <c:pt idx="9">
                  <c:v>0.1756656281859526</c:v>
                </c:pt>
                <c:pt idx="10">
                  <c:v>0.17959492835812799</c:v>
                </c:pt>
                <c:pt idx="11">
                  <c:v>0.18332795092848037</c:v>
                </c:pt>
                <c:pt idx="12">
                  <c:v>0.18688584956452425</c:v>
                </c:pt>
                <c:pt idx="13">
                  <c:v>0.19028623922185239</c:v>
                </c:pt>
                <c:pt idx="14">
                  <c:v>0.19354395223945267</c:v>
                </c:pt>
                <c:pt idx="15">
                  <c:v>0.19667160036351505</c:v>
                </c:pt>
                <c:pt idx="16">
                  <c:v>0.19968000000000005</c:v>
                </c:pt>
                <c:pt idx="17">
                  <c:v>0.20257849908448108</c:v>
                </c:pt>
                <c:pt idx="18">
                  <c:v>0.205375231884219</c:v>
                </c:pt>
                <c:pt idx="19">
                  <c:v>0.20807732014310665</c:v>
                </c:pt>
                <c:pt idx="20">
                  <c:v>0.21069103368785164</c:v>
                </c:pt>
                <c:pt idx="21">
                  <c:v>0.21322191999823761</c:v>
                </c:pt>
                <c:pt idx="22">
                  <c:v>0.2156749097289056</c:v>
                </c:pt>
                <c:pt idx="23">
                  <c:v>0.21805440339093723</c:v>
                </c:pt>
                <c:pt idx="24">
                  <c:v>0.22036434312399847</c:v>
                </c:pt>
                <c:pt idx="25">
                  <c:v>0.22260827255973598</c:v>
                </c:pt>
                <c:pt idx="26">
                  <c:v>0.22478938709137111</c:v>
                </c:pt>
                <c:pt idx="27">
                  <c:v>0.22691057635286666</c:v>
                </c:pt>
                <c:pt idx="28">
                  <c:v>0.22897446032526494</c:v>
                </c:pt>
                <c:pt idx="29">
                  <c:v>0.23098342019393361</c:v>
                </c:pt>
                <c:pt idx="30">
                  <c:v>0.23293962485450845</c:v>
                </c:pt>
                <c:pt idx="31">
                  <c:v>0.23484505379006967</c:v>
                </c:pt>
                <c:pt idx="32">
                  <c:v>0.23670151690504257</c:v>
                </c:pt>
                <c:pt idx="33">
                  <c:v>0.23851067179331964</c:v>
                </c:pt>
                <c:pt idx="34">
                  <c:v>0.24027403883239085</c:v>
                </c:pt>
                <c:pt idx="35">
                  <c:v>0.24199301442677701</c:v>
                </c:pt>
                <c:pt idx="36">
                  <c:v>0.24366888266898326</c:v>
                </c:pt>
                <c:pt idx="37">
                  <c:v>0.24530282564162684</c:v>
                </c:pt>
                <c:pt idx="38">
                  <c:v>0.24689593254813658</c:v>
                </c:pt>
                <c:pt idx="39">
                  <c:v>0.24844920782975746</c:v>
                </c:pt>
                <c:pt idx="40">
                  <c:v>0.24996357840220482</c:v>
                </c:pt>
                <c:pt idx="41">
                  <c:v>0.25143990012515816</c:v>
                </c:pt>
                <c:pt idx="42">
                  <c:v>0.25287896360105405</c:v>
                </c:pt>
                <c:pt idx="43">
                  <c:v>0.25428149938568961</c:v>
                </c:pt>
                <c:pt idx="44">
                  <c:v>0.25564818268146733</c:v>
                </c:pt>
                <c:pt idx="45">
                  <c:v>0.2569796375742921</c:v>
                </c:pt>
                <c:pt idx="46">
                  <c:v>0.25827644086684748</c:v>
                </c:pt>
                <c:pt idx="47">
                  <c:v>0.25953912555395642</c:v>
                </c:pt>
                <c:pt idx="48">
                  <c:v>0.2607681839797692</c:v>
                </c:pt>
                <c:pt idx="49">
                  <c:v>0.26196407071143035</c:v>
                </c:pt>
                <c:pt idx="50">
                  <c:v>0.26312720515952587</c:v>
                </c:pt>
                <c:pt idx="51">
                  <c:v>0.26425797397187339</c:v>
                </c:pt>
                <c:pt idx="52">
                  <c:v>0.26535673322400283</c:v>
                </c:pt>
                <c:pt idx="53">
                  <c:v>0.26642381042689761</c:v>
                </c:pt>
                <c:pt idx="54">
                  <c:v>0.26745950637016414</c:v>
                </c:pt>
                <c:pt idx="55">
                  <c:v>0.2684640968167078</c:v>
                </c:pt>
                <c:pt idx="56">
                  <c:v>0.26943783406318189</c:v>
                </c:pt>
                <c:pt idx="57">
                  <c:v>0.27038094837888815</c:v>
                </c:pt>
                <c:pt idx="58">
                  <c:v>0.27129364933442518</c:v>
                </c:pt>
                <c:pt idx="59">
                  <c:v>0.27217612703016564</c:v>
                </c:pt>
                <c:pt idx="60">
                  <c:v>0.27302855323357655</c:v>
                </c:pt>
                <c:pt idx="61">
                  <c:v>0.27385108243345951</c:v>
                </c:pt>
                <c:pt idx="62">
                  <c:v>0.27464385281835774</c:v>
                </c:pt>
                <c:pt idx="63">
                  <c:v>0.27540698718564632</c:v>
                </c:pt>
                <c:pt idx="64">
                  <c:v>0.27614059378717293</c:v>
                </c:pt>
                <c:pt idx="65">
                  <c:v>0.27684476711674116</c:v>
                </c:pt>
                <c:pt idx="66">
                  <c:v>0.27751958864421711</c:v>
                </c:pt>
                <c:pt idx="67">
                  <c:v>0.27816512750058509</c:v>
                </c:pt>
                <c:pt idx="68">
                  <c:v>0.27878144111787123</c:v>
                </c:pt>
                <c:pt idx="69">
                  <c:v>0.27936857582749147</c:v>
                </c:pt>
                <c:pt idx="70">
                  <c:v>0.27992656742025479</c:v>
                </c:pt>
                <c:pt idx="71">
                  <c:v>0.2804554416709622</c:v>
                </c:pt>
                <c:pt idx="72">
                  <c:v>0.28095521483027991</c:v>
                </c:pt>
                <c:pt idx="73">
                  <c:v>0.28142589408632995</c:v>
                </c:pt>
                <c:pt idx="74">
                  <c:v>0.28186747799823053</c:v>
                </c:pt>
                <c:pt idx="75">
                  <c:v>0.28227995690362656</c:v>
                </c:pt>
                <c:pt idx="76">
                  <c:v>0.28266331330207961</c:v>
                </c:pt>
                <c:pt idx="77">
                  <c:v>0.28301752221602894</c:v>
                </c:pt>
                <c:pt idx="78">
                  <c:v>0.28334255153089682</c:v>
                </c:pt>
                <c:pt idx="79">
                  <c:v>0.28363836231578005</c:v>
                </c:pt>
                <c:pt idx="80">
                  <c:v>0.28390490912605759</c:v>
                </c:pt>
                <c:pt idx="81">
                  <c:v>0.2841421402891342</c:v>
                </c:pt>
                <c:pt idx="82">
                  <c:v>0.28434999817444845</c:v>
                </c:pt>
                <c:pt idx="83">
                  <c:v>0.28452841944878243</c:v>
                </c:pt>
                <c:pt idx="84">
                  <c:v>0.2846773353178334</c:v>
                </c:pt>
                <c:pt idx="85">
                  <c:v>0.2847966717549329</c:v>
                </c:pt>
                <c:pt idx="86">
                  <c:v>0.28488634971773441</c:v>
                </c:pt>
                <c:pt idx="87">
                  <c:v>0.2849462853536277</c:v>
                </c:pt>
                <c:pt idx="88">
                  <c:v>0.28497639019458376</c:v>
                </c:pt>
                <c:pt idx="89">
                  <c:v>0.28497657134208232</c:v>
                </c:pt>
                <c:pt idx="90">
                  <c:v>0.28494673164272888</c:v>
                </c:pt>
                <c:pt idx="91">
                  <c:v>0.2848867698551219</c:v>
                </c:pt>
                <c:pt idx="92">
                  <c:v>0.28479658080849468</c:v>
                </c:pt>
                <c:pt idx="93">
                  <c:v>0.28467605555361775</c:v>
                </c:pt>
                <c:pt idx="94">
                  <c:v>0.28452508150641564</c:v>
                </c:pt>
                <c:pt idx="95">
                  <c:v>0.28434354258472005</c:v>
                </c:pt>
                <c:pt idx="96">
                  <c:v>0.28413131933855251</c:v>
                </c:pt>
                <c:pt idx="97">
                  <c:v>0.28388828907430524</c:v>
                </c:pt>
                <c:pt idx="98">
                  <c:v>0.283614325973163</c:v>
                </c:pt>
                <c:pt idx="99">
                  <c:v>0.28330930120408632</c:v>
                </c:pt>
                <c:pt idx="100">
                  <c:v>0.28297308303165619</c:v>
                </c:pt>
                <c:pt idx="101">
                  <c:v>0.28260553691906187</c:v>
                </c:pt>
                <c:pt idx="102">
                  <c:v>0.28220652562649212</c:v>
                </c:pt>
                <c:pt idx="103">
                  <c:v>0.28177590930518032</c:v>
                </c:pt>
                <c:pt idx="104">
                  <c:v>0.28131354558732968</c:v>
                </c:pt>
                <c:pt idx="105">
                  <c:v>0.28081928967213871</c:v>
                </c:pt>
                <c:pt idx="106">
                  <c:v>0.28029299440812866</c:v>
                </c:pt>
                <c:pt idx="107">
                  <c:v>0.27973451037196428</c:v>
                </c:pt>
                <c:pt idx="108">
                  <c:v>0.27914368594394756</c:v>
                </c:pt>
                <c:pt idx="109">
                  <c:v>0.27852036738035302</c:v>
                </c:pt>
                <c:pt idx="110">
                  <c:v>0.27786439888276349</c:v>
                </c:pt>
                <c:pt idx="111">
                  <c:v>0.27717562266455603</c:v>
                </c:pt>
                <c:pt idx="112">
                  <c:v>0.27645387901467872</c:v>
                </c:pt>
                <c:pt idx="113">
                  <c:v>0.27569900635885114</c:v>
                </c:pt>
                <c:pt idx="114">
                  <c:v>0.27491084131831317</c:v>
                </c:pt>
                <c:pt idx="115">
                  <c:v>0.27408921876624093</c:v>
                </c:pt>
                <c:pt idx="116">
                  <c:v>0.27323397188194098</c:v>
                </c:pt>
                <c:pt idx="117">
                  <c:v>0.27234493220292821</c:v>
                </c:pt>
                <c:pt idx="118">
                  <c:v>0.27142192967498602</c:v>
                </c:pt>
                <c:pt idx="119">
                  <c:v>0.27046479270030344</c:v>
                </c:pt>
                <c:pt idx="120">
                  <c:v>0.26947334818377899</c:v>
                </c:pt>
                <c:pt idx="121">
                  <c:v>0.26844742157757323</c:v>
                </c:pt>
                <c:pt idx="122">
                  <c:v>0.2673868369239909</c:v>
                </c:pt>
                <c:pt idx="123">
                  <c:v>0.26629141689676883</c:v>
                </c:pt>
                <c:pt idx="124">
                  <c:v>0.26516098284083839</c:v>
                </c:pt>
                <c:pt idx="125">
                  <c:v>0.26399535481063369</c:v>
                </c:pt>
                <c:pt idx="126">
                  <c:v>0.26279435160700571</c:v>
                </c:pt>
                <c:pt idx="127">
                  <c:v>0.26155779081280767</c:v>
                </c:pt>
                <c:pt idx="128">
                  <c:v>0.26028548882720487</c:v>
                </c:pt>
                <c:pt idx="129">
                  <c:v>0.25897726089876788</c:v>
                </c:pt>
                <c:pt idx="130">
                  <c:v>0.25763292115739767</c:v>
                </c:pt>
                <c:pt idx="131">
                  <c:v>0.25625228264513528</c:v>
                </c:pt>
                <c:pt idx="132">
                  <c:v>0.25483515734590068</c:v>
                </c:pt>
                <c:pt idx="133">
                  <c:v>0.25338135621420677</c:v>
                </c:pt>
                <c:pt idx="134">
                  <c:v>0.25189068920289126</c:v>
                </c:pt>
                <c:pt idx="135">
                  <c:v>0.25036296528990526</c:v>
                </c:pt>
                <c:pt idx="136">
                  <c:v>0.24879799250419946</c:v>
                </c:pt>
                <c:pt idx="137">
                  <c:v>0.24719557795074276</c:v>
                </c:pt>
                <c:pt idx="138">
                  <c:v>0.24555552783470941</c:v>
                </c:pt>
                <c:pt idx="139">
                  <c:v>0.24387764748486698</c:v>
                </c:pt>
                <c:pt idx="140">
                  <c:v>0.24216174137619845</c:v>
                </c:pt>
                <c:pt idx="141">
                  <c:v>0.2404076131517861</c:v>
                </c:pt>
                <c:pt idx="142">
                  <c:v>0.23861506564398971</c:v>
                </c:pt>
                <c:pt idx="143">
                  <c:v>0.23678390089494297</c:v>
                </c:pt>
                <c:pt idx="144">
                  <c:v>0.2349139201763969</c:v>
                </c:pt>
                <c:pt idx="145">
                  <c:v>0.23300492400893486</c:v>
                </c:pt>
                <c:pt idx="146">
                  <c:v>0.23105671218058163</c:v>
                </c:pt>
                <c:pt idx="147">
                  <c:v>0.22906908376483223</c:v>
                </c:pt>
                <c:pt idx="148">
                  <c:v>0.22704183713811982</c:v>
                </c:pt>
                <c:pt idx="149">
                  <c:v>0.22497476999674515</c:v>
                </c:pt>
                <c:pt idx="150">
                  <c:v>0.222867679373287</c:v>
                </c:pt>
                <c:pt idx="151">
                  <c:v>0.22072036165251302</c:v>
                </c:pt>
                <c:pt idx="152">
                  <c:v>0.21853261258680889</c:v>
                </c:pt>
                <c:pt idx="153">
                  <c:v>0.21630422731114399</c:v>
                </c:pt>
                <c:pt idx="154">
                  <c:v>0.21403500035759013</c:v>
                </c:pt>
                <c:pt idx="155">
                  <c:v>0.21172472566940867</c:v>
                </c:pt>
                <c:pt idx="156">
                  <c:v>0.2093731966147229</c:v>
                </c:pt>
                <c:pt idx="157">
                  <c:v>0.20698020599978931</c:v>
                </c:pt>
                <c:pt idx="158">
                  <c:v>0.20454554608188216</c:v>
                </c:pt>
                <c:pt idx="159">
                  <c:v>0.20206900858180535</c:v>
                </c:pt>
                <c:pt idx="160">
                  <c:v>0.19955038469604403</c:v>
                </c:pt>
                <c:pt idx="161">
                  <c:v>0.19698946510856866</c:v>
                </c:pt>
                <c:pt idx="162">
                  <c:v>0.19438604000230378</c:v>
                </c:pt>
                <c:pt idx="163">
                  <c:v>0.19173989907027283</c:v>
                </c:pt>
                <c:pt idx="164">
                  <c:v>0.18905083152642932</c:v>
                </c:pt>
                <c:pt idx="165">
                  <c:v>0.18631862611618621</c:v>
                </c:pt>
                <c:pt idx="166">
                  <c:v>0.18354307112665294</c:v>
                </c:pt>
                <c:pt idx="167">
                  <c:v>0.18072395439658989</c:v>
                </c:pt>
                <c:pt idx="168">
                  <c:v>0.17786106332608992</c:v>
                </c:pt>
                <c:pt idx="169">
                  <c:v>0.17495418488599579</c:v>
                </c:pt>
                <c:pt idx="170">
                  <c:v>0.17200310562706217</c:v>
                </c:pt>
                <c:pt idx="171">
                  <c:v>0.16900761168887107</c:v>
                </c:pt>
                <c:pt idx="172">
                  <c:v>0.16596748880850745</c:v>
                </c:pt>
                <c:pt idx="173">
                  <c:v>0.16288252232900466</c:v>
                </c:pt>
                <c:pt idx="174">
                  <c:v>0.15975249720756554</c:v>
                </c:pt>
                <c:pt idx="175">
                  <c:v>0.15657719802356654</c:v>
                </c:pt>
                <c:pt idx="176">
                  <c:v>0.15335640898635253</c:v>
                </c:pt>
                <c:pt idx="177">
                  <c:v>0.15008991394282867</c:v>
                </c:pt>
                <c:pt idx="178">
                  <c:v>0.14677749638485477</c:v>
                </c:pt>
                <c:pt idx="179">
                  <c:v>0.1434189394564499</c:v>
                </c:pt>
                <c:pt idx="180">
                  <c:v>0.14001402596081178</c:v>
                </c:pt>
                <c:pt idx="181">
                  <c:v>0.13656253836715698</c:v>
                </c:pt>
                <c:pt idx="182">
                  <c:v>0.13306425881738859</c:v>
                </c:pt>
                <c:pt idx="183">
                  <c:v>0.12951896913259497</c:v>
                </c:pt>
                <c:pt idx="184">
                  <c:v>0.12592645081938569</c:v>
                </c:pt>
                <c:pt idx="185">
                  <c:v>0.12228648507606876</c:v>
                </c:pt>
                <c:pt idx="186">
                  <c:v>0.11859885279867621</c:v>
                </c:pt>
                <c:pt idx="187">
                  <c:v>0.11486333458683862</c:v>
                </c:pt>
                <c:pt idx="188">
                  <c:v>0.11107971074951728</c:v>
                </c:pt>
                <c:pt idx="189">
                  <c:v>0.10724776131059549</c:v>
                </c:pt>
                <c:pt idx="190">
                  <c:v>0.10336726601433321</c:v>
                </c:pt>
                <c:pt idx="191">
                  <c:v>9.9438004330691665E-2</c:v>
                </c:pt>
                <c:pt idx="192">
                  <c:v>9.5459755460527762E-2</c:v>
                </c:pt>
                <c:pt idx="193">
                  <c:v>9.1432298340665574E-2</c:v>
                </c:pt>
                <c:pt idx="194">
                  <c:v>8.7355411648846748E-2</c:v>
                </c:pt>
                <c:pt idx="195">
                  <c:v>8.3228873808563086E-2</c:v>
                </c:pt>
                <c:pt idx="196">
                  <c:v>7.9052462993775885E-2</c:v>
                </c:pt>
                <c:pt idx="197">
                  <c:v>7.4825957133524079E-2</c:v>
                </c:pt>
                <c:pt idx="198">
                  <c:v>7.0549133916424644E-2</c:v>
                </c:pt>
                <c:pt idx="199">
                  <c:v>6.6221770795070023E-2</c:v>
                </c:pt>
                <c:pt idx="200">
                  <c:v>6.1843644990320801E-2</c:v>
                </c:pt>
                <c:pt idx="201">
                  <c:v>5.7414533495503517E-2</c:v>
                </c:pt>
                <c:pt idx="202">
                  <c:v>5.2934213080508941E-2</c:v>
                </c:pt>
                <c:pt idx="203">
                  <c:v>4.840246029579931E-2</c:v>
                </c:pt>
                <c:pt idx="204">
                  <c:v>4.3819051476323312E-2</c:v>
                </c:pt>
                <c:pt idx="205">
                  <c:v>3.9183762745344075E-2</c:v>
                </c:pt>
                <c:pt idx="206">
                  <c:v>3.4496370018179678E-2</c:v>
                </c:pt>
                <c:pt idx="207">
                  <c:v>2.9756649005861835E-2</c:v>
                </c:pt>
                <c:pt idx="208">
                  <c:v>2.4964375218710977E-2</c:v>
                </c:pt>
                <c:pt idx="209">
                  <c:v>2.0119323969835123E-2</c:v>
                </c:pt>
                <c:pt idx="210">
                  <c:v>1.5221270378548313E-2</c:v>
                </c:pt>
                <c:pt idx="211">
                  <c:v>1.0269989373717481E-2</c:v>
                </c:pt>
                <c:pt idx="212">
                  <c:v>5.2652556970332887E-3</c:v>
                </c:pt>
                <c:pt idx="213">
                  <c:v>2.0684390621211746E-4</c:v>
                </c:pt>
                <c:pt idx="214">
                  <c:v>-4.9054716218727146E-3</c:v>
                </c:pt>
                <c:pt idx="215">
                  <c:v>-1.0071916688125626E-2</c:v>
                </c:pt>
                <c:pt idx="216">
                  <c:v>-1.5292717268231337E-2</c:v>
                </c:pt>
                <c:pt idx="217">
                  <c:v>-2.0568099509718274E-2</c:v>
                </c:pt>
                <c:pt idx="218">
                  <c:v>-2.589828972908792E-2</c:v>
                </c:pt>
                <c:pt idx="219">
                  <c:v>-3.1283514409001179E-2</c:v>
                </c:pt>
                <c:pt idx="220">
                  <c:v>-3.6724000195527351E-2</c:v>
                </c:pt>
                <c:pt idx="221">
                  <c:v>-4.2219973895448126E-2</c:v>
                </c:pt>
                <c:pt idx="222">
                  <c:v>-4.7771662473619025E-2</c:v>
                </c:pt>
                <c:pt idx="223">
                  <c:v>-5.3379293050386412E-2</c:v>
                </c:pt>
                <c:pt idx="224">
                  <c:v>-5.9043092899055127E-2</c:v>
                </c:pt>
                <c:pt idx="225">
                  <c:v>-6.4763289443411698E-2</c:v>
                </c:pt>
                <c:pt idx="226">
                  <c:v>-7.054011025529533E-2</c:v>
                </c:pt>
                <c:pt idx="227">
                  <c:v>-7.6373783052221422E-2</c:v>
                </c:pt>
                <c:pt idx="228">
                  <c:v>-8.2264535695049934E-2</c:v>
                </c:pt>
                <c:pt idx="229">
                  <c:v>-8.8212596185703873E-2</c:v>
                </c:pt>
                <c:pt idx="230">
                  <c:v>-9.4218192664932199E-2</c:v>
                </c:pt>
                <c:pt idx="231">
                  <c:v>-0.10028155341011841</c:v>
                </c:pt>
                <c:pt idx="232">
                  <c:v>-0.10640290683313108</c:v>
                </c:pt>
                <c:pt idx="233">
                  <c:v>-0.11258248147822075</c:v>
                </c:pt>
                <c:pt idx="234">
                  <c:v>-0.11882050601995381</c:v>
                </c:pt>
                <c:pt idx="235">
                  <c:v>-0.12511720926119169</c:v>
                </c:pt>
                <c:pt idx="236">
                  <c:v>-0.13147282013110589</c:v>
                </c:pt>
                <c:pt idx="237">
                  <c:v>-0.13788756768323468</c:v>
                </c:pt>
                <c:pt idx="238">
                  <c:v>-0.14436168109357567</c:v>
                </c:pt>
                <c:pt idx="239">
                  <c:v>-0.15089538965871696</c:v>
                </c:pt>
                <c:pt idx="240">
                  <c:v>-0.15748892279400273</c:v>
                </c:pt>
                <c:pt idx="241">
                  <c:v>-0.16414251003173613</c:v>
                </c:pt>
                <c:pt idx="242">
                  <c:v>-0.17085638101941397</c:v>
                </c:pt>
                <c:pt idx="243">
                  <c:v>-0.1776307655179985</c:v>
                </c:pt>
                <c:pt idx="244">
                  <c:v>-0.18446589340021768</c:v>
                </c:pt>
                <c:pt idx="245">
                  <c:v>-0.19136199464890263</c:v>
                </c:pt>
                <c:pt idx="246">
                  <c:v>-0.19831929935535175</c:v>
                </c:pt>
                <c:pt idx="247">
                  <c:v>-0.20533803771772896</c:v>
                </c:pt>
                <c:pt idx="248">
                  <c:v>-0.21241844003949056</c:v>
                </c:pt>
                <c:pt idx="249">
                  <c:v>-0.21956073672783938</c:v>
                </c:pt>
                <c:pt idx="250">
                  <c:v>-0.22676515829221305</c:v>
                </c:pt>
                <c:pt idx="251">
                  <c:v>-0.23403193534279371</c:v>
                </c:pt>
                <c:pt idx="252">
                  <c:v>-0.24136129858905009</c:v>
                </c:pt>
                <c:pt idx="253">
                  <c:v>-0.24875347883830273</c:v>
                </c:pt>
                <c:pt idx="254">
                  <c:v>-0.25620870699432019</c:v>
                </c:pt>
                <c:pt idx="255">
                  <c:v>-0.26372721405593347</c:v>
                </c:pt>
                <c:pt idx="256">
                  <c:v>-0.27130923111568439</c:v>
                </c:pt>
                <c:pt idx="257">
                  <c:v>-0.27895498935848878</c:v>
                </c:pt>
                <c:pt idx="258">
                  <c:v>-0.28666472006033444</c:v>
                </c:pt>
                <c:pt idx="259">
                  <c:v>-0.29443865458699081</c:v>
                </c:pt>
                <c:pt idx="260">
                  <c:v>-0.30227702439275306</c:v>
                </c:pt>
                <c:pt idx="261">
                  <c:v>-0.31018006101919809</c:v>
                </c:pt>
                <c:pt idx="262">
                  <c:v>-0.31814799609397149</c:v>
                </c:pt>
                <c:pt idx="263">
                  <c:v>-0.32618106132958918</c:v>
                </c:pt>
                <c:pt idx="264">
                  <c:v>-0.33427948852226463</c:v>
                </c:pt>
                <c:pt idx="265">
                  <c:v>-0.34244350955075292</c:v>
                </c:pt>
                <c:pt idx="266">
                  <c:v>-0.35067335637521957</c:v>
                </c:pt>
                <c:pt idx="267">
                  <c:v>-0.35896926103612331</c:v>
                </c:pt>
                <c:pt idx="268">
                  <c:v>-0.36733145565312414</c:v>
                </c:pt>
                <c:pt idx="269">
                  <c:v>-0.37576017242400411</c:v>
                </c:pt>
                <c:pt idx="270">
                  <c:v>-0.38425564362361386</c:v>
                </c:pt>
                <c:pt idx="271">
                  <c:v>-0.39281810160282882</c:v>
                </c:pt>
                <c:pt idx="272">
                  <c:v>-0.40144777878753174</c:v>
                </c:pt>
                <c:pt idx="273">
                  <c:v>-0.41014490767760586</c:v>
                </c:pt>
                <c:pt idx="274">
                  <c:v>-0.41890972084594758</c:v>
                </c:pt>
                <c:pt idx="275">
                  <c:v>-0.42774245093749808</c:v>
                </c:pt>
                <c:pt idx="276">
                  <c:v>-0.43664333066828648</c:v>
                </c:pt>
                <c:pt idx="277">
                  <c:v>-0.44561259282449411</c:v>
                </c:pt>
                <c:pt idx="278">
                  <c:v>-0.45465047026152927</c:v>
                </c:pt>
                <c:pt idx="279">
                  <c:v>-0.46375719590312325</c:v>
                </c:pt>
                <c:pt idx="280">
                  <c:v>-0.47293300274043404</c:v>
                </c:pt>
                <c:pt idx="281">
                  <c:v>-0.4821781238311737</c:v>
                </c:pt>
                <c:pt idx="282">
                  <c:v>-0.49149279229874127</c:v>
                </c:pt>
                <c:pt idx="283">
                  <c:v>-0.50087724133137679</c:v>
                </c:pt>
                <c:pt idx="284">
                  <c:v>-0.51033170418132467</c:v>
                </c:pt>
                <c:pt idx="285">
                  <c:v>-0.51985641416401362</c:v>
                </c:pt>
                <c:pt idx="286">
                  <c:v>-0.52945160465724705</c:v>
                </c:pt>
                <c:pt idx="287">
                  <c:v>-0.53911750910041079</c:v>
                </c:pt>
                <c:pt idx="288">
                  <c:v>-0.54885436099368778</c:v>
                </c:pt>
                <c:pt idx="289">
                  <c:v>-0.55866239389729277</c:v>
                </c:pt>
                <c:pt idx="290">
                  <c:v>-0.56854184143070929</c:v>
                </c:pt>
                <c:pt idx="291">
                  <c:v>-0.57849293727195183</c:v>
                </c:pt>
                <c:pt idx="292">
                  <c:v>-0.58851591515682566</c:v>
                </c:pt>
                <c:pt idx="293">
                  <c:v>-0.59861100887821073</c:v>
                </c:pt>
                <c:pt idx="294">
                  <c:v>-0.60877845228534722</c:v>
                </c:pt>
                <c:pt idx="295">
                  <c:v>-0.61901847928314035</c:v>
                </c:pt>
                <c:pt idx="296">
                  <c:v>-0.62933132383146928</c:v>
                </c:pt>
                <c:pt idx="297">
                  <c:v>-0.63971721994451158</c:v>
                </c:pt>
                <c:pt idx="298">
                  <c:v>-0.65017640169007651</c:v>
                </c:pt>
                <c:pt idx="299">
                  <c:v>-0.66070910318894782</c:v>
                </c:pt>
                <c:pt idx="300">
                  <c:v>-0.67131555861423842</c:v>
                </c:pt>
                <c:pt idx="301">
                  <c:v>-0.68199600219075274</c:v>
                </c:pt>
                <c:pt idx="302">
                  <c:v>-0.69275066819436426</c:v>
                </c:pt>
                <c:pt idx="303">
                  <c:v>-0.70357979095139211</c:v>
                </c:pt>
                <c:pt idx="304">
                  <c:v>-0.71448360483800166</c:v>
                </c:pt>
                <c:pt idx="305">
                  <c:v>-0.72546234427959888</c:v>
                </c:pt>
                <c:pt idx="306">
                  <c:v>-0.73651624375024749</c:v>
                </c:pt>
                <c:pt idx="307">
                  <c:v>-0.74764553777208409</c:v>
                </c:pt>
                <c:pt idx="308">
                  <c:v>-0.7588504609147515</c:v>
                </c:pt>
                <c:pt idx="309">
                  <c:v>-0.77013124779483078</c:v>
                </c:pt>
                <c:pt idx="310">
                  <c:v>-0.78148813307529263</c:v>
                </c:pt>
                <c:pt idx="311">
                  <c:v>-0.79292135146494536</c:v>
                </c:pt>
                <c:pt idx="312">
                  <c:v>-0.80443113771790375</c:v>
                </c:pt>
                <c:pt idx="313">
                  <c:v>-0.81601772663305172</c:v>
                </c:pt>
                <c:pt idx="314">
                  <c:v>-0.82768135305352786</c:v>
                </c:pt>
                <c:pt idx="315">
                  <c:v>-0.83942225186620445</c:v>
                </c:pt>
                <c:pt idx="316">
                  <c:v>-0.85124065800118665</c:v>
                </c:pt>
                <c:pt idx="317">
                  <c:v>-0.86313680643130708</c:v>
                </c:pt>
                <c:pt idx="318">
                  <c:v>-0.87511093217164049</c:v>
                </c:pt>
                <c:pt idx="319">
                  <c:v>-0.88716327027901243</c:v>
                </c:pt>
                <c:pt idx="320">
                  <c:v>-0.89929405585152689</c:v>
                </c:pt>
                <c:pt idx="321">
                  <c:v>-0.91150352402809065</c:v>
                </c:pt>
                <c:pt idx="322">
                  <c:v>-0.92379190998795435</c:v>
                </c:pt>
                <c:pt idx="323">
                  <c:v>-0.93615944895025083</c:v>
                </c:pt>
                <c:pt idx="324">
                  <c:v>-0.94860637617354548</c:v>
                </c:pt>
                <c:pt idx="325">
                  <c:v>-0.9611329269553941</c:v>
                </c:pt>
                <c:pt idx="326">
                  <c:v>-0.97373933663190126</c:v>
                </c:pt>
                <c:pt idx="327">
                  <c:v>-0.9864258405772921</c:v>
                </c:pt>
                <c:pt idx="328">
                  <c:v>-0.99919267420348257</c:v>
                </c:pt>
                <c:pt idx="329">
                  <c:v>-1.0120400729596648</c:v>
                </c:pt>
                <c:pt idx="330">
                  <c:v>-1.0249682723318894</c:v>
                </c:pt>
                <c:pt idx="331">
                  <c:v>-1.0379775078426596</c:v>
                </c:pt>
                <c:pt idx="332">
                  <c:v>-1.0510680150505263</c:v>
                </c:pt>
                <c:pt idx="333">
                  <c:v>-1.0642400295496974</c:v>
                </c:pt>
                <c:pt idx="334">
                  <c:v>-1.0774937869696388</c:v>
                </c:pt>
                <c:pt idx="335">
                  <c:v>-1.0908295229746967</c:v>
                </c:pt>
                <c:pt idx="336">
                  <c:v>-1.1042474732637098</c:v>
                </c:pt>
                <c:pt idx="337">
                  <c:v>-1.1177478735696422</c:v>
                </c:pt>
                <c:pt idx="338">
                  <c:v>-1.1313309596592052</c:v>
                </c:pt>
                <c:pt idx="339">
                  <c:v>-1.1449969673325007</c:v>
                </c:pt>
                <c:pt idx="340">
                  <c:v>-1.1587461324226538</c:v>
                </c:pt>
                <c:pt idx="341">
                  <c:v>-1.1725786907954647</c:v>
                </c:pt>
                <c:pt idx="342">
                  <c:v>-1.186494878349053</c:v>
                </c:pt>
                <c:pt idx="343">
                  <c:v>-1.2004949310135171</c:v>
                </c:pt>
                <c:pt idx="344">
                  <c:v>-1.2145790847505897</c:v>
                </c:pt>
                <c:pt idx="345">
                  <c:v>-1.2287475755533046</c:v>
                </c:pt>
                <c:pt idx="346">
                  <c:v>-1.2430006394456632</c:v>
                </c:pt>
                <c:pt idx="347">
                  <c:v>-1.2573385124823093</c:v>
                </c:pt>
                <c:pt idx="348">
                  <c:v>-1.2717614307482055</c:v>
                </c:pt>
                <c:pt idx="349">
                  <c:v>-1.2862696303583137</c:v>
                </c:pt>
                <c:pt idx="350">
                  <c:v>-1.3008633474572828</c:v>
                </c:pt>
                <c:pt idx="351">
                  <c:v>-1.3155428182191373</c:v>
                </c:pt>
                <c:pt idx="352">
                  <c:v>-1.330308278846974</c:v>
                </c:pt>
                <c:pt idx="353">
                  <c:v>-1.3451599655726552</c:v>
                </c:pt>
                <c:pt idx="354">
                  <c:v>-1.360098114656517</c:v>
                </c:pt>
                <c:pt idx="355">
                  <c:v>-1.3751229623870698</c:v>
                </c:pt>
                <c:pt idx="356">
                  <c:v>-1.3902347450807124</c:v>
                </c:pt>
                <c:pt idx="357">
                  <c:v>-1.405433699081442</c:v>
                </c:pt>
                <c:pt idx="358">
                  <c:v>-1.4207200607605757</c:v>
                </c:pt>
                <c:pt idx="359">
                  <c:v>-1.4360940665164674</c:v>
                </c:pt>
                <c:pt idx="360">
                  <c:v>-1.4515559527742357</c:v>
                </c:pt>
                <c:pt idx="361">
                  <c:v>-1.4671059559854891</c:v>
                </c:pt>
                <c:pt idx="362">
                  <c:v>-1.4827443126280615</c:v>
                </c:pt>
                <c:pt idx="363">
                  <c:v>-1.4984712592057434</c:v>
                </c:pt>
                <c:pt idx="364">
                  <c:v>-1.5142870322480246</c:v>
                </c:pt>
                <c:pt idx="365">
                  <c:v>-1.5301918683098308</c:v>
                </c:pt>
                <c:pt idx="366">
                  <c:v>-1.5461860039712743</c:v>
                </c:pt>
                <c:pt idx="367">
                  <c:v>-1.5622696758373977</c:v>
                </c:pt>
                <c:pt idx="368">
                  <c:v>-1.5784431205379301</c:v>
                </c:pt>
                <c:pt idx="369">
                  <c:v>-1.5947065747270364</c:v>
                </c:pt>
                <c:pt idx="370">
                  <c:v>-1.6110602750830811</c:v>
                </c:pt>
                <c:pt idx="371">
                  <c:v>-1.6275044583083829</c:v>
                </c:pt>
                <c:pt idx="372">
                  <c:v>-1.6440393611289843</c:v>
                </c:pt>
                <c:pt idx="373">
                  <c:v>-1.6606652202944159</c:v>
                </c:pt>
                <c:pt idx="374">
                  <c:v>-1.677382272577463</c:v>
                </c:pt>
                <c:pt idx="375">
                  <c:v>-1.6941907547739445</c:v>
                </c:pt>
                <c:pt idx="376">
                  <c:v>-1.7110909037024824</c:v>
                </c:pt>
                <c:pt idx="377">
                  <c:v>-1.7280829562042856</c:v>
                </c:pt>
                <c:pt idx="378">
                  <c:v>-1.7451671491429237</c:v>
                </c:pt>
                <c:pt idx="379">
                  <c:v>-1.7623437194041183</c:v>
                </c:pt>
                <c:pt idx="380">
                  <c:v>-1.7796129038955222</c:v>
                </c:pt>
                <c:pt idx="381">
                  <c:v>-1.7969749395465138</c:v>
                </c:pt>
                <c:pt idx="382">
                  <c:v>-1.8144300633079848</c:v>
                </c:pt>
                <c:pt idx="383">
                  <c:v>-1.8319785121521384</c:v>
                </c:pt>
                <c:pt idx="384">
                  <c:v>-1.8496205230722778</c:v>
                </c:pt>
                <c:pt idx="385">
                  <c:v>-1.8673563330826159</c:v>
                </c:pt>
                <c:pt idx="386">
                  <c:v>-1.8851861792180662</c:v>
                </c:pt>
                <c:pt idx="387">
                  <c:v>-1.9031102985340556</c:v>
                </c:pt>
                <c:pt idx="388">
                  <c:v>-1.9211289281063224</c:v>
                </c:pt>
                <c:pt idx="389">
                  <c:v>-1.9392423050307324</c:v>
                </c:pt>
                <c:pt idx="390">
                  <c:v>-1.9574506664230817</c:v>
                </c:pt>
                <c:pt idx="391">
                  <c:v>-1.9757542494189178</c:v>
                </c:pt>
                <c:pt idx="392">
                  <c:v>-1.9941532911733464</c:v>
                </c:pt>
                <c:pt idx="393">
                  <c:v>-2.0126480288608577</c:v>
                </c:pt>
                <c:pt idx="394">
                  <c:v>-2.0312386996751375</c:v>
                </c:pt>
                <c:pt idx="395">
                  <c:v>-2.0499255408288954</c:v>
                </c:pt>
                <c:pt idx="396">
                  <c:v>-2.0687087895536842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DC-4D37-9176-D9298C4EC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546088"/>
        <c:axId val="433546480"/>
      </c:scatterChart>
      <c:valAx>
        <c:axId val="433546088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546480"/>
        <c:crosses val="autoZero"/>
        <c:crossBetween val="midCat"/>
        <c:majorUnit val="0.1"/>
      </c:valAx>
      <c:valAx>
        <c:axId val="433546480"/>
        <c:scaling>
          <c:orientation val="minMax"/>
          <c:max val="0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Utilità/Disutilità</a:t>
                </a:r>
              </a:p>
              <a:p>
                <a:pPr>
                  <a:defRPr/>
                </a:pPr>
                <a:r>
                  <a:rPr lang="en-US"/>
                  <a:t> 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54608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2405094114928634"/>
          <c:y val="0.14016422259144209"/>
          <c:w val="0.24479781731572492"/>
          <c:h val="0.20642346312215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isoutilità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'La fuzione isoutilità_1'!$B$12</c:f>
              <c:strCache>
                <c:ptCount val="1"/>
                <c:pt idx="0">
                  <c:v>Ut1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'La fuzione isoutilità_1'!$A$13:$A$47</c:f>
              <c:strCache>
                <c:ptCount val="35"/>
                <c:pt idx="0">
                  <c:v>x1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strCache>
            </c:strRef>
          </c:xVal>
          <c:yVal>
            <c:numRef>
              <c:f>'La fuzione isoutilità_1'!$B$14:$B$48</c:f>
              <c:numCache>
                <c:formatCode>0.00</c:formatCode>
                <c:ptCount val="35"/>
                <c:pt idx="0">
                  <c:v>34.398688987610548</c:v>
                </c:pt>
                <c:pt idx="1">
                  <c:v>19.509431832876917</c:v>
                </c:pt>
                <c:pt idx="2">
                  <c:v>14.001351392724551</c:v>
                </c:pt>
                <c:pt idx="3">
                  <c:v>11.064896414475529</c:v>
                </c:pt>
                <c:pt idx="4">
                  <c:v>9.2184380597556377</c:v>
                </c:pt>
                <c:pt idx="5">
                  <c:v>7.9409541062131712</c:v>
                </c:pt>
                <c:pt idx="6">
                  <c:v>6.9999999999999982</c:v>
                </c:pt>
                <c:pt idx="7">
                  <c:v>6.2755252798676349</c:v>
                </c:pt>
                <c:pt idx="8">
                  <c:v>5.6989916357904535</c:v>
                </c:pt>
                <c:pt idx="9">
                  <c:v>5.2282948631320307</c:v>
                </c:pt>
                <c:pt idx="10">
                  <c:v>4.8360783726940655</c:v>
                </c:pt>
                <c:pt idx="11">
                  <c:v>4.5037618404285382</c:v>
                </c:pt>
                <c:pt idx="12">
                  <c:v>4.2182633883222467</c:v>
                </c:pt>
                <c:pt idx="13">
                  <c:v>3.9700938276841207</c:v>
                </c:pt>
                <c:pt idx="14">
                  <c:v>3.7521950506076598</c:v>
                </c:pt>
                <c:pt idx="15">
                  <c:v>3.5592034541540203</c:v>
                </c:pt>
                <c:pt idx="16">
                  <c:v>3.3869669222294339</c:v>
                </c:pt>
                <c:pt idx="17">
                  <c:v>3.2322187881821574</c:v>
                </c:pt>
                <c:pt idx="18">
                  <c:v>3.09235215124394</c:v>
                </c:pt>
                <c:pt idx="19">
                  <c:v>2.9652601664904381</c:v>
                </c:pt>
                <c:pt idx="20">
                  <c:v>2.8492207881635281</c:v>
                </c:pt>
                <c:pt idx="21">
                  <c:v>2.7428121282327673</c:v>
                </c:pt>
                <c:pt idx="22">
                  <c:v>2.6448493160769431</c:v>
                </c:pt>
                <c:pt idx="23">
                  <c:v>2.5543367262920871</c:v>
                </c:pt>
                <c:pt idx="24">
                  <c:v>2.4704313670837439</c:v>
                </c:pt>
                <c:pt idx="25">
                  <c:v>2.3924144916462926</c:v>
                </c:pt>
                <c:pt idx="26">
                  <c:v>2.3196693486091773</c:v>
                </c:pt>
                <c:pt idx="27">
                  <c:v>2.2516635715165063</c:v>
                </c:pt>
                <c:pt idx="28">
                  <c:v>2.1879351130515352</c:v>
                </c:pt>
                <c:pt idx="29">
                  <c:v>2.1280809158120539</c:v>
                </c:pt>
                <c:pt idx="30">
                  <c:v>2.0717477159011755</c:v>
                </c:pt>
                <c:pt idx="31">
                  <c:v>2.0186245235441249</c:v>
                </c:pt>
                <c:pt idx="32">
                  <c:v>1.9684364332382838</c:v>
                </c:pt>
                <c:pt idx="33">
                  <c:v>1.9209394960733361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89-42A4-98D7-6D73C44AB9A3}"/>
            </c:ext>
          </c:extLst>
        </c:ser>
        <c:ser>
          <c:idx val="0"/>
          <c:order val="1"/>
          <c:tx>
            <c:strRef>
              <c:f>'La fuzione isoutilità_1'!$C$12</c:f>
              <c:strCache>
                <c:ptCount val="1"/>
                <c:pt idx="0">
                  <c:v>Ut2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'La fuzione isoutilità_1'!$A$13:$A$47</c:f>
              <c:strCache>
                <c:ptCount val="35"/>
                <c:pt idx="0">
                  <c:v>x1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strCache>
            </c:strRef>
          </c:xVal>
          <c:yVal>
            <c:numRef>
              <c:f>'La fuzione isoutilità_1'!$C$14:$C$48</c:f>
              <c:numCache>
                <c:formatCode>0.00</c:formatCode>
                <c:ptCount val="35"/>
                <c:pt idx="0">
                  <c:v>54.3233295771551</c:v>
                </c:pt>
                <c:pt idx="1">
                  <c:v>30.809816493359069</c:v>
                </c:pt>
                <c:pt idx="2">
                  <c:v>22.111308559069855</c:v>
                </c:pt>
                <c:pt idx="3">
                  <c:v>17.473980327480756</c:v>
                </c:pt>
                <c:pt idx="4">
                  <c:v>14.558003913668371</c:v>
                </c:pt>
                <c:pt idx="5">
                  <c:v>12.540567090340321</c:v>
                </c:pt>
                <c:pt idx="6">
                  <c:v>11.054587201769396</c:v>
                </c:pt>
                <c:pt idx="7">
                  <c:v>9.9104773490292928</c:v>
                </c:pt>
                <c:pt idx="8">
                  <c:v>8.9999999999999982</c:v>
                </c:pt>
                <c:pt idx="9">
                  <c:v>8.2566630687222879</c:v>
                </c:pt>
                <c:pt idx="10">
                  <c:v>7.6372642979339416</c:v>
                </c:pt>
                <c:pt idx="11">
                  <c:v>7.1124611430026698</c:v>
                </c:pt>
                <c:pt idx="12">
                  <c:v>6.6615943523199306</c:v>
                </c:pt>
                <c:pt idx="13">
                  <c:v>6.2696783453343636</c:v>
                </c:pt>
                <c:pt idx="14">
                  <c:v>5.9255667692842744</c:v>
                </c:pt>
                <c:pt idx="15">
                  <c:v>5.6207892789692089</c:v>
                </c:pt>
                <c:pt idx="16">
                  <c:v>5.3487887416133981</c:v>
                </c:pt>
                <c:pt idx="17">
                  <c:v>5.1044063498795804</c:v>
                </c:pt>
                <c:pt idx="18">
                  <c:v>4.8835252163579028</c:v>
                </c:pt>
                <c:pt idx="19">
                  <c:v>4.6828181552002563</c:v>
                </c:pt>
                <c:pt idx="20">
                  <c:v>4.4995656656925513</c:v>
                </c:pt>
                <c:pt idx="21">
                  <c:v>4.3315222642314053</c:v>
                </c:pt>
                <c:pt idx="22">
                  <c:v>4.176816771444674</c:v>
                </c:pt>
                <c:pt idx="23">
                  <c:v>4.0338768690682922</c:v>
                </c:pt>
                <c:pt idx="24">
                  <c:v>3.9013712819162327</c:v>
                </c:pt>
                <c:pt idx="25">
                  <c:v>3.7781649458115361</c:v>
                </c:pt>
                <c:pt idx="26">
                  <c:v>3.6632838704959667</c:v>
                </c:pt>
                <c:pt idx="27">
                  <c:v>3.555887328625249</c:v>
                </c:pt>
                <c:pt idx="28">
                  <c:v>3.4552456427201959</c:v>
                </c:pt>
                <c:pt idx="29">
                  <c:v>3.3607222937522319</c:v>
                </c:pt>
                <c:pt idx="30">
                  <c:v>3.2717593979280171</c:v>
                </c:pt>
                <c:pt idx="31">
                  <c:v>3.1878658318783897</c:v>
                </c:pt>
                <c:pt idx="32">
                  <c:v>3.1086074574817903</c:v>
                </c:pt>
                <c:pt idx="33">
                  <c:v>3.0335990240950927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A89-42A4-98D7-6D73C44AB9A3}"/>
            </c:ext>
          </c:extLst>
        </c:ser>
        <c:ser>
          <c:idx val="1"/>
          <c:order val="2"/>
          <c:tx>
            <c:strRef>
              <c:f>'La fuzione isoutilità_1'!$D$12</c:f>
              <c:strCache>
                <c:ptCount val="1"/>
                <c:pt idx="0">
                  <c:v>Ut3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'La fuzione isoutilità_1'!$A$13:$A$47</c:f>
              <c:strCache>
                <c:ptCount val="35"/>
                <c:pt idx="0">
                  <c:v>x1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strCache>
            </c:strRef>
          </c:xVal>
          <c:yVal>
            <c:numRef>
              <c:f>'La fuzione isoutilità_1'!$D$14:$D$48</c:f>
              <c:numCache>
                <c:formatCode>0.00</c:formatCode>
                <c:ptCount val="35"/>
                <c:pt idx="0">
                  <c:v>78.242234658601376</c:v>
                </c:pt>
                <c:pt idx="1">
                  <c:v>44.375573268903672</c:v>
                </c:pt>
                <c:pt idx="2">
                  <c:v>31.847057357379423</c:v>
                </c:pt>
                <c:pt idx="3">
                  <c:v>25.167884219259832</c:v>
                </c:pt>
                <c:pt idx="4">
                  <c:v>20.967984975153094</c:v>
                </c:pt>
                <c:pt idx="5">
                  <c:v>18.062257977776305</c:v>
                </c:pt>
                <c:pt idx="6">
                  <c:v>15.92199175984509</c:v>
                </c:pt>
                <c:pt idx="7">
                  <c:v>14.27412311353601</c:v>
                </c:pt>
                <c:pt idx="8">
                  <c:v>12.9627568377831</c:v>
                </c:pt>
                <c:pt idx="9">
                  <c:v>11.892123961261227</c:v>
                </c:pt>
                <c:pt idx="10">
                  <c:v>10.999999999999996</c:v>
                </c:pt>
                <c:pt idx="11">
                  <c:v>10.244122701658275</c:v>
                </c:pt>
                <c:pt idx="12">
                  <c:v>9.5947364156747206</c:v>
                </c:pt>
                <c:pt idx="13">
                  <c:v>9.0302573157426345</c:v>
                </c:pt>
                <c:pt idx="14">
                  <c:v>8.534631239586675</c:v>
                </c:pt>
                <c:pt idx="15">
                  <c:v>8.0956582955217851</c:v>
                </c:pt>
                <c:pt idx="16">
                  <c:v>7.703894203800707</c:v>
                </c:pt>
                <c:pt idx="17">
                  <c:v>7.3519087016361135</c:v>
                </c:pt>
                <c:pt idx="18">
                  <c:v>7.0337722100921782</c:v>
                </c:pt>
                <c:pt idx="19">
                  <c:v>6.7446925623796625</c:v>
                </c:pt>
                <c:pt idx="20">
                  <c:v>6.4807528444455773</c:v>
                </c:pt>
                <c:pt idx="21">
                  <c:v>6.2387188720750455</c:v>
                </c:pt>
                <c:pt idx="22">
                  <c:v>6.0158955738012887</c:v>
                </c:pt>
                <c:pt idx="23">
                  <c:v>5.8100183296989005</c:v>
                </c:pt>
                <c:pt idx="24">
                  <c:v>5.6191696957100321</c:v>
                </c:pt>
                <c:pt idx="25">
                  <c:v>5.4417148317323241</c:v>
                </c:pt>
                <c:pt idx="26">
                  <c:v>5.2762508934457939</c:v>
                </c:pt>
                <c:pt idx="27">
                  <c:v>5.1215669759470268</c:v>
                </c:pt>
                <c:pt idx="28">
                  <c:v>4.9766121201546119</c:v>
                </c:pt>
                <c:pt idx="29">
                  <c:v>4.8404695436918752</c:v>
                </c:pt>
                <c:pt idx="30">
                  <c:v>4.7123357230080591</c:v>
                </c:pt>
                <c:pt idx="31">
                  <c:v>4.5915032900129678</c:v>
                </c:pt>
                <c:pt idx="32">
                  <c:v>4.4773469528284027</c:v>
                </c:pt>
                <c:pt idx="33">
                  <c:v>4.3693118325200908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A89-42A4-98D7-6D73C44AB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547264"/>
        <c:axId val="433475944"/>
      </c:scatterChart>
      <c:valAx>
        <c:axId val="433547264"/>
        <c:scaling>
          <c:orientation val="minMax"/>
          <c:max val="3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475944"/>
        <c:crosses val="autoZero"/>
        <c:crossBetween val="midCat"/>
        <c:majorUnit val="1"/>
      </c:valAx>
      <c:valAx>
        <c:axId val="433475944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54726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091782283884733"/>
          <c:y val="0.29570709769876058"/>
          <c:w val="0.14881730165155557"/>
          <c:h val="0.127263334164677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isoutilità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'Saggio Marginale Sostituzione'!$B$25:$D$25</c:f>
              <c:strCache>
                <c:ptCount val="1"/>
                <c:pt idx="0">
                  <c:v>Utilità totale k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'Saggio Marginale Sostituzione'!$A$26:$A$60</c:f>
              <c:strCache>
                <c:ptCount val="35"/>
                <c:pt idx="0">
                  <c:v>x1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</c:strCache>
            </c:strRef>
          </c:xVal>
          <c:yVal>
            <c:numRef>
              <c:f>'Saggio Marginale Sostituzione'!$C$27:$C$61</c:f>
              <c:numCache>
                <c:formatCode>0.00</c:formatCode>
                <c:ptCount val="35"/>
                <c:pt idx="0">
                  <c:v>131.98935599972663</c:v>
                </c:pt>
                <c:pt idx="1">
                  <c:v>56.573540615708858</c:v>
                </c:pt>
                <c:pt idx="2">
                  <c:v>34.465986189249541</c:v>
                </c:pt>
                <c:pt idx="3">
                  <c:v>24.248663640755169</c:v>
                </c:pt>
                <c:pt idx="4">
                  <c:v>18.460448067125739</c:v>
                </c:pt>
                <c:pt idx="5">
                  <c:v>14.772879636915627</c:v>
                </c:pt>
                <c:pt idx="6">
                  <c:v>12.236051759093762</c:v>
                </c:pt>
                <c:pt idx="7">
                  <c:v>10.393510499132733</c:v>
                </c:pt>
                <c:pt idx="8">
                  <c:v>8.9999999999999982</c:v>
                </c:pt>
                <c:pt idx="9">
                  <c:v>7.9125540131575853</c:v>
                </c:pt>
                <c:pt idx="10">
                  <c:v>7.0424800924666044</c:v>
                </c:pt>
                <c:pt idx="11">
                  <c:v>6.3319810890793038</c:v>
                </c:pt>
                <c:pt idx="12">
                  <c:v>5.7418598837397559</c:v>
                </c:pt>
                <c:pt idx="13">
                  <c:v>5.2446408721809421</c:v>
                </c:pt>
                <c:pt idx="14">
                  <c:v>4.8205216497172083</c:v>
                </c:pt>
                <c:pt idx="15">
                  <c:v>4.4548871680508855</c:v>
                </c:pt>
                <c:pt idx="16">
                  <c:v>4.1367273231330008</c:v>
                </c:pt>
                <c:pt idx="17">
                  <c:v>3.8575979228388282</c:v>
                </c:pt>
                <c:pt idx="18">
                  <c:v>3.6109197946569651</c:v>
                </c:pt>
                <c:pt idx="19">
                  <c:v>3.391494658389639</c:v>
                </c:pt>
                <c:pt idx="20">
                  <c:v>3.1951636383523341</c:v>
                </c:pt>
                <c:pt idx="21">
                  <c:v>3.0185618418147735</c:v>
                </c:pt>
                <c:pt idx="22">
                  <c:v>2.8589389932257006</c:v>
                </c:pt>
                <c:pt idx="23">
                  <c:v>2.7140263440763395</c:v>
                </c:pt>
                <c:pt idx="24">
                  <c:v>2.5819365528213685</c:v>
                </c:pt>
                <c:pt idx="25">
                  <c:v>2.4610874178606741</c:v>
                </c:pt>
                <c:pt idx="26">
                  <c:v>2.3501431108118163</c:v>
                </c:pt>
                <c:pt idx="27">
                  <c:v>2.247968414951202</c:v>
                </c:pt>
                <c:pt idx="28">
                  <c:v>2.1535927430164312</c:v>
                </c:pt>
                <c:pt idx="29">
                  <c:v>2.0661815892165216</c:v>
                </c:pt>
                <c:pt idx="30">
                  <c:v>1.9850136899604025</c:v>
                </c:pt>
                <c:pt idx="31">
                  <c:v>1.909462609550493</c:v>
                </c:pt>
                <c:pt idx="32">
                  <c:v>1.8389817858155282</c:v>
                </c:pt>
                <c:pt idx="33">
                  <c:v>1.7730923032298327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09-4AC1-B6DB-8B9F9600535B}"/>
            </c:ext>
          </c:extLst>
        </c:ser>
        <c:ser>
          <c:idx val="3"/>
          <c:order val="1"/>
          <c:tx>
            <c:strRef>
              <c:f>'Saggio Marginale Sostituzione'!$A$18</c:f>
              <c:strCache>
                <c:ptCount val="1"/>
                <c:pt idx="0">
                  <c:v>A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'Saggio Marginale Sostituzione'!$A$17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{B2105041-9D98-480E-A34A-87C9B65EA557}</c15:txfldGUID>
                      <c15:f>'Saggio Marginale Sostituzione'!$A$17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709-4AC1-B6DB-8B9F9600535B}"/>
                </c:ext>
              </c:extLst>
            </c:dLbl>
            <c:dLbl>
              <c:idx val="1"/>
              <c:tx>
                <c:strRef>
                  <c:f>'Saggio Marginale Sostituzione'!$A$18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{C910540C-B294-48F5-8D62-18EC09342503}</c15:txfldGUID>
                      <c15:f>'Saggio Marginale Sostituzione'!$A$18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709-4AC1-B6DB-8B9F9600535B}"/>
                </c:ext>
              </c:extLst>
            </c:dLbl>
            <c:dLbl>
              <c:idx val="2"/>
              <c:tx>
                <c:strRef>
                  <c:f>'Saggio Marginale Sostituzione'!$A$19</c:f>
                  <c:strCache>
                    <c:ptCount val="1"/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{28A7E79D-B8EC-4EDF-92CF-97005D9AF325}</c15:txfldGUID>
                      <c15:f>'Saggio Marginale Sostituzione'!$A$19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709-4AC1-B6DB-8B9F96005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'Saggio Marginale Sostituzione'!$B$17:$B$19</c:f>
              <c:numCache>
                <c:formatCode>_(* #,##0.00_);_(* \(#,##0.00\);_(* "-"??_);_(@_)</c:formatCode>
                <c:ptCount val="3"/>
                <c:pt idx="0">
                  <c:v>7</c:v>
                </c:pt>
                <c:pt idx="1">
                  <c:v>7</c:v>
                </c:pt>
                <c:pt idx="2">
                  <c:v>0</c:v>
                </c:pt>
              </c:numCache>
            </c:numRef>
          </c:xVal>
          <c:yVal>
            <c:numRef>
              <c:f>'Saggio Marginale Sostituzione'!$C$17:$C$19</c:f>
              <c:numCache>
                <c:formatCode>0.00</c:formatCode>
                <c:ptCount val="3"/>
                <c:pt idx="0" formatCode="_(* #,##0.00_);_(* \(#,##0.00\);_(* &quot;-&quot;??_);_(@_)">
                  <c:v>0</c:v>
                </c:pt>
                <c:pt idx="1">
                  <c:v>12.236051759093762</c:v>
                </c:pt>
                <c:pt idx="2">
                  <c:v>12.236051759093762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709-4AC1-B6DB-8B9F9600535B}"/>
            </c:ext>
          </c:extLst>
        </c:ser>
        <c:ser>
          <c:idx val="4"/>
          <c:order val="2"/>
          <c:tx>
            <c:strRef>
              <c:f>'Saggio Marginale Sostituzione'!$A$22</c:f>
              <c:strCache>
                <c:ptCount val="1"/>
                <c:pt idx="0">
                  <c:v>B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tx>
                <c:strRef>
                  <c:f>'Saggio Marginale Sostituzione'!$A$22</c:f>
                  <c:strCache>
                    <c:ptCount val="1"/>
                    <c:pt idx="0">
                      <c:v>B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{724A1961-D919-4E1A-B8FC-E465CA43DA4D}</c15:txfldGUID>
                      <c15:f>'Saggio Marginale Sostituzione'!$A$22</c15:f>
                      <c15:dlblFieldTableCache>
                        <c:ptCount val="1"/>
                        <c:pt idx="0">
                          <c:v>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709-4AC1-B6DB-8B9F96005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'Saggio Marginale Sostituzione'!$B$21:$B$23</c:f>
              <c:numCache>
                <c:formatCode>_(* #,##0.00_);_(* \(#,##0.00\);_(* "-"??_);_(@_)</c:formatCode>
                <c:ptCount val="3"/>
                <c:pt idx="0">
                  <c:v>10</c:v>
                </c:pt>
                <c:pt idx="1">
                  <c:v>10</c:v>
                </c:pt>
                <c:pt idx="2" formatCode="General">
                  <c:v>0</c:v>
                </c:pt>
              </c:numCache>
            </c:numRef>
          </c:xVal>
          <c:yVal>
            <c:numRef>
              <c:f>'Saggio Marginale Sostituzione'!$C$21:$C$23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7.9125540131575853</c:v>
                </c:pt>
                <c:pt idx="2" formatCode="_(* #,##0.00_);_(* \(#,##0.00\);_(* &quot;-&quot;??_);_(@_)">
                  <c:v>7.9125540131575853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709-4AC1-B6DB-8B9F9600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476728"/>
        <c:axId val="433477120"/>
      </c:scatterChart>
      <c:valAx>
        <c:axId val="433476728"/>
        <c:scaling>
          <c:orientation val="minMax"/>
          <c:max val="3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477120"/>
        <c:crosses val="autoZero"/>
        <c:crossBetween val="midCat"/>
        <c:majorUnit val="1"/>
      </c:valAx>
      <c:valAx>
        <c:axId val="433477120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47672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4984297281565"/>
          <c:y val="0.18950547848185642"/>
          <c:w val="0.26398901332552555"/>
          <c:h val="0.157417146550711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 funzioni di isoutilità a coefficienti fissi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995613137010363E-2"/>
          <c:y val="6.3430947216196673E-2"/>
          <c:w val="0.79840720264576859"/>
          <c:h val="0.81133690311487638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'La fuzione isoutilità_2'!$C$12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'La fuzione isoutilità_2'!$B$14:$B$18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'La fuzione isoutilità_2'!$C$14:$C$18</c:f>
              <c:numCache>
                <c:formatCode>0.00</c:formatCode>
                <c:ptCount val="5"/>
                <c:pt idx="0">
                  <c:v>10.560852390465111</c:v>
                </c:pt>
                <c:pt idx="1">
                  <c:v>4.5266135827628515</c:v>
                </c:pt>
                <c:pt idx="2">
                  <c:v>2.7577238321946766</c:v>
                </c:pt>
                <c:pt idx="3">
                  <c:v>1.9402061282622234</c:v>
                </c:pt>
                <c:pt idx="4">
                  <c:v>1.4770741596706161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0C-470A-8C41-2C8489972C88}"/>
            </c:ext>
          </c:extLst>
        </c:ser>
        <c:ser>
          <c:idx val="0"/>
          <c:order val="1"/>
          <c:tx>
            <c:strRef>
              <c:f>'La fuzione isoutilità_2'!$D$12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 fuzione isoutilità_2'!$B$14:$B$18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'La fuzione isoutilità_2'!$D$14:$D$18</c:f>
              <c:numCache>
                <c:formatCode>0.00</c:formatCode>
                <c:ptCount val="5"/>
                <c:pt idx="0">
                  <c:v>18.460448067125739</c:v>
                </c:pt>
                <c:pt idx="1">
                  <c:v>7.9125540131575853</c:v>
                </c:pt>
                <c:pt idx="2">
                  <c:v>4.8205216497172083</c:v>
                </c:pt>
                <c:pt idx="3">
                  <c:v>3.391494658389639</c:v>
                </c:pt>
                <c:pt idx="4">
                  <c:v>2.5819365528213685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0C-470A-8C41-2C8489972C88}"/>
            </c:ext>
          </c:extLst>
        </c:ser>
        <c:ser>
          <c:idx val="1"/>
          <c:order val="2"/>
          <c:tx>
            <c:strRef>
              <c:f>'La fuzione isoutilità_2'!$E$12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'La fuzione isoutilità_2'!$B$14:$B$18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'La fuzione isoutilità_2'!$E$14:$E$18</c:f>
              <c:numCache>
                <c:formatCode>0.00</c:formatCode>
                <c:ptCount val="5"/>
                <c:pt idx="0">
                  <c:v>28.834292191411834</c:v>
                </c:pt>
                <c:pt idx="1">
                  <c:v>12.359011740457557</c:v>
                </c:pt>
                <c:pt idx="2">
                  <c:v>7.5294125720868328</c:v>
                </c:pt>
                <c:pt idx="3">
                  <c:v>5.2973442242588664</c:v>
                </c:pt>
                <c:pt idx="4">
                  <c:v>4.0328551459330564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0C-470A-8C41-2C8489972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749312"/>
        <c:axId val="433749704"/>
      </c:scatterChart>
      <c:valAx>
        <c:axId val="433749312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749704"/>
        <c:crosses val="autoZero"/>
        <c:crossBetween val="midCat"/>
        <c:majorUnit val="1"/>
      </c:valAx>
      <c:valAx>
        <c:axId val="433749704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74931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091782283884733"/>
          <c:y val="0.29570709769876058"/>
          <c:w val="0.12507042253521128"/>
          <c:h val="0.15341016463851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 SMS delle funzioni a coefficienti fissi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850610223017898"/>
          <c:y val="9.903938565542808E-2"/>
          <c:w val="0.79840720264576859"/>
          <c:h val="0.811336903114876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'La fuzione isoutilità_2'!$D$13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6827632461435278E-3"/>
                  <c:y val="-3.165182987141444E-2"/>
                </c:manualLayout>
              </c:layout>
              <c:tx>
                <c:strRef>
                  <c:f>'La fuzione isoutilità_2'!$A$14</c:f>
                  <c:strCache>
                    <c:ptCount val="1"/>
                    <c:pt idx="0">
                      <c:v>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{A65D5EFD-F271-44EF-A43A-68A34E899C3F}</c15:txfldGUID>
                      <c15:f>'La fuzione isoutilità_2'!$A$14</c15:f>
                      <c15:dlblFieldTableCache>
                        <c:ptCount val="1"/>
                        <c:pt idx="0">
                          <c:v>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AECA-45D7-B471-02B132D658B0}"/>
                </c:ext>
              </c:extLst>
            </c:dLbl>
            <c:dLbl>
              <c:idx val="1"/>
              <c:layout>
                <c:manualLayout>
                  <c:x val="0"/>
                  <c:y val="-3.9564787339268125E-2"/>
                </c:manualLayout>
              </c:layout>
              <c:tx>
                <c:strRef>
                  <c:f>'La fuzione isoutilità_2'!$A$15</c:f>
                  <c:strCache>
                    <c:ptCount val="1"/>
                    <c:pt idx="0">
                      <c:v>B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{5551FA0B-962C-4D1F-854D-1DBFE31CC7EE}</c15:txfldGUID>
                      <c15:f>'La fuzione isoutilità_2'!$A$15</c15:f>
                      <c15:dlblFieldTableCache>
                        <c:ptCount val="1"/>
                        <c:pt idx="0">
                          <c:v>B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ECA-45D7-B471-02B132D658B0}"/>
                </c:ext>
              </c:extLst>
            </c:dLbl>
            <c:dLbl>
              <c:idx val="2"/>
              <c:layout>
                <c:manualLayout>
                  <c:x val="-9.83668493496917E-17"/>
                  <c:y val="-4.7477744807121809E-2"/>
                </c:manualLayout>
              </c:layout>
              <c:tx>
                <c:strRef>
                  <c:f>'La fuzione isoutilità_2'!$A$16</c:f>
                  <c:strCache>
                    <c:ptCount val="1"/>
                    <c:pt idx="0">
                      <c:v>C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{DFB38423-8CFC-456C-93E9-52428012562C}</c15:txfldGUID>
                      <c15:f>'La fuzione isoutilità_2'!$A$16</c15:f>
                      <c15:dlblFieldTableCache>
                        <c:ptCount val="1"/>
                        <c:pt idx="0">
                          <c:v>C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AECA-45D7-B471-02B132D658B0}"/>
                </c:ext>
              </c:extLst>
            </c:dLbl>
            <c:dLbl>
              <c:idx val="3"/>
              <c:layout>
                <c:manualLayout>
                  <c:x val="-5.3655264922871544E-3"/>
                  <c:y val="-6.330365974282888E-2"/>
                </c:manualLayout>
              </c:layout>
              <c:tx>
                <c:strRef>
                  <c:f>'La fuzione isoutilità_2'!$A$17</c:f>
                  <c:strCache>
                    <c:ptCount val="1"/>
                    <c:pt idx="0">
                      <c:v>D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{7069C98D-0A6B-41AE-A146-381FC22C0AC7}</c15:txfldGUID>
                      <c15:f>'La fuzione isoutilità_2'!$A$17</c15:f>
                      <c15:dlblFieldTableCache>
                        <c:ptCount val="1"/>
                        <c:pt idx="0">
                          <c:v>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ECA-45D7-B471-02B132D658B0}"/>
                </c:ext>
              </c:extLst>
            </c:dLbl>
            <c:dLbl>
              <c:idx val="4"/>
              <c:layout>
                <c:manualLayout>
                  <c:x val="5.3655264922869575E-3"/>
                  <c:y val="-4.7477744807121663E-2"/>
                </c:manualLayout>
              </c:layout>
              <c:tx>
                <c:strRef>
                  <c:f>'La fuzione isoutilità_2'!$A$18</c:f>
                  <c:strCache>
                    <c:ptCount val="1"/>
                    <c:pt idx="0">
                      <c:v>E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{80407C0E-ABD0-48BC-B057-C9A68BD99992}</c15:txfldGUID>
                      <c15:f>'La fuzione isoutilità_2'!$A$18</c15:f>
                      <c15:dlblFieldTableCache>
                        <c:ptCount val="1"/>
                        <c:pt idx="0">
                          <c:v>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AECA-45D7-B471-02B132D65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'La fuzione isoutilità_2'!$B$14:$B$18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'La fuzione isoutilità_2'!$D$14:$D$18</c:f>
              <c:numCache>
                <c:formatCode>0.00</c:formatCode>
                <c:ptCount val="5"/>
                <c:pt idx="0">
                  <c:v>18.460448067125739</c:v>
                </c:pt>
                <c:pt idx="1">
                  <c:v>7.9125540131575853</c:v>
                </c:pt>
                <c:pt idx="2">
                  <c:v>4.8205216497172083</c:v>
                </c:pt>
                <c:pt idx="3">
                  <c:v>3.391494658389639</c:v>
                </c:pt>
                <c:pt idx="4">
                  <c:v>2.5819365528213685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CA-45D7-B471-02B132D6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750488"/>
        <c:axId val="433750880"/>
      </c:scatterChart>
      <c:valAx>
        <c:axId val="43375048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</a:t>
                </a:r>
                <a:r>
                  <a:rPr lang="en-US" baseline="0"/>
                  <a:t> x</a:t>
                </a:r>
                <a:r>
                  <a:rPr lang="en-US" baseline="-25000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750880"/>
        <c:crosses val="autoZero"/>
        <c:crossBetween val="midCat"/>
        <c:majorUnit val="1"/>
      </c:valAx>
      <c:valAx>
        <c:axId val="433750880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Consumo x</a:t>
                </a:r>
                <a:r>
                  <a:rPr lang="en-US" baseline="-25000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3750488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ysDash"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</xdr:colOff>
      <xdr:row>4</xdr:row>
      <xdr:rowOff>57149</xdr:rowOff>
    </xdr:from>
    <xdr:to>
      <xdr:col>15</xdr:col>
      <xdr:colOff>314324</xdr:colOff>
      <xdr:row>21</xdr:row>
      <xdr:rowOff>28574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8B0B236-12C8-4C45-B228-D9281FDF9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21</xdr:row>
      <xdr:rowOff>160020</xdr:rowOff>
    </xdr:from>
    <xdr:to>
      <xdr:col>16</xdr:col>
      <xdr:colOff>365760</xdr:colOff>
      <xdr:row>27</xdr:row>
      <xdr:rowOff>27939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16">
              <a:extLst>
                <a:ext uri="{FF2B5EF4-FFF2-40B4-BE49-F238E27FC236}">
                  <a16:creationId xmlns:a16="http://schemas.microsoft.com/office/drawing/2014/main" id="{FB83FAA6-F40F-4180-8839-6055F8067AD4}"/>
                </a:ext>
              </a:extLst>
            </xdr:cNvPr>
            <xdr:cNvSpPr txBox="1"/>
          </xdr:nvSpPr>
          <xdr:spPr bwMode="auto">
            <a:xfrm>
              <a:off x="7071360" y="4046220"/>
              <a:ext cx="4937760" cy="96519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, </m:t>
                        </m:r>
                        <m:sSub>
                          <m:sSubPr>
                            <m:ctrlP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sSub>
                              <m:sSubPr>
                                <m:ctrlP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, ;</m:t>
                            </m:r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≠1−2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=</m:t>
                        </m:r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</m:e>
                    </m:d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∏"/>
                        <m:supHide m:val="on"/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𝛼</m:t>
                                </m:r>
                              </m:e>
                              <m:sub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3" name="Object 16">
              <a:extLst>
                <a:ext uri="{FF2B5EF4-FFF2-40B4-BE49-F238E27FC236}">
                  <a16:creationId xmlns:a16="http://schemas.microsoft.com/office/drawing/2014/main" id="{FB83FAA6-F40F-4180-8839-6055F8067AD4}"/>
                </a:ext>
              </a:extLst>
            </xdr:cNvPr>
            <xdr:cNvSpPr txBox="1"/>
          </xdr:nvSpPr>
          <xdr:spPr bwMode="auto">
            <a:xfrm>
              <a:off x="7071360" y="4046220"/>
              <a:ext cx="4937760" cy="96519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𝑈_𝑡=𝑓(𝑥_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1, 〖𝑥_2, ;𝑥〗_(𝑖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≠1−2)=𝑘)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=∏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/>
            </a:p>
          </xdr:txBody>
        </xdr:sp>
      </mc:Fallback>
    </mc:AlternateContent>
    <xdr:clientData/>
  </xdr:twoCellAnchor>
  <xdr:twoCellAnchor>
    <xdr:from>
      <xdr:col>8</xdr:col>
      <xdr:colOff>571500</xdr:colOff>
      <xdr:row>27</xdr:row>
      <xdr:rowOff>129540</xdr:rowOff>
    </xdr:from>
    <xdr:to>
      <xdr:col>17</xdr:col>
      <xdr:colOff>45720</xdr:colOff>
      <xdr:row>31</xdr:row>
      <xdr:rowOff>155084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10">
              <a:extLst>
                <a:ext uri="{FF2B5EF4-FFF2-40B4-BE49-F238E27FC236}">
                  <a16:creationId xmlns:a16="http://schemas.microsoft.com/office/drawing/2014/main" id="{1241BF50-2ADA-4B22-9FDB-A974469A0405}"/>
                </a:ext>
              </a:extLst>
            </xdr:cNvPr>
            <xdr:cNvSpPr txBox="1"/>
          </xdr:nvSpPr>
          <xdr:spPr bwMode="auto">
            <a:xfrm>
              <a:off x="7338060" y="5113020"/>
              <a:ext cx="4960620" cy="757064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𝑈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′</m:t>
                    </m:r>
                    <m:d>
                      <m:d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≠1</m:t>
                            </m:r>
                          </m:sub>
                        </m:s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</m:d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nary>
                      <m:naryPr>
                        <m:chr m:val="∏"/>
                        <m:supHide m:val="on"/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𝛼</m:t>
                                </m:r>
                              </m:e>
                              <m:sub>
                                <m:r>
                                  <a:rPr lang="it-IT" sz="2000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4" name="Object 10">
              <a:extLst>
                <a:ext uri="{FF2B5EF4-FFF2-40B4-BE49-F238E27FC236}">
                  <a16:creationId xmlns:a16="http://schemas.microsoft.com/office/drawing/2014/main" id="{1241BF50-2ADA-4B22-9FDB-A974469A0405}"/>
                </a:ext>
              </a:extLst>
            </xdr:cNvPr>
            <xdr:cNvSpPr txBox="1"/>
          </xdr:nvSpPr>
          <xdr:spPr bwMode="auto">
            <a:xfrm>
              <a:off x="7338060" y="5113020"/>
              <a:ext cx="4960620" cy="757064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𝑈_𝑚=(𝑑𝑈_𝑡)/(𝑑𝑥_1 )=𝑓′(𝑥_1,𝑥_(𝑖≠1)=𝑘)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𝑖/𝑥_1  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∏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 sz="2000"/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648970</xdr:colOff>
      <xdr:row>0</xdr:row>
      <xdr:rowOff>176530</xdr:rowOff>
    </xdr:from>
    <xdr:to>
      <xdr:col>10</xdr:col>
      <xdr:colOff>590550</xdr:colOff>
      <xdr:row>20</xdr:row>
      <xdr:rowOff>44450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27ED960-3EDE-4C0F-8EA8-B9A0202E6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59690</xdr:colOff>
      <xdr:row>1</xdr:row>
      <xdr:rowOff>100331</xdr:rowOff>
    </xdr:from>
    <xdr:to>
      <xdr:col>22</xdr:col>
      <xdr:colOff>431800</xdr:colOff>
      <xdr:row>12</xdr:row>
      <xdr:rowOff>177801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16">
              <a:extLst>
                <a:ext uri="{FF2B5EF4-FFF2-40B4-BE49-F238E27FC236}">
                  <a16:creationId xmlns:a16="http://schemas.microsoft.com/office/drawing/2014/main" id="{A3A8FF9B-4E6C-4045-9222-5FFA498A56CF}"/>
                </a:ext>
              </a:extLst>
            </xdr:cNvPr>
            <xdr:cNvSpPr txBox="1"/>
          </xdr:nvSpPr>
          <xdr:spPr bwMode="auto">
            <a:xfrm>
              <a:off x="14493240" y="284481"/>
              <a:ext cx="2810510" cy="2230120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9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𝑀𝑎𝑥</m:t>
                    </m:r>
                    <m:r>
                      <a:rPr lang="it-IT" sz="19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it-IT"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sz="19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19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sz="19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sz="19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9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19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d>
                    <m:r>
                      <a:rPr lang="it-IT" sz="19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∏"/>
                        <m:supHide m:val="on"/>
                        <m:ctrlPr>
                          <a:rPr lang="it-IT" sz="19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19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sz="19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sz="19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19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sz="19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19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𝛼</m:t>
                                </m:r>
                              </m:e>
                              <m:sub>
                                <m:r>
                                  <a:rPr lang="it-IT" sz="1900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 sz="1900" b="0" i="1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nary>
                      <m:naryPr>
                        <m:chr m:val="∑"/>
                        <m:supHide m:val="on"/>
                        <m:ctrl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=1</m:t>
                        </m:r>
                      </m:e>
                    </m:nary>
                  </m:oMath>
                </m:oMathPara>
              </a14:m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supHide m:val="on"/>
                        <m:ctrl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sSub>
                          <m:sSubPr>
                            <m:ctrlP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</m:sub>
                        </m:sSub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≤</m:t>
                        </m:r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e>
                    </m:nary>
                  </m:oMath>
                </m:oMathPara>
              </a14:m>
              <a:endParaRPr lang="it-IT" b="0">
                <a:solidFill>
                  <a:srgbClr val="000000"/>
                </a:solidFill>
                <a:ea typeface="Cambria Math" panose="02040503050406030204" pitchFamily="18" charset="0"/>
              </a:endParaRPr>
            </a:p>
            <a:p>
              <a:endParaRPr lang="it-IT" b="0">
                <a:solidFill>
                  <a:srgbClr val="000000"/>
                </a:solidFill>
                <a:ea typeface="Cambria Math" panose="02040503050406030204" pitchFamily="18" charset="0"/>
              </a:endParaRPr>
            </a:p>
            <a:p>
              <a:endParaRPr lang="it-IT"/>
            </a:p>
          </xdr:txBody>
        </xdr:sp>
      </mc:Choice>
      <mc:Fallback xmlns="">
        <xdr:sp macro="" textlink="">
          <xdr:nvSpPr>
            <xdr:cNvPr id="4" name="Object 16">
              <a:extLst>
                <a:ext uri="{FF2B5EF4-FFF2-40B4-BE49-F238E27FC236}">
                  <a16:creationId xmlns:a16="http://schemas.microsoft.com/office/drawing/2014/main" id="{A3A8FF9B-4E6C-4045-9222-5FFA498A56CF}"/>
                </a:ext>
              </a:extLst>
            </xdr:cNvPr>
            <xdr:cNvSpPr txBox="1"/>
          </xdr:nvSpPr>
          <xdr:spPr bwMode="auto">
            <a:xfrm>
              <a:off x="14493240" y="284481"/>
              <a:ext cx="2810510" cy="2230120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19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𝑀𝑎𝑥 </a:t>
              </a:r>
              <a:r>
                <a:rPr lang="it-IT" sz="19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𝑈_𝑡=</a:t>
              </a:r>
              <a:r>
                <a:rPr lang="it-IT" sz="19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𝑓(𝑥_𝑖 )=</a:t>
              </a:r>
              <a:r>
                <a:rPr lang="it-IT" sz="19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∏</a:t>
              </a:r>
              <a:r>
                <a:rPr lang="it-IT" sz="19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sz="19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19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 sz="1900" b="0" i="1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∑_𝑖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▒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𝛼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_𝑖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=1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</a:t>
              </a:r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pPr/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∑_𝑖▒〖𝑃_𝑖 𝑥_𝑖≤𝑅〗</a:t>
              </a:r>
              <a:endParaRPr lang="it-IT" b="0">
                <a:solidFill>
                  <a:srgbClr val="000000"/>
                </a:solidFill>
                <a:ea typeface="Cambria Math" panose="02040503050406030204" pitchFamily="18" charset="0"/>
              </a:endParaRPr>
            </a:p>
            <a:p>
              <a:endParaRPr lang="it-IT" b="0">
                <a:solidFill>
                  <a:srgbClr val="000000"/>
                </a:solidFill>
                <a:ea typeface="Cambria Math" panose="02040503050406030204" pitchFamily="18" charset="0"/>
              </a:endParaRPr>
            </a:p>
            <a:p>
              <a:endParaRPr lang="it-IT"/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</xdr:colOff>
      <xdr:row>0</xdr:row>
      <xdr:rowOff>60960</xdr:rowOff>
    </xdr:from>
    <xdr:to>
      <xdr:col>10</xdr:col>
      <xdr:colOff>883920</xdr:colOff>
      <xdr:row>25</xdr:row>
      <xdr:rowOff>53340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F47D8DC-467F-4700-AC60-D09481D8E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121920</xdr:colOff>
      <xdr:row>26</xdr:row>
      <xdr:rowOff>152400</xdr:rowOff>
    </xdr:from>
    <xdr:to>
      <xdr:col>10</xdr:col>
      <xdr:colOff>891540</xdr:colOff>
      <xdr:row>54</xdr:row>
      <xdr:rowOff>83820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8F548CC-7627-4EF8-8F03-35E42A9D3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670560</xdr:colOff>
      <xdr:row>4</xdr:row>
      <xdr:rowOff>15240</xdr:rowOff>
    </xdr:from>
    <xdr:ext cx="2362200" cy="62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F5BD90E8-FAD7-4E31-A7BA-C07C84C17FF8}"/>
                </a:ext>
              </a:extLst>
            </xdr:cNvPr>
            <xdr:cNvSpPr txBox="1"/>
          </xdr:nvSpPr>
          <xdr:spPr>
            <a:xfrm>
              <a:off x="5295900" y="807720"/>
              <a:ext cx="2362200" cy="62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𝑅</m:t>
                        </m:r>
                      </m:num>
                      <m:den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4" name="CasellaDiTesto 3">
              <a:extLst>
                <a:ext uri="{FF2B5EF4-FFF2-40B4-BE49-F238E27FC236}">
                  <a16:creationId xmlns:a16="http://schemas.microsoft.com/office/drawing/2014/main" id="{F5BD90E8-FAD7-4E31-A7BA-C07C84C17FF8}"/>
                </a:ext>
              </a:extLst>
            </xdr:cNvPr>
            <xdr:cNvSpPr txBox="1"/>
          </xdr:nvSpPr>
          <xdr:spPr>
            <a:xfrm>
              <a:off x="5295900" y="807720"/>
              <a:ext cx="2362200" cy="62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it-IT" sz="2000" b="0" i="0">
                  <a:latin typeface="Cambria Math" panose="02040503050406030204" pitchFamily="18" charset="0"/>
                </a:rPr>
                <a:t>𝑥_1=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1/(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1+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2 )  𝑅/𝑃_1 </a:t>
              </a:r>
              <a:endParaRPr lang="it-IT" sz="2000"/>
            </a:p>
          </xdr:txBody>
        </xdr:sp>
      </mc:Fallback>
    </mc:AlternateContent>
    <xdr:clientData/>
  </xdr:oneCellAnchor>
  <xdr:oneCellAnchor>
    <xdr:from>
      <xdr:col>4</xdr:col>
      <xdr:colOff>830580</xdr:colOff>
      <xdr:row>8</xdr:row>
      <xdr:rowOff>7620</xdr:rowOff>
    </xdr:from>
    <xdr:ext cx="2148840" cy="62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sellaDiTesto 6">
              <a:extLst>
                <a:ext uri="{FF2B5EF4-FFF2-40B4-BE49-F238E27FC236}">
                  <a16:creationId xmlns:a16="http://schemas.microsoft.com/office/drawing/2014/main" id="{4C62A0C6-98E3-4B08-8C4C-A90355F5694B}"/>
                </a:ext>
              </a:extLst>
            </xdr:cNvPr>
            <xdr:cNvSpPr txBox="1"/>
          </xdr:nvSpPr>
          <xdr:spPr>
            <a:xfrm>
              <a:off x="5455920" y="1653540"/>
              <a:ext cx="2148840" cy="62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𝑅</m:t>
                        </m:r>
                      </m:num>
                      <m:den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7" name="CasellaDiTesto 6">
              <a:extLst>
                <a:ext uri="{FF2B5EF4-FFF2-40B4-BE49-F238E27FC236}">
                  <a16:creationId xmlns:a16="http://schemas.microsoft.com/office/drawing/2014/main" id="{4C62A0C6-98E3-4B08-8C4C-A90355F5694B}"/>
                </a:ext>
              </a:extLst>
            </xdr:cNvPr>
            <xdr:cNvSpPr txBox="1"/>
          </xdr:nvSpPr>
          <xdr:spPr>
            <a:xfrm>
              <a:off x="5455920" y="1653540"/>
              <a:ext cx="2148840" cy="62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it-IT" sz="2000" b="0" i="0">
                  <a:latin typeface="Cambria Math" panose="02040503050406030204" pitchFamily="18" charset="0"/>
                </a:rPr>
                <a:t>𝑥_2=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2/(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1+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2 )  𝑅/𝑃_2 </a:t>
              </a:r>
              <a:endParaRPr lang="it-IT" sz="2000"/>
            </a:p>
          </xdr:txBody>
        </xdr:sp>
      </mc:Fallback>
    </mc:AlternateContent>
    <xdr:clientData/>
  </xdr:oneCellAnchor>
  <xdr:oneCellAnchor>
    <xdr:from>
      <xdr:col>7</xdr:col>
      <xdr:colOff>137160</xdr:colOff>
      <xdr:row>3</xdr:row>
      <xdr:rowOff>190500</xdr:rowOff>
    </xdr:from>
    <xdr:ext cx="2362200" cy="62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asellaDiTesto 7">
              <a:extLst>
                <a:ext uri="{FF2B5EF4-FFF2-40B4-BE49-F238E27FC236}">
                  <a16:creationId xmlns:a16="http://schemas.microsoft.com/office/drawing/2014/main" id="{0B09E3AD-2FD7-4B89-B948-CA74B36CD2B5}"/>
                </a:ext>
              </a:extLst>
            </xdr:cNvPr>
            <xdr:cNvSpPr txBox="1"/>
          </xdr:nvSpPr>
          <xdr:spPr>
            <a:xfrm>
              <a:off x="7665720" y="784860"/>
              <a:ext cx="2362200" cy="62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𝑅</m:t>
                        </m:r>
                      </m:num>
                      <m:den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8" name="CasellaDiTesto 7">
              <a:extLst>
                <a:ext uri="{FF2B5EF4-FFF2-40B4-BE49-F238E27FC236}">
                  <a16:creationId xmlns:a16="http://schemas.microsoft.com/office/drawing/2014/main" id="{0B09E3AD-2FD7-4B89-B948-CA74B36CD2B5}"/>
                </a:ext>
              </a:extLst>
            </xdr:cNvPr>
            <xdr:cNvSpPr txBox="1"/>
          </xdr:nvSpPr>
          <xdr:spPr>
            <a:xfrm>
              <a:off x="7665720" y="784860"/>
              <a:ext cx="2362200" cy="62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it-IT" sz="2000" b="0" i="0">
                  <a:latin typeface="Cambria Math" panose="02040503050406030204" pitchFamily="18" charset="0"/>
                </a:rPr>
                <a:t>𝑃_1=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1/(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1+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2 )  𝑅/𝑥_1 </a:t>
              </a:r>
              <a:endParaRPr lang="it-IT" sz="2000"/>
            </a:p>
          </xdr:txBody>
        </xdr:sp>
      </mc:Fallback>
    </mc:AlternateContent>
    <xdr:clientData/>
  </xdr:oneCellAnchor>
  <xdr:oneCellAnchor>
    <xdr:from>
      <xdr:col>7</xdr:col>
      <xdr:colOff>297180</xdr:colOff>
      <xdr:row>8</xdr:row>
      <xdr:rowOff>30480</xdr:rowOff>
    </xdr:from>
    <xdr:ext cx="2148840" cy="62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asellaDiTesto 8">
              <a:extLst>
                <a:ext uri="{FF2B5EF4-FFF2-40B4-BE49-F238E27FC236}">
                  <a16:creationId xmlns:a16="http://schemas.microsoft.com/office/drawing/2014/main" id="{4B5D5127-4741-4657-9274-4D54A86D57E6}"/>
                </a:ext>
              </a:extLst>
            </xdr:cNvPr>
            <xdr:cNvSpPr txBox="1"/>
          </xdr:nvSpPr>
          <xdr:spPr>
            <a:xfrm>
              <a:off x="7825740" y="1676400"/>
              <a:ext cx="2148840" cy="62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𝑅</m:t>
                        </m:r>
                      </m:num>
                      <m:den>
                        <m:sSub>
                          <m:sSubPr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9" name="CasellaDiTesto 8">
              <a:extLst>
                <a:ext uri="{FF2B5EF4-FFF2-40B4-BE49-F238E27FC236}">
                  <a16:creationId xmlns:a16="http://schemas.microsoft.com/office/drawing/2014/main" id="{4B5D5127-4741-4657-9274-4D54A86D57E6}"/>
                </a:ext>
              </a:extLst>
            </xdr:cNvPr>
            <xdr:cNvSpPr txBox="1"/>
          </xdr:nvSpPr>
          <xdr:spPr>
            <a:xfrm>
              <a:off x="7825740" y="1676400"/>
              <a:ext cx="2148840" cy="62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it-IT" sz="2000" b="0" i="0">
                  <a:latin typeface="Cambria Math" panose="02040503050406030204" pitchFamily="18" charset="0"/>
                </a:rPr>
                <a:t>𝑃_2=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2/(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1+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latin typeface="Cambria Math" panose="02040503050406030204" pitchFamily="18" charset="0"/>
                </a:rPr>
                <a:t>2 )  𝑅/𝑥_2 </a:t>
              </a:r>
              <a:endParaRPr lang="it-IT" sz="2000"/>
            </a:p>
          </xdr:txBody>
        </xdr:sp>
      </mc:Fallback>
    </mc:AlternateContent>
    <xdr:clientData/>
  </xdr:oneCellAnchor>
  <xdr:twoCellAnchor>
    <xdr:from>
      <xdr:col>4</xdr:col>
      <xdr:colOff>708660</xdr:colOff>
      <xdr:row>14</xdr:row>
      <xdr:rowOff>53341</xdr:rowOff>
    </xdr:from>
    <xdr:to>
      <xdr:col>13</xdr:col>
      <xdr:colOff>402167</xdr:colOff>
      <xdr:row>45</xdr:row>
      <xdr:rowOff>21168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CA3C4B0-86D7-40D5-837C-2C385F4D4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0</xdr:row>
      <xdr:rowOff>0</xdr:rowOff>
    </xdr:from>
    <xdr:to>
      <xdr:col>12</xdr:col>
      <xdr:colOff>678180</xdr:colOff>
      <xdr:row>28</xdr:row>
      <xdr:rowOff>7620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03DA64-C618-4BA6-84CB-6A8A4E598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327660</xdr:colOff>
      <xdr:row>28</xdr:row>
      <xdr:rowOff>114300</xdr:rowOff>
    </xdr:from>
    <xdr:to>
      <xdr:col>12</xdr:col>
      <xdr:colOff>678180</xdr:colOff>
      <xdr:row>56</xdr:row>
      <xdr:rowOff>76200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8ED0AD-8146-4EB1-9FB6-8E473AFB4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320040</xdr:colOff>
      <xdr:row>57</xdr:row>
      <xdr:rowOff>30480</xdr:rowOff>
    </xdr:from>
    <xdr:to>
      <xdr:col>12</xdr:col>
      <xdr:colOff>693420</xdr:colOff>
      <xdr:row>84</xdr:row>
      <xdr:rowOff>53340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5B800AA-D244-40EF-9A01-C9D973B13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</xdr:colOff>
      <xdr:row>2</xdr:row>
      <xdr:rowOff>7619</xdr:rowOff>
    </xdr:from>
    <xdr:to>
      <xdr:col>13</xdr:col>
      <xdr:colOff>238124</xdr:colOff>
      <xdr:row>34</xdr:row>
      <xdr:rowOff>47624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E2A38AA-A038-435D-9ABC-99293C357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922020</xdr:colOff>
      <xdr:row>0</xdr:row>
      <xdr:rowOff>47625</xdr:rowOff>
    </xdr:from>
    <xdr:to>
      <xdr:col>15</xdr:col>
      <xdr:colOff>424815</xdr:colOff>
      <xdr:row>31</xdr:row>
      <xdr:rowOff>55245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C26373C-85C9-47D5-A980-B02549473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333375</xdr:colOff>
      <xdr:row>0</xdr:row>
      <xdr:rowOff>133350</xdr:rowOff>
    </xdr:from>
    <xdr:to>
      <xdr:col>8</xdr:col>
      <xdr:colOff>13335</xdr:colOff>
      <xdr:row>8</xdr:row>
      <xdr:rowOff>9525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16">
              <a:extLst>
                <a:ext uri="{FF2B5EF4-FFF2-40B4-BE49-F238E27FC236}">
                  <a16:creationId xmlns:a16="http://schemas.microsoft.com/office/drawing/2014/main" id="{1D56D099-51CE-466A-AB77-FDA29E55D0F3}"/>
                </a:ext>
              </a:extLst>
            </xdr:cNvPr>
            <xdr:cNvSpPr txBox="1"/>
          </xdr:nvSpPr>
          <xdr:spPr bwMode="auto">
            <a:xfrm>
              <a:off x="3657600" y="133350"/>
              <a:ext cx="4394835" cy="147637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8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8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it-IT" sz="18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𝑒</m:t>
                        </m:r>
                      </m:sub>
                    </m:sSub>
                    <m:r>
                      <a:rPr lang="it-IT" sz="18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it-IT" sz="18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𝑆𝑝𝑒𝑠𝑎</m:t>
                    </m:r>
                    <m:r>
                      <a:rPr lang="it-IT" sz="18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it-IT" sz="18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𝑚𝑎𝑠𝑠𝑖𝑚𝑎</m:t>
                    </m:r>
                    <m:r>
                      <a:rPr lang="it-IT" sz="18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−</m:t>
                    </m:r>
                    <m:r>
                      <a:rPr lang="it-IT" sz="18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𝑆𝑝𝑒𝑠𝑎</m:t>
                    </m:r>
                    <m:r>
                      <a:rPr lang="it-IT" sz="18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it-IT" sz="18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𝑒𝑓𝑓𝑒𝑡𝑡𝑖𝑣𝑎</m:t>
                    </m:r>
                  </m:oMath>
                </m:oMathPara>
              </a14:m>
              <a:endParaRPr lang="it-IT" sz="1800" b="0" i="1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8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it-IT" sz="1800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</m:t>
                    </m:r>
                    <m:f>
                      <m:fPr>
                        <m:ctrlPr>
                          <a:rPr lang="it-IT" sz="18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it-IT" sz="18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dPr>
                          <m:e>
                            <m:sSubSup>
                              <m:sSubSupPr>
                                <m:ctrlPr>
                                  <a:rPr lang="it-IT" sz="18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𝑃</m:t>
                                </m:r>
                              </m:e>
                              <m:sub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</m:t>
                                </m:r>
                              </m:sub>
                              <m:sup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∗</m:t>
                                </m:r>
                              </m:sup>
                            </m:sSubSup>
                            <m: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𝑃</m:t>
                                </m:r>
                              </m:e>
                              <m:sub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e>
                        </m:d>
                        <m:sSub>
                          <m:sSubPr>
                            <m:ctrlP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</m:den>
                    </m:f>
                    <m:r>
                      <a:rPr lang="it-IT" sz="1800" b="0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− </m:t>
                    </m:r>
                    <m:sSub>
                      <m:sSubPr>
                        <m:ctrlP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1</m:t>
                        </m:r>
                      </m:sub>
                    </m:sSub>
                    <m:sSub>
                      <m:sSubPr>
                        <m:ctrlP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it-IT" sz="1800" b="0" i="1" kern="120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Cambria Math" panose="02040503050406030204" pitchFamily="18" charset="0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8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it-IT" sz="1800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=</m:t>
                    </m:r>
                    <m:f>
                      <m:fPr>
                        <m:ctrlPr>
                          <a:rPr lang="it-IT" sz="18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it-IT" sz="18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dPr>
                          <m:e>
                            <m:sSubSup>
                              <m:sSubSupPr>
                                <m:ctrlPr>
                                  <a:rPr lang="it-IT" sz="18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𝑃</m:t>
                                </m:r>
                              </m:e>
                              <m:sub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</m:t>
                                </m:r>
                              </m:sub>
                              <m:sup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∗</m:t>
                                </m:r>
                              </m:sup>
                            </m:sSubSup>
                            <m: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𝑃</m:t>
                                </m:r>
                              </m:e>
                              <m:sub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e>
                        </m:d>
                        <m:sSub>
                          <m:sSubPr>
                            <m:ctrlP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it-IT" sz="1800" b="0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endParaRPr lang="it-IT" sz="1800" b="0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endParaRPr lang="it-IT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Object 16">
              <a:extLst>
                <a:ext uri="{FF2B5EF4-FFF2-40B4-BE49-F238E27FC236}">
                  <a16:creationId xmlns:a16="http://schemas.microsoft.com/office/drawing/2014/main" id="{1D56D099-51CE-466A-AB77-FDA29E55D0F3}"/>
                </a:ext>
              </a:extLst>
            </xdr:cNvPr>
            <xdr:cNvSpPr txBox="1"/>
          </xdr:nvSpPr>
          <xdr:spPr bwMode="auto">
            <a:xfrm>
              <a:off x="3657600" y="133350"/>
              <a:ext cx="4394835" cy="147637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18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𝑅_𝑒</a:t>
              </a:r>
              <a:r>
                <a:rPr lang="it-IT" sz="18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it-IT" sz="18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𝑆𝑝𝑒𝑠𝑎 𝑚𝑎𝑠𝑠𝑖𝑚𝑎 −𝑆𝑝𝑒𝑠𝑎 𝑒𝑓𝑓𝑒𝑡𝑡𝑖𝑣𝑎</a:t>
              </a:r>
              <a:endParaRPr lang="it-IT" sz="1800" b="0" i="1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𝑅_𝑒</a:t>
              </a:r>
              <a:r>
                <a:rPr lang="it-IT" sz="180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=((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𝑃_1^∗+𝑃_1 ) 𝑥_1)/2− 𝑃_1 𝑥_1</a:t>
              </a:r>
              <a:endParaRPr lang="it-IT" sz="1800" b="0" i="1" kern="1200">
                <a:solidFill>
                  <a:schemeClr val="tx1"/>
                </a:solidFill>
                <a:effectLst/>
                <a:latin typeface="Cambria Math" panose="02040503050406030204" pitchFamily="18" charset="0"/>
                <a:ea typeface="Cambria Math" panose="02040503050406030204" pitchFamily="18" charset="0"/>
                <a:cs typeface="+mn-cs"/>
              </a:endParaRPr>
            </a:p>
            <a:p>
              <a:pPr/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𝑅_𝑒</a:t>
              </a:r>
              <a:r>
                <a:rPr lang="it-IT" sz="180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=((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𝑃_1^∗−𝑃_1 ) 𝑥_1)/2</a:t>
              </a:r>
              <a:endParaRPr lang="it-IT" sz="1800" b="0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endParaRPr lang="it-IT" sz="1800" b="0">
                <a:solidFill>
                  <a:srgbClr val="00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endParaRPr lang="it-IT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480059</xdr:colOff>
      <xdr:row>0</xdr:row>
      <xdr:rowOff>1</xdr:rowOff>
    </xdr:from>
    <xdr:to>
      <xdr:col>11</xdr:col>
      <xdr:colOff>670560</xdr:colOff>
      <xdr:row>24</xdr:row>
      <xdr:rowOff>152401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414A90-10CF-4B24-B703-3EDABF45F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235266</xdr:colOff>
      <xdr:row>0</xdr:row>
      <xdr:rowOff>0</xdr:rowOff>
    </xdr:from>
    <xdr:to>
      <xdr:col>18</xdr:col>
      <xdr:colOff>76200</xdr:colOff>
      <xdr:row>24</xdr:row>
      <xdr:rowOff>144780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C3AF2FBD-4D51-4A8D-8D98-CDBC8B47B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922020</xdr:colOff>
      <xdr:row>0</xdr:row>
      <xdr:rowOff>47625</xdr:rowOff>
    </xdr:from>
    <xdr:to>
      <xdr:col>17</xdr:col>
      <xdr:colOff>388620</xdr:colOff>
      <xdr:row>32</xdr:row>
      <xdr:rowOff>83820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569DF90-CABC-45F1-A655-9994C53CE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99060</xdr:colOff>
      <xdr:row>3</xdr:row>
      <xdr:rowOff>53340</xdr:rowOff>
    </xdr:from>
    <xdr:to>
      <xdr:col>6</xdr:col>
      <xdr:colOff>84455</xdr:colOff>
      <xdr:row>8</xdr:row>
      <xdr:rowOff>45085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20">
              <a:extLst>
                <a:ext uri="{FF2B5EF4-FFF2-40B4-BE49-F238E27FC236}">
                  <a16:creationId xmlns:a16="http://schemas.microsoft.com/office/drawing/2014/main" id="{88B733C5-0C2C-4C33-A955-39F1EE94E577}"/>
                </a:ext>
              </a:extLst>
            </xdr:cNvPr>
            <xdr:cNvSpPr txBox="1"/>
          </xdr:nvSpPr>
          <xdr:spPr bwMode="auto">
            <a:xfrm>
              <a:off x="4488180" y="601980"/>
              <a:ext cx="1920875" cy="93662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62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𝜀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>
                              <m:fPr>
                                <m:ctrlP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m:rPr>
                                    <m:sty m:val="p"/>
                                  </m:rP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Δ</m:t>
                                </m:r>
                                <m: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num>
                              <m:den>
                                <m: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den>
                            </m:f>
                          </m:num>
                          <m:den>
                            <m:f>
                              <m:fPr>
                                <m:ctrlP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m:rPr>
                                    <m:sty m:val="p"/>
                                  </m:rP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Δ</m:t>
                                </m:r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num>
                              <m:den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den>
                            </m:f>
                          </m:den>
                        </m:f>
                      </m:e>
                    </m:d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Δ</m:t>
                            </m:r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num>
                          <m:den>
                            <m:r>
                              <m:rPr>
                                <m:sty m:val="p"/>
                              </m:r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Δ</m:t>
                            </m:r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den>
                        </m:f>
                        <m:f>
                          <m:f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num>
                          <m:den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4" name="Object 20">
              <a:extLst>
                <a:ext uri="{FF2B5EF4-FFF2-40B4-BE49-F238E27FC236}">
                  <a16:creationId xmlns:a16="http://schemas.microsoft.com/office/drawing/2014/main" id="{88B733C5-0C2C-4C33-A955-39F1EE94E577}"/>
                </a:ext>
              </a:extLst>
            </xdr:cNvPr>
            <xdr:cNvSpPr txBox="1"/>
          </xdr:nvSpPr>
          <xdr:spPr bwMode="auto">
            <a:xfrm>
              <a:off x="4488180" y="601980"/>
              <a:ext cx="1920875" cy="93662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62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𝜀_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=|(Δ𝑥/𝑥)/(Δ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𝑃/𝑃)|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=|Δ𝑥/Δ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  𝑃/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𝑥|</a:t>
              </a:r>
              <a:endParaRPr lang="it-IT"/>
            </a:p>
          </xdr:txBody>
        </xdr:sp>
      </mc:Fallback>
    </mc:AlternateContent>
    <xdr:clientData/>
  </xdr:twoCellAnchor>
  <xdr:twoCellAnchor>
    <xdr:from>
      <xdr:col>4</xdr:col>
      <xdr:colOff>0</xdr:colOff>
      <xdr:row>12</xdr:row>
      <xdr:rowOff>0</xdr:rowOff>
    </xdr:from>
    <xdr:to>
      <xdr:col>5</xdr:col>
      <xdr:colOff>953135</xdr:colOff>
      <xdr:row>16</xdr:row>
      <xdr:rowOff>174625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Object 20">
              <a:extLst>
                <a:ext uri="{FF2B5EF4-FFF2-40B4-BE49-F238E27FC236}">
                  <a16:creationId xmlns:a16="http://schemas.microsoft.com/office/drawing/2014/main" id="{C9473F94-7A6D-4E0C-A2B2-382B21888254}"/>
                </a:ext>
              </a:extLst>
            </xdr:cNvPr>
            <xdr:cNvSpPr txBox="1"/>
          </xdr:nvSpPr>
          <xdr:spPr bwMode="auto">
            <a:xfrm>
              <a:off x="4389120" y="2255520"/>
              <a:ext cx="1920875" cy="93662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62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𝜀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𝑑</m:t>
                            </m:r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num>
                          <m:den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𝑑𝑃</m:t>
                            </m:r>
                          </m:den>
                        </m:f>
                        <m:f>
                          <m:f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num>
                          <m:den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6" name="Object 20">
              <a:extLst>
                <a:ext uri="{FF2B5EF4-FFF2-40B4-BE49-F238E27FC236}">
                  <a16:creationId xmlns:a16="http://schemas.microsoft.com/office/drawing/2014/main" id="{C9473F94-7A6D-4E0C-A2B2-382B21888254}"/>
                </a:ext>
              </a:extLst>
            </xdr:cNvPr>
            <xdr:cNvSpPr txBox="1"/>
          </xdr:nvSpPr>
          <xdr:spPr bwMode="auto">
            <a:xfrm>
              <a:off x="4389120" y="2255520"/>
              <a:ext cx="1920875" cy="93662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62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𝜀_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𝑃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=|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𝑑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𝑥/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𝑑𝑃  𝑃/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𝑥|</a:t>
              </a:r>
              <a:endParaRPr lang="it-IT"/>
            </a:p>
          </xdr:txBody>
        </xdr:sp>
      </mc:Fallback>
    </mc:AlternateContent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0</xdr:row>
      <xdr:rowOff>0</xdr:rowOff>
    </xdr:from>
    <xdr:to>
      <xdr:col>12</xdr:col>
      <xdr:colOff>678180</xdr:colOff>
      <xdr:row>28</xdr:row>
      <xdr:rowOff>7620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03B5E7-724F-4EFC-AEF1-2A5353535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243840</xdr:colOff>
      <xdr:row>0</xdr:row>
      <xdr:rowOff>45720</xdr:rowOff>
    </xdr:from>
    <xdr:to>
      <xdr:col>5</xdr:col>
      <xdr:colOff>213995</xdr:colOff>
      <xdr:row>5</xdr:row>
      <xdr:rowOff>37465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20">
              <a:extLst>
                <a:ext uri="{FF2B5EF4-FFF2-40B4-BE49-F238E27FC236}">
                  <a16:creationId xmlns:a16="http://schemas.microsoft.com/office/drawing/2014/main" id="{304AE414-620B-4E6F-8869-2145EE4C4D1E}"/>
                </a:ext>
              </a:extLst>
            </xdr:cNvPr>
            <xdr:cNvSpPr txBox="1"/>
          </xdr:nvSpPr>
          <xdr:spPr bwMode="auto">
            <a:xfrm>
              <a:off x="2933700" y="45720"/>
              <a:ext cx="1920875" cy="90614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62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𝜀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𝑅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Δ</m:t>
                            </m:r>
                            <m: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num>
                          <m:den>
                            <m: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den>
                        </m:f>
                      </m:num>
                      <m:den>
                        <m:f>
                          <m:f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Δ</m:t>
                            </m:r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num>
                          <m:den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den>
                        </m:f>
                      </m:den>
                    </m:f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Δ</m:t>
                        </m:r>
                        <m: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Δ</m:t>
                        </m:r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den>
                    </m:f>
                    <m:f>
                      <m:fPr>
                        <m:ctrl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num>
                      <m:den>
                        <m: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den>
                    </m:f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3" name="Object 20">
              <a:extLst>
                <a:ext uri="{FF2B5EF4-FFF2-40B4-BE49-F238E27FC236}">
                  <a16:creationId xmlns:a16="http://schemas.microsoft.com/office/drawing/2014/main" id="{304AE414-620B-4E6F-8869-2145EE4C4D1E}"/>
                </a:ext>
              </a:extLst>
            </xdr:cNvPr>
            <xdr:cNvSpPr txBox="1"/>
          </xdr:nvSpPr>
          <xdr:spPr bwMode="auto">
            <a:xfrm>
              <a:off x="2933700" y="45720"/>
              <a:ext cx="1920875" cy="90614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62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𝜀_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𝑅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(Δ𝑥/𝑥)/(Δ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𝑅/𝑅)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Δ𝑥/Δ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  𝑅/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𝑥</a:t>
              </a:r>
              <a:endParaRPr lang="it-IT"/>
            </a:p>
          </xdr:txBody>
        </xdr:sp>
      </mc:Fallback>
    </mc:AlternateContent>
    <xdr:clientData/>
  </xdr:twoCellAnchor>
  <xdr:twoCellAnchor>
    <xdr:from>
      <xdr:col>9</xdr:col>
      <xdr:colOff>259080</xdr:colOff>
      <xdr:row>1</xdr:row>
      <xdr:rowOff>60960</xdr:rowOff>
    </xdr:from>
    <xdr:to>
      <xdr:col>19</xdr:col>
      <xdr:colOff>198120</xdr:colOff>
      <xdr:row>25</xdr:row>
      <xdr:rowOff>7620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ED00660-BC3C-4A50-98A5-DE470EB90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129540</xdr:colOff>
      <xdr:row>0</xdr:row>
      <xdr:rowOff>99060</xdr:rowOff>
    </xdr:from>
    <xdr:to>
      <xdr:col>8</xdr:col>
      <xdr:colOff>221615</xdr:colOff>
      <xdr:row>5</xdr:row>
      <xdr:rowOff>90805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Object 20">
              <a:extLst>
                <a:ext uri="{FF2B5EF4-FFF2-40B4-BE49-F238E27FC236}">
                  <a16:creationId xmlns:a16="http://schemas.microsoft.com/office/drawing/2014/main" id="{7C5A89E8-A266-40C2-BE69-81AA7279B6AA}"/>
                </a:ext>
              </a:extLst>
            </xdr:cNvPr>
            <xdr:cNvSpPr txBox="1"/>
          </xdr:nvSpPr>
          <xdr:spPr bwMode="auto">
            <a:xfrm>
              <a:off x="4770120" y="99060"/>
              <a:ext cx="1920875" cy="90614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62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𝜀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𝑅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</m:t>
                        </m:r>
                        <m: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num>
                      <m:den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𝑑𝑅</m:t>
                        </m:r>
                      </m:den>
                    </m:f>
                    <m:f>
                      <m:fPr>
                        <m:ctrl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num>
                      <m:den>
                        <m: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den>
                    </m:f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8" name="Object 20">
              <a:extLst>
                <a:ext uri="{FF2B5EF4-FFF2-40B4-BE49-F238E27FC236}">
                  <a16:creationId xmlns:a16="http://schemas.microsoft.com/office/drawing/2014/main" id="{7C5A89E8-A266-40C2-BE69-81AA7279B6AA}"/>
                </a:ext>
              </a:extLst>
            </xdr:cNvPr>
            <xdr:cNvSpPr txBox="1"/>
          </xdr:nvSpPr>
          <xdr:spPr bwMode="auto">
            <a:xfrm>
              <a:off x="4770120" y="99060"/>
              <a:ext cx="1920875" cy="90614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62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𝜀_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𝑅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𝑥/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𝑑𝑅  𝑅/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𝑥</a:t>
              </a:r>
              <a:endParaRPr lang="it-IT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377190</xdr:colOff>
      <xdr:row>0</xdr:row>
      <xdr:rowOff>69850</xdr:rowOff>
    </xdr:from>
    <xdr:to>
      <xdr:col>13</xdr:col>
      <xdr:colOff>590550</xdr:colOff>
      <xdr:row>20</xdr:row>
      <xdr:rowOff>7620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5095406-7094-4FF7-96C8-8FFF4E40A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304800</xdr:colOff>
      <xdr:row>21</xdr:row>
      <xdr:rowOff>160020</xdr:rowOff>
    </xdr:from>
    <xdr:to>
      <xdr:col>13</xdr:col>
      <xdr:colOff>457200</xdr:colOff>
      <xdr:row>27</xdr:row>
      <xdr:rowOff>27939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Object 16">
              <a:extLst>
                <a:ext uri="{FF2B5EF4-FFF2-40B4-BE49-F238E27FC236}">
                  <a16:creationId xmlns:a16="http://schemas.microsoft.com/office/drawing/2014/main" id="{0608520E-52A0-4333-B2C5-5525C4207F95}"/>
                </a:ext>
              </a:extLst>
            </xdr:cNvPr>
            <xdr:cNvSpPr txBox="1"/>
          </xdr:nvSpPr>
          <xdr:spPr bwMode="auto">
            <a:xfrm>
              <a:off x="7063740" y="4046220"/>
              <a:ext cx="3810000" cy="96519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, </m:t>
                        </m:r>
                        <m:sSub>
                          <m:sSubPr>
                            <m:ctrlP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≠1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=</m:t>
                        </m:r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</m:e>
                    </m:d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∏"/>
                        <m:supHide m:val="on"/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𝛼</m:t>
                                </m:r>
                              </m:e>
                              <m:sub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5" name="Object 16">
              <a:extLst>
                <a:ext uri="{FF2B5EF4-FFF2-40B4-BE49-F238E27FC236}">
                  <a16:creationId xmlns:a16="http://schemas.microsoft.com/office/drawing/2014/main" id="{0608520E-52A0-4333-B2C5-5525C4207F95}"/>
                </a:ext>
              </a:extLst>
            </xdr:cNvPr>
            <xdr:cNvSpPr txBox="1"/>
          </xdr:nvSpPr>
          <xdr:spPr bwMode="auto">
            <a:xfrm>
              <a:off x="7063740" y="4046220"/>
              <a:ext cx="3810000" cy="96519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𝑈_𝑡=𝑓(𝑥_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1, 𝑥_(𝑖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≠1)=𝑘)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=∏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/>
            </a:p>
          </xdr:txBody>
        </xdr:sp>
      </mc:Fallback>
    </mc:AlternateContent>
    <xdr:clientData/>
  </xdr:twoCellAnchor>
  <xdr:twoCellAnchor>
    <xdr:from>
      <xdr:col>6</xdr:col>
      <xdr:colOff>411480</xdr:colOff>
      <xdr:row>27</xdr:row>
      <xdr:rowOff>53340</xdr:rowOff>
    </xdr:from>
    <xdr:to>
      <xdr:col>14</xdr:col>
      <xdr:colOff>495300</xdr:colOff>
      <xdr:row>31</xdr:row>
      <xdr:rowOff>78884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Object 10">
              <a:extLst>
                <a:ext uri="{FF2B5EF4-FFF2-40B4-BE49-F238E27FC236}">
                  <a16:creationId xmlns:a16="http://schemas.microsoft.com/office/drawing/2014/main" id="{287DE37E-A9AC-44AF-8E17-7DDB0E86AC76}"/>
                </a:ext>
              </a:extLst>
            </xdr:cNvPr>
            <xdr:cNvSpPr txBox="1"/>
          </xdr:nvSpPr>
          <xdr:spPr bwMode="auto">
            <a:xfrm>
              <a:off x="6560820" y="5036820"/>
              <a:ext cx="4960620" cy="757064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𝑈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′</m:t>
                    </m:r>
                    <m:d>
                      <m:d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≠1</m:t>
                            </m:r>
                          </m:sub>
                        </m:s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</m:d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nary>
                      <m:naryPr>
                        <m:chr m:val="∏"/>
                        <m:supHide m:val="on"/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𝛼</m:t>
                                </m:r>
                              </m:e>
                              <m:sub>
                                <m:r>
                                  <a:rPr lang="it-IT" sz="2000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7" name="Object 10">
              <a:extLst>
                <a:ext uri="{FF2B5EF4-FFF2-40B4-BE49-F238E27FC236}">
                  <a16:creationId xmlns:a16="http://schemas.microsoft.com/office/drawing/2014/main" id="{287DE37E-A9AC-44AF-8E17-7DDB0E86AC76}"/>
                </a:ext>
              </a:extLst>
            </xdr:cNvPr>
            <xdr:cNvSpPr txBox="1"/>
          </xdr:nvSpPr>
          <xdr:spPr bwMode="auto">
            <a:xfrm>
              <a:off x="6560820" y="5036820"/>
              <a:ext cx="4960620" cy="757064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𝑈_𝑚=(𝑑𝑈_𝑡)/(𝑑𝑥_1 )=𝑓′(𝑥_1,𝑥_(𝑖≠1)=𝑘)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𝑖/𝑥_1  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∏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 sz="2000"/>
            </a:p>
          </xdr:txBody>
        </xdr:sp>
      </mc:Fallback>
    </mc:AlternateContent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106680</xdr:rowOff>
    </xdr:from>
    <xdr:to>
      <xdr:col>1</xdr:col>
      <xdr:colOff>76835</xdr:colOff>
      <xdr:row>7</xdr:row>
      <xdr:rowOff>98425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20">
              <a:extLst>
                <a:ext uri="{FF2B5EF4-FFF2-40B4-BE49-F238E27FC236}">
                  <a16:creationId xmlns:a16="http://schemas.microsoft.com/office/drawing/2014/main" id="{04E0827A-95F3-4E0D-B8FE-F5560A650998}"/>
                </a:ext>
              </a:extLst>
            </xdr:cNvPr>
            <xdr:cNvSpPr txBox="1"/>
          </xdr:nvSpPr>
          <xdr:spPr bwMode="auto">
            <a:xfrm>
              <a:off x="0" y="472440"/>
              <a:ext cx="1920875" cy="90614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62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𝜀</m:t>
                        </m:r>
                      </m:e>
                      <m:sub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sSub>
                              <m:sSubPr>
                                <m:ctrlP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Δ</m:t>
                            </m:r>
                            <m:sSub>
                              <m:sSubPr>
                                <m:ctrlP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it-IT" sz="24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it-IT" sz="24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24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</m:num>
                      <m:den>
                        <m:f>
                          <m:f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Δ</m:t>
                            </m:r>
                            <m:sSub>
                              <m:sSubPr>
                                <m:ctrlP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it-IT" sz="24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</m:e>
                              <m:sub>
                                <m:r>
                                  <a:rPr lang="it-IT" sz="24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it-IT" sz="240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it-IT" sz="24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</m:e>
                              <m:sub>
                                <m:r>
                                  <a:rPr lang="it-IT" sz="24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</m:den>
                        </m:f>
                      </m:den>
                    </m:f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Δ</m:t>
                        </m:r>
                        <m:sSub>
                          <m:sSub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num>
                      <m:den>
                        <m:r>
                          <m:rPr>
                            <m:sty m:val="p"/>
                          </m:r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Δ</m:t>
                        </m:r>
                        <m:sSub>
                          <m:sSub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2" name="Object 20">
              <a:extLst>
                <a:ext uri="{FF2B5EF4-FFF2-40B4-BE49-F238E27FC236}">
                  <a16:creationId xmlns:a16="http://schemas.microsoft.com/office/drawing/2014/main" id="{04E0827A-95F3-4E0D-B8FE-F5560A650998}"/>
                </a:ext>
              </a:extLst>
            </xdr:cNvPr>
            <xdr:cNvSpPr txBox="1"/>
          </xdr:nvSpPr>
          <xdr:spPr bwMode="auto">
            <a:xfrm>
              <a:off x="0" y="472440"/>
              <a:ext cx="1920875" cy="90614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62500" lnSpcReduction="2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𝜀_(〖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𝑥_1 𝑃〗_2 )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((Δ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𝑥_1)/𝑥_1 )/((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Δ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𝑃_2)/𝑃_2 )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(Δ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𝑥_1)/(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+mn-ea"/>
                  <a:cs typeface="+mn-cs"/>
                </a:rPr>
                <a:t>Δ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𝑃_2 )  𝑃_2/𝑥_1 </a:t>
              </a:r>
              <a:endParaRPr lang="it-IT"/>
            </a:p>
          </xdr:txBody>
        </xdr:sp>
      </mc:Fallback>
    </mc:AlternateContent>
    <xdr:clientData/>
  </xdr:twoCellAnchor>
  <xdr:twoCellAnchor>
    <xdr:from>
      <xdr:col>2</xdr:col>
      <xdr:colOff>402590</xdr:colOff>
      <xdr:row>0</xdr:row>
      <xdr:rowOff>179070</xdr:rowOff>
    </xdr:from>
    <xdr:to>
      <xdr:col>9</xdr:col>
      <xdr:colOff>600710</xdr:colOff>
      <xdr:row>19</xdr:row>
      <xdr:rowOff>171450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94EDDE5-8E9E-4109-8463-547ABF974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320040</xdr:colOff>
      <xdr:row>19</xdr:row>
      <xdr:rowOff>175260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C98C9AC-2C99-47D9-BCD1-D47A32ABC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0</xdr:row>
      <xdr:rowOff>60960</xdr:rowOff>
    </xdr:from>
    <xdr:to>
      <xdr:col>15</xdr:col>
      <xdr:colOff>274320</xdr:colOff>
      <xdr:row>31</xdr:row>
      <xdr:rowOff>22860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3FCB6D8-E1E4-418F-84CD-36B28BC5A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142875</xdr:colOff>
      <xdr:row>2</xdr:row>
      <xdr:rowOff>57150</xdr:rowOff>
    </xdr:from>
    <xdr:to>
      <xdr:col>20</xdr:col>
      <xdr:colOff>488950</xdr:colOff>
      <xdr:row>6</xdr:row>
      <xdr:rowOff>144463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29">
              <a:extLst>
                <a:ext uri="{FF2B5EF4-FFF2-40B4-BE49-F238E27FC236}">
                  <a16:creationId xmlns:a16="http://schemas.microsoft.com/office/drawing/2014/main" id="{A1715A8E-7A67-429A-B621-91FDAE4351B7}"/>
                </a:ext>
              </a:extLst>
            </xdr:cNvPr>
            <xdr:cNvSpPr txBox="1"/>
          </xdr:nvSpPr>
          <xdr:spPr bwMode="auto">
            <a:xfrm>
              <a:off x="11268075" y="438150"/>
              <a:ext cx="2784475" cy="849313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925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𝑀𝐴𝑋</m:t>
                    </m:r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𝑈</m:t>
                    </m:r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  <m:sup>
                        <m:sSub>
                          <m:sSubPr>
                            <m:ctrlP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sup>
                    </m:sSubSup>
                    <m:sSubSup>
                      <m:sSubSup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  <m:sup>
                        <m:sSub>
                          <m:sSubPr>
                            <m:ctrlP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p>
                    </m:sSubSup>
                  </m:oMath>
                </m:oMathPara>
              </a14:m>
              <a:endParaRPr lang="it-IT" i="1">
                <a:solidFill>
                  <a:srgbClr val="000000"/>
                </a:solidFill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</m:t>
                    </m:r>
                  </m:oMath>
                </m:oMathPara>
              </a14:m>
              <a:endParaRPr lang="it-IT">
                <a:solidFill>
                  <a:srgbClr val="000000"/>
                </a:solidFill>
              </a:endParaRPr>
            </a:p>
            <a:p>
              <a:endParaRPr lang="it-IT"/>
            </a:p>
            <a:p>
              <a:endParaRPr lang="it-IT"/>
            </a:p>
          </xdr:txBody>
        </xdr:sp>
      </mc:Choice>
      <mc:Fallback xmlns="">
        <xdr:sp macro="" textlink="">
          <xdr:nvSpPr>
            <xdr:cNvPr id="3" name="Object 29">
              <a:extLst>
                <a:ext uri="{FF2B5EF4-FFF2-40B4-BE49-F238E27FC236}">
                  <a16:creationId xmlns:a16="http://schemas.microsoft.com/office/drawing/2014/main" id="{A1715A8E-7A67-429A-B621-91FDAE4351B7}"/>
                </a:ext>
              </a:extLst>
            </xdr:cNvPr>
            <xdr:cNvSpPr txBox="1"/>
          </xdr:nvSpPr>
          <xdr:spPr bwMode="auto">
            <a:xfrm>
              <a:off x="11268075" y="438150"/>
              <a:ext cx="2784475" cy="849313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925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𝑀𝐴𝑋 𝑈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𝑐_1^(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1 ) 𝑐_2^(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2 )</a:t>
              </a:r>
              <a:endParaRPr lang="it-IT" i="1">
                <a:solidFill>
                  <a:srgbClr val="000000"/>
                </a:solidFill>
                <a:latin typeface="Cambria Math" panose="02040503050406030204" pitchFamily="18" charset="0"/>
              </a:endParaRPr>
            </a:p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1+𝛼_2=1</a:t>
              </a:r>
              <a:endParaRPr lang="it-IT">
                <a:solidFill>
                  <a:srgbClr val="000000"/>
                </a:solidFill>
              </a:endParaRPr>
            </a:p>
            <a:p>
              <a:endParaRPr lang="it-IT"/>
            </a:p>
            <a:p>
              <a:endParaRPr lang="it-IT"/>
            </a:p>
          </xdr:txBody>
        </xdr:sp>
      </mc:Fallback>
    </mc:AlternateContent>
    <xdr:clientData/>
  </xdr:twoCellAnchor>
  <xdr:twoCellAnchor>
    <xdr:from>
      <xdr:col>16</xdr:col>
      <xdr:colOff>152400</xdr:colOff>
      <xdr:row>7</xdr:row>
      <xdr:rowOff>38100</xdr:rowOff>
    </xdr:from>
    <xdr:to>
      <xdr:col>20</xdr:col>
      <xdr:colOff>498475</xdr:colOff>
      <xdr:row>11</xdr:row>
      <xdr:rowOff>125413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Object 29">
              <a:extLst>
                <a:ext uri="{FF2B5EF4-FFF2-40B4-BE49-F238E27FC236}">
                  <a16:creationId xmlns:a16="http://schemas.microsoft.com/office/drawing/2014/main" id="{B063F996-E311-4C21-98F1-AD1F7737D76F}"/>
                </a:ext>
              </a:extLst>
            </xdr:cNvPr>
            <xdr:cNvSpPr txBox="1"/>
          </xdr:nvSpPr>
          <xdr:spPr bwMode="auto">
            <a:xfrm>
              <a:off x="11277600" y="1371600"/>
              <a:ext cx="2784475" cy="849313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𝑆𝑀𝑆</m:t>
                    </m:r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𝑐</m:t>
                            </m:r>
                          </m:e>
                          <m:sub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𝑐</m:t>
                            </m:r>
                          </m:e>
                          <m:sub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5" name="Object 29">
              <a:extLst>
                <a:ext uri="{FF2B5EF4-FFF2-40B4-BE49-F238E27FC236}">
                  <a16:creationId xmlns:a16="http://schemas.microsoft.com/office/drawing/2014/main" id="{B063F996-E311-4C21-98F1-AD1F7737D76F}"/>
                </a:ext>
              </a:extLst>
            </xdr:cNvPr>
            <xdr:cNvSpPr txBox="1"/>
          </xdr:nvSpPr>
          <xdr:spPr bwMode="auto">
            <a:xfrm>
              <a:off x="11277600" y="1371600"/>
              <a:ext cx="2784475" cy="849313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𝑆𝑀𝑆=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1/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  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 𝑐_2/𝑐_1 </a:t>
              </a:r>
              <a:endParaRPr lang="it-IT"/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</xdr:colOff>
      <xdr:row>0</xdr:row>
      <xdr:rowOff>133349</xdr:rowOff>
    </xdr:from>
    <xdr:to>
      <xdr:col>14</xdr:col>
      <xdr:colOff>342900</xdr:colOff>
      <xdr:row>22</xdr:row>
      <xdr:rowOff>104774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5B86922-D6C5-45EA-ABBA-2898D3298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22</xdr:row>
      <xdr:rowOff>15874</xdr:rowOff>
    </xdr:from>
    <xdr:to>
      <xdr:col>18</xdr:col>
      <xdr:colOff>0</xdr:colOff>
      <xdr:row>35</xdr:row>
      <xdr:rowOff>171449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10">
              <a:extLst>
                <a:ext uri="{FF2B5EF4-FFF2-40B4-BE49-F238E27FC236}">
                  <a16:creationId xmlns:a16="http://schemas.microsoft.com/office/drawing/2014/main" id="{1522D48D-6851-4ADC-B8A5-A666F25A3020}"/>
                </a:ext>
              </a:extLst>
            </xdr:cNvPr>
            <xdr:cNvSpPr txBox="1"/>
          </xdr:nvSpPr>
          <xdr:spPr bwMode="auto">
            <a:xfrm>
              <a:off x="10655300" y="4797424"/>
              <a:ext cx="2686050" cy="257492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  <m:sup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𝐴</m:t>
                        </m:r>
                      </m:sup>
                    </m:sSubSup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</m:t>
                        </m:r>
                      </m:sub>
                      <m:sup>
                        <m:r>
                          <a:rPr lang="it-IT" sz="24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p>
                    </m:sSubSup>
                  </m:oMath>
                </m:oMathPara>
              </a14:m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</m:t>
                        </m:r>
                        <m:sSubSup>
                          <m:sSubSup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  <m:sup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sup>
                        </m:sSubSup>
                      </m:num>
                      <m:den>
                        <m: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</m:t>
                        </m:r>
                        <m:sSub>
                          <m:sSub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it-IT" sz="2400" b="0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</m:t>
                        </m:r>
                        <m:sSubSup>
                          <m:sSubSup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𝑚</m:t>
                            </m:r>
                          </m:sub>
                          <m:sup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𝐵</m:t>
                            </m:r>
                          </m:sup>
                        </m:sSubSup>
                      </m:num>
                      <m:den>
                        <m:r>
                          <a:rPr lang="it-IT" sz="240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</m:t>
                        </m:r>
                        <m:sSub>
                          <m:sSubPr>
                            <m:ctrlP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24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4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r>
                <a:rPr lang="it-IT" sz="2400" b="0" kern="12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      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it-IT" sz="24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it-IT" sz="24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e>
                    <m:sub>
                      <m:r>
                        <a:rPr lang="it-IT" sz="24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  <m:sup>
                      <m:r>
                        <a:rPr lang="it-IT" sz="24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sup>
                  </m:sSubSup>
                  <m:r>
                    <a:rPr lang="it-IT" sz="2400" b="0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sSubSup>
                    <m:sSubSupPr>
                      <m:ctrlPr>
                        <a:rPr lang="it-IT" sz="24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it-IT" sz="24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e>
                    <m:sub>
                      <m:r>
                        <a:rPr lang="it-IT" sz="24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  <m:sup>
                      <m:r>
                        <a:rPr lang="it-IT" sz="24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𝐵</m:t>
                      </m:r>
                    </m:sup>
                  </m:sSubSup>
                </m:oMath>
              </a14:m>
              <a:r>
                <a:rPr lang="it-IT" sz="2000"/>
                <a:t>= k</a:t>
              </a:r>
            </a:p>
          </xdr:txBody>
        </xdr:sp>
      </mc:Choice>
      <mc:Fallback xmlns="">
        <xdr:sp macro="" textlink="">
          <xdr:nvSpPr>
            <xdr:cNvPr id="3" name="Object 10">
              <a:extLst>
                <a:ext uri="{FF2B5EF4-FFF2-40B4-BE49-F238E27FC236}">
                  <a16:creationId xmlns:a16="http://schemas.microsoft.com/office/drawing/2014/main" id="{1522D48D-6851-4ADC-B8A5-A666F25A3020}"/>
                </a:ext>
              </a:extLst>
            </xdr:cNvPr>
            <xdr:cNvSpPr txBox="1"/>
          </xdr:nvSpPr>
          <xdr:spPr bwMode="auto">
            <a:xfrm>
              <a:off x="10655300" y="4797424"/>
              <a:ext cx="2686050" cy="257492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𝑈_𝑚^𝐴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𝑈_𝑚^𝐵</a:t>
              </a:r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pPr/>
              <a:r>
                <a:rPr lang="it-IT" sz="240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(𝑑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𝑈_𝑚^𝐴)/(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𝑑𝑥_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1 )=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(𝑑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𝑈_𝑚^𝐵)/(</a:t>
              </a:r>
              <a:r>
                <a:rPr lang="it-IT" sz="240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𝑑𝑥_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1 )</a:t>
              </a:r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endParaRPr lang="it-IT" sz="2400" b="0" i="1" kern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+mn-cs"/>
              </a:endParaRPr>
            </a:p>
            <a:p>
              <a:r>
                <a:rPr lang="it-IT" sz="2400" b="0" kern="12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        </a:t>
              </a:r>
              <a:r>
                <a:rPr lang="it-IT" sz="24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𝑥_1^𝐴+𝑥_1^𝐵</a:t>
              </a:r>
              <a:r>
                <a:rPr lang="it-IT" sz="2000"/>
                <a:t>= k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174625</xdr:colOff>
      <xdr:row>2</xdr:row>
      <xdr:rowOff>9525</xdr:rowOff>
    </xdr:from>
    <xdr:to>
      <xdr:col>18</xdr:col>
      <xdr:colOff>314325</xdr:colOff>
      <xdr:row>22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857F6B9-012B-4E98-BCEA-50321923F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339090</xdr:colOff>
      <xdr:row>27</xdr:row>
      <xdr:rowOff>163830</xdr:rowOff>
    </xdr:from>
    <xdr:to>
      <xdr:col>17</xdr:col>
      <xdr:colOff>491490</xdr:colOff>
      <xdr:row>33</xdr:row>
      <xdr:rowOff>31749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Object 16">
              <a:extLst>
                <a:ext uri="{FF2B5EF4-FFF2-40B4-BE49-F238E27FC236}">
                  <a16:creationId xmlns:a16="http://schemas.microsoft.com/office/drawing/2014/main" id="{F04C3592-7CF1-42C7-93DF-2A46C605FEDF}"/>
                </a:ext>
              </a:extLst>
            </xdr:cNvPr>
            <xdr:cNvSpPr txBox="1"/>
          </xdr:nvSpPr>
          <xdr:spPr bwMode="auto">
            <a:xfrm>
              <a:off x="9864090" y="5612130"/>
              <a:ext cx="3810000" cy="101091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𝐷</m:t>
                        </m:r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𝑔</m:t>
                    </m:r>
                    <m:d>
                      <m:d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, </m:t>
                        </m:r>
                        <m:sSub>
                          <m:sSubPr>
                            <m:ctrlP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≠1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=</m:t>
                        </m:r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</m:e>
                    </m:d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∏"/>
                        <m:supHide m:val="on"/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𝛽</m:t>
                                </m:r>
                              </m:e>
                              <m:sub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/>
            </a:p>
          </xdr:txBody>
        </xdr:sp>
      </mc:Choice>
      <mc:Fallback>
        <xdr:sp macro="" textlink="">
          <xdr:nvSpPr>
            <xdr:cNvPr id="5" name="Object 16">
              <a:extLst>
                <a:ext uri="{FF2B5EF4-FFF2-40B4-BE49-F238E27FC236}">
                  <a16:creationId xmlns:a16="http://schemas.microsoft.com/office/drawing/2014/main" id="{F04C3592-7CF1-42C7-93DF-2A46C605FEDF}"/>
                </a:ext>
              </a:extLst>
            </xdr:cNvPr>
            <xdr:cNvSpPr txBox="1"/>
          </xdr:nvSpPr>
          <xdr:spPr bwMode="auto">
            <a:xfrm>
              <a:off x="9864090" y="5612130"/>
              <a:ext cx="3810000" cy="101091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〖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𝐷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𝑈〗_𝑡=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𝑔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(𝑥_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1, 𝑥_(𝑖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≠1)=𝑘)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=∏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𝛽_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/>
            </a:p>
          </xdr:txBody>
        </xdr:sp>
      </mc:Fallback>
    </mc:AlternateContent>
    <xdr:clientData/>
  </xdr:twoCellAnchor>
  <xdr:twoCellAnchor>
    <xdr:from>
      <xdr:col>10</xdr:col>
      <xdr:colOff>584835</xdr:colOff>
      <xdr:row>33</xdr:row>
      <xdr:rowOff>49530</xdr:rowOff>
    </xdr:from>
    <xdr:to>
      <xdr:col>19</xdr:col>
      <xdr:colOff>462915</xdr:colOff>
      <xdr:row>37</xdr:row>
      <xdr:rowOff>75074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Object 10">
              <a:extLst>
                <a:ext uri="{FF2B5EF4-FFF2-40B4-BE49-F238E27FC236}">
                  <a16:creationId xmlns:a16="http://schemas.microsoft.com/office/drawing/2014/main" id="{21386CA8-158A-40C3-9F32-55AA5E6C67B7}"/>
                </a:ext>
              </a:extLst>
            </xdr:cNvPr>
            <xdr:cNvSpPr txBox="1"/>
          </xdr:nvSpPr>
          <xdr:spPr bwMode="auto">
            <a:xfrm>
              <a:off x="9500235" y="6640830"/>
              <a:ext cx="5364480" cy="787544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𝐷</m:t>
                        </m:r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𝐷</m:t>
                            </m:r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𝑈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𝑔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′</m:t>
                    </m:r>
                    <m:d>
                      <m:d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≠1</m:t>
                            </m:r>
                          </m:sub>
                        </m:s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</m:d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nary>
                      <m:naryPr>
                        <m:chr m:val="∏"/>
                        <m:supHide m:val="on"/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𝛽</m:t>
                                </m:r>
                              </m:e>
                              <m:sub>
                                <m:r>
                                  <a:rPr lang="it-IT" sz="2000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 sz="2000"/>
            </a:p>
          </xdr:txBody>
        </xdr:sp>
      </mc:Choice>
      <mc:Fallback>
        <xdr:sp macro="" textlink="">
          <xdr:nvSpPr>
            <xdr:cNvPr id="9" name="Object 10">
              <a:extLst>
                <a:ext uri="{FF2B5EF4-FFF2-40B4-BE49-F238E27FC236}">
                  <a16:creationId xmlns:a16="http://schemas.microsoft.com/office/drawing/2014/main" id="{21386CA8-158A-40C3-9F32-55AA5E6C67B7}"/>
                </a:ext>
              </a:extLst>
            </xdr:cNvPr>
            <xdr:cNvSpPr txBox="1"/>
          </xdr:nvSpPr>
          <xdr:spPr bwMode="auto">
            <a:xfrm>
              <a:off x="9500235" y="6640830"/>
              <a:ext cx="5364480" cy="787544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〖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𝐷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𝑈〗_𝑚=(𝑑〖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𝐷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𝑈〗_𝑡)/(𝑑𝑥_1 )=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𝑔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′(𝑥_1,𝑥_(𝑖≠1)=𝑘)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=𝛽_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1/𝑥_1  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∏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𝛽_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 sz="2000"/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317500</xdr:colOff>
      <xdr:row>3</xdr:row>
      <xdr:rowOff>9525</xdr:rowOff>
    </xdr:from>
    <xdr:to>
      <xdr:col>17</xdr:col>
      <xdr:colOff>457200</xdr:colOff>
      <xdr:row>23</xdr:row>
      <xdr:rowOff>47625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B0D4B9B-828F-492B-9A3C-A39543484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196215</xdr:colOff>
      <xdr:row>28</xdr:row>
      <xdr:rowOff>154305</xdr:rowOff>
    </xdr:from>
    <xdr:to>
      <xdr:col>14</xdr:col>
      <xdr:colOff>348615</xdr:colOff>
      <xdr:row>34</xdr:row>
      <xdr:rowOff>22224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Object 16">
              <a:extLst>
                <a:ext uri="{FF2B5EF4-FFF2-40B4-BE49-F238E27FC236}">
                  <a16:creationId xmlns:a16="http://schemas.microsoft.com/office/drawing/2014/main" id="{5D0C5ECE-EAEF-4873-8CD8-EB750F1C700E}"/>
                </a:ext>
              </a:extLst>
            </xdr:cNvPr>
            <xdr:cNvSpPr txBox="1"/>
          </xdr:nvSpPr>
          <xdr:spPr bwMode="auto">
            <a:xfrm>
              <a:off x="7892415" y="5793105"/>
              <a:ext cx="3810000" cy="101091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𝐷</m:t>
                        </m:r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𝑔</m:t>
                    </m:r>
                    <m:d>
                      <m:d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, </m:t>
                        </m:r>
                        <m:sSub>
                          <m:sSubPr>
                            <m:ctrlP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≠1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=</m:t>
                        </m:r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</m:e>
                    </m:d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∏"/>
                        <m:supHide m:val="on"/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𝛽</m:t>
                                </m:r>
                              </m:e>
                              <m:sub>
                                <m:r>
                                  <a:rPr lang="it-IT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/>
            </a:p>
          </xdr:txBody>
        </xdr:sp>
      </mc:Choice>
      <mc:Fallback>
        <xdr:sp macro="" textlink="">
          <xdr:nvSpPr>
            <xdr:cNvPr id="3" name="Object 16">
              <a:extLst>
                <a:ext uri="{FF2B5EF4-FFF2-40B4-BE49-F238E27FC236}">
                  <a16:creationId xmlns:a16="http://schemas.microsoft.com/office/drawing/2014/main" id="{5D0C5ECE-EAEF-4873-8CD8-EB750F1C700E}"/>
                </a:ext>
              </a:extLst>
            </xdr:cNvPr>
            <xdr:cNvSpPr txBox="1"/>
          </xdr:nvSpPr>
          <xdr:spPr bwMode="auto">
            <a:xfrm>
              <a:off x="7892415" y="5793105"/>
              <a:ext cx="3810000" cy="101091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 fontScale="85000" lnSpcReduction="10000"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〖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𝐷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𝑈〗_𝑡=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𝑔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(𝑥_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1, 𝑥_(𝑖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≠1)=𝑘)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=∏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𝛽_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/>
            </a:p>
          </xdr:txBody>
        </xdr:sp>
      </mc:Fallback>
    </mc:AlternateContent>
    <xdr:clientData/>
  </xdr:twoCellAnchor>
  <xdr:twoCellAnchor>
    <xdr:from>
      <xdr:col>5</xdr:col>
      <xdr:colOff>403860</xdr:colOff>
      <xdr:row>38</xdr:row>
      <xdr:rowOff>106680</xdr:rowOff>
    </xdr:from>
    <xdr:to>
      <xdr:col>14</xdr:col>
      <xdr:colOff>281940</xdr:colOff>
      <xdr:row>42</xdr:row>
      <xdr:rowOff>132224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10">
              <a:extLst>
                <a:ext uri="{FF2B5EF4-FFF2-40B4-BE49-F238E27FC236}">
                  <a16:creationId xmlns:a16="http://schemas.microsoft.com/office/drawing/2014/main" id="{433398A3-B5E2-44ED-B556-346718890B0E}"/>
                </a:ext>
              </a:extLst>
            </xdr:cNvPr>
            <xdr:cNvSpPr txBox="1"/>
          </xdr:nvSpPr>
          <xdr:spPr bwMode="auto">
            <a:xfrm>
              <a:off x="6544310" y="7307580"/>
              <a:ext cx="5364480" cy="762144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𝐷</m:t>
                        </m:r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𝐷</m:t>
                            </m:r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𝑈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𝑑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𝑔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′</m:t>
                    </m:r>
                    <m:d>
                      <m:d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≠1</m:t>
                            </m:r>
                          </m:sub>
                        </m:s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</m:d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nary>
                      <m:naryPr>
                        <m:chr m:val="∏"/>
                        <m:supHide m:val="on"/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  <m:sup/>
                      <m:e>
                        <m:sSubSup>
                          <m:sSubSup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sSub>
                              <m:sSubPr>
                                <m:ctrlP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20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𝛽</m:t>
                                </m:r>
                              </m:e>
                              <m:sub>
                                <m:r>
                                  <a:rPr lang="it-IT" sz="2000" b="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sup>
                        </m:sSubSup>
                      </m:e>
                    </m:nary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4" name="Object 10">
              <a:extLst>
                <a:ext uri="{FF2B5EF4-FFF2-40B4-BE49-F238E27FC236}">
                  <a16:creationId xmlns:a16="http://schemas.microsoft.com/office/drawing/2014/main" id="{433398A3-B5E2-44ED-B556-346718890B0E}"/>
                </a:ext>
              </a:extLst>
            </xdr:cNvPr>
            <xdr:cNvSpPr txBox="1"/>
          </xdr:nvSpPr>
          <xdr:spPr bwMode="auto">
            <a:xfrm>
              <a:off x="6544310" y="7307580"/>
              <a:ext cx="5364480" cy="762144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〖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𝐷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𝑈〗_𝑚=(𝑑〖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𝐷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𝑈〗_𝑡)/(𝑑𝑥_1 )=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𝑔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′(𝑥_1,𝑥_(𝑖≠1)=𝑘)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=𝛽_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1/𝑥_1  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∏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_𝑖▒𝑥_𝑖^(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𝛽_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𝑖 ) </a:t>
              </a:r>
              <a:endParaRPr lang="it-IT" sz="2000"/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589280</xdr:colOff>
      <xdr:row>0</xdr:row>
      <xdr:rowOff>177799</xdr:rowOff>
    </xdr:from>
    <xdr:to>
      <xdr:col>12</xdr:col>
      <xdr:colOff>342900</xdr:colOff>
      <xdr:row>21</xdr:row>
      <xdr:rowOff>107950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8F88ED2-14C9-45A1-A3A0-9870B4237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519430</xdr:colOff>
      <xdr:row>6</xdr:row>
      <xdr:rowOff>66040</xdr:rowOff>
    </xdr:from>
    <xdr:to>
      <xdr:col>20</xdr:col>
      <xdr:colOff>588010</xdr:colOff>
      <xdr:row>8</xdr:row>
      <xdr:rowOff>86359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Object 16">
              <a:extLst>
                <a:ext uri="{FF2B5EF4-FFF2-40B4-BE49-F238E27FC236}">
                  <a16:creationId xmlns:a16="http://schemas.microsoft.com/office/drawing/2014/main" id="{EC60A52C-4002-444F-A44B-18659F598845}"/>
                </a:ext>
              </a:extLst>
            </xdr:cNvPr>
            <xdr:cNvSpPr txBox="1"/>
          </xdr:nvSpPr>
          <xdr:spPr bwMode="auto">
            <a:xfrm>
              <a:off x="11904980" y="1221740"/>
              <a:ext cx="4335780" cy="38861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;</m:t>
                        </m:r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it-IT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  <m:sup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sup>
                    </m:sSubSup>
                    <m:sSubSup>
                      <m:sSubSupPr>
                        <m:ctrlP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  <m:sup>
                        <m:sSub>
                          <m:sSubPr>
                            <m:ctrlP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p>
                    </m:sSubSup>
                    <m:r>
                      <a:rPr lang="it-IT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𝑡𝑘</m:t>
                        </m:r>
                      </m:sub>
                    </m:sSub>
                  </m:oMath>
                </m:oMathPara>
              </a14:m>
              <a:endParaRPr lang="it-IT"/>
            </a:p>
          </xdr:txBody>
        </xdr:sp>
      </mc:Choice>
      <mc:Fallback xmlns="">
        <xdr:sp macro="" textlink="">
          <xdr:nvSpPr>
            <xdr:cNvPr id="5" name="Object 16">
              <a:extLst>
                <a:ext uri="{FF2B5EF4-FFF2-40B4-BE49-F238E27FC236}">
                  <a16:creationId xmlns:a16="http://schemas.microsoft.com/office/drawing/2014/main" id="{EC60A52C-4002-444F-A44B-18659F598845}"/>
                </a:ext>
              </a:extLst>
            </xdr:cNvPr>
            <xdr:cNvSpPr txBox="1"/>
          </xdr:nvSpPr>
          <xdr:spPr bwMode="auto">
            <a:xfrm>
              <a:off x="11904980" y="1221740"/>
              <a:ext cx="4335780" cy="38861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𝑈_𝑡=𝑓(𝑥_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1;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2 )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1 ) 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𝑥_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2^(</a:t>
              </a:r>
              <a:r>
                <a:rPr lang="it-IT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2 )=𝑈_𝑡𝑘</a:t>
              </a:r>
              <a:endParaRPr lang="it-IT"/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600710</xdr:colOff>
      <xdr:row>0</xdr:row>
      <xdr:rowOff>97155</xdr:rowOff>
    </xdr:from>
    <xdr:to>
      <xdr:col>10</xdr:col>
      <xdr:colOff>330200</xdr:colOff>
      <xdr:row>20</xdr:row>
      <xdr:rowOff>168275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90A0CFA-6F3C-480B-8C34-2F5D7C371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527050</xdr:colOff>
      <xdr:row>0</xdr:row>
      <xdr:rowOff>105411</xdr:rowOff>
    </xdr:from>
    <xdr:to>
      <xdr:col>19</xdr:col>
      <xdr:colOff>403860</xdr:colOff>
      <xdr:row>4</xdr:row>
      <xdr:rowOff>139700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24">
              <a:extLst>
                <a:ext uri="{FF2B5EF4-FFF2-40B4-BE49-F238E27FC236}">
                  <a16:creationId xmlns:a16="http://schemas.microsoft.com/office/drawing/2014/main" id="{CE562AE9-8E0A-4E3B-8086-E297C7A95473}"/>
                </a:ext>
              </a:extLst>
            </xdr:cNvPr>
            <xdr:cNvSpPr txBox="1"/>
          </xdr:nvSpPr>
          <xdr:spPr bwMode="auto">
            <a:xfrm>
              <a:off x="10083800" y="105411"/>
              <a:ext cx="5363210" cy="79628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8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𝑆𝑀</m:t>
                    </m:r>
                    <m:sSub>
                      <m:sSubPr>
                        <m:ctrlPr>
                          <a:rPr lang="it-IT" sz="18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8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𝑆</m:t>
                        </m:r>
                      </m:e>
                      <m:sub>
                        <m:r>
                          <a:rPr lang="it-IT" sz="18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𝐴𝐵</m:t>
                        </m:r>
                      </m:sub>
                    </m:sSub>
                    <m:r>
                      <a:rPr lang="it-IT" sz="18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it-IT" sz="18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it-IT" sz="18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  <m:sup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sup>
                            </m:sSubSup>
                            <m:r>
                              <a:rPr lang="it-IT" sz="18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Sup>
                              <m:sSubSupPr>
                                <m:ctrlP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  <m:sup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𝐵</m:t>
                                </m:r>
                              </m:sup>
                            </m:sSubSup>
                          </m:num>
                          <m:den>
                            <m:sSubSup>
                              <m:sSubSupPr>
                                <m:ctrlP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  <m:sup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sup>
                            </m:sSubSup>
                            <m:r>
                              <a:rPr lang="it-IT" sz="18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bSup>
                              <m:sSubSupPr>
                                <m:ctrlP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  <m:sup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𝐵</m:t>
                                </m:r>
                              </m:sup>
                            </m:sSubSup>
                          </m:den>
                        </m:f>
                      </m:e>
                    </m:d>
                    <m:r>
                      <a:rPr lang="it-IT" sz="18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it-IT" sz="18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it-IT" sz="18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it-IT" sz="18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Δ</m:t>
                            </m:r>
                            <m:sSub>
                              <m:sSubPr>
                                <m:ctrlP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num>
                          <m:den>
                            <m:r>
                              <m:rPr>
                                <m:sty m:val="p"/>
                              </m:rPr>
                              <a:rPr lang="it-IT" sz="18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Δ</m:t>
                            </m:r>
                            <m:sSub>
                              <m:sSubPr>
                                <m:ctrlP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it-IT" sz="18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  </m:t>
                    </m:r>
                    <m:r>
                      <a:rPr lang="it-IT" sz="18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𝑆𝑀𝑆</m:t>
                    </m:r>
                    <m:r>
                      <a:rPr lang="it-IT" sz="18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lang="it-IT" sz="18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it-IT" sz="18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it-IT" sz="18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𝑑</m:t>
                            </m:r>
                            <m:sSub>
                              <m:sSubPr>
                                <m:ctrlP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num>
                          <m:den>
                            <m:r>
                              <a:rPr lang="it-IT" sz="18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𝑑</m:t>
                            </m:r>
                            <m:sSub>
                              <m:sSubPr>
                                <m:ctrlP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it-IT" sz="1800" i="1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den>
                        </m:f>
                      </m:e>
                    </m:d>
                    <m:r>
                      <a:rPr lang="it-IT" sz="18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18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it-IT" sz="18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18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 sz="1800"/>
            </a:p>
          </xdr:txBody>
        </xdr:sp>
      </mc:Choice>
      <mc:Fallback xmlns="">
        <xdr:sp macro="" textlink="">
          <xdr:nvSpPr>
            <xdr:cNvPr id="4" name="Object 24">
              <a:extLst>
                <a:ext uri="{FF2B5EF4-FFF2-40B4-BE49-F238E27FC236}">
                  <a16:creationId xmlns:a16="http://schemas.microsoft.com/office/drawing/2014/main" id="{CE562AE9-8E0A-4E3B-8086-E297C7A95473}"/>
                </a:ext>
              </a:extLst>
            </xdr:cNvPr>
            <xdr:cNvSpPr txBox="1"/>
          </xdr:nvSpPr>
          <xdr:spPr bwMode="auto">
            <a:xfrm>
              <a:off x="10083800" y="105411"/>
              <a:ext cx="5363210" cy="79628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18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𝑆𝑀𝑆_𝐴𝐵=|(𝑥_2^𝐴−𝑥_2^𝐵)/(𝑥_1^𝐴−𝑥_1^𝐵 )|=|(Δ𝑥_2)/(Δ𝑥_1 )|</a:t>
              </a:r>
              <a:r>
                <a:rPr lang="it-IT" sz="18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    </a:t>
              </a:r>
              <a:r>
                <a:rPr lang="it-IT" sz="18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𝑆𝑀𝑆=|(𝑑𝑥_2)/(𝑑𝑥_1 )|</a:t>
              </a:r>
              <a:r>
                <a:rPr lang="it-IT" sz="18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=</a:t>
              </a:r>
              <a:r>
                <a:rPr lang="it-IT" sz="18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18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1/</a:t>
              </a:r>
              <a:r>
                <a:rPr lang="it-IT" sz="18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18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   𝑥_2/𝑥_1 </a:t>
              </a:r>
              <a:endParaRPr lang="it-IT" sz="1800"/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246380</xdr:colOff>
      <xdr:row>0</xdr:row>
      <xdr:rowOff>53974</xdr:rowOff>
    </xdr:from>
    <xdr:to>
      <xdr:col>15</xdr:col>
      <xdr:colOff>332105</xdr:colOff>
      <xdr:row>22</xdr:row>
      <xdr:rowOff>44449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7ABD888-B398-4081-B049-7340AF941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431800</xdr:colOff>
      <xdr:row>6</xdr:row>
      <xdr:rowOff>46990</xdr:rowOff>
    </xdr:from>
    <xdr:to>
      <xdr:col>27</xdr:col>
      <xdr:colOff>500380</xdr:colOff>
      <xdr:row>8</xdr:row>
      <xdr:rowOff>41909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16">
              <a:extLst>
                <a:ext uri="{FF2B5EF4-FFF2-40B4-BE49-F238E27FC236}">
                  <a16:creationId xmlns:a16="http://schemas.microsoft.com/office/drawing/2014/main" id="{2275437F-4C20-495C-81A5-676ACCD9656C}"/>
                </a:ext>
              </a:extLst>
            </xdr:cNvPr>
            <xdr:cNvSpPr txBox="1"/>
          </xdr:nvSpPr>
          <xdr:spPr bwMode="auto">
            <a:xfrm>
              <a:off x="15735300" y="1228090"/>
              <a:ext cx="4335780" cy="38861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𝑓</m:t>
                    </m:r>
                    <m:d>
                      <m:d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;</m:t>
                        </m:r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r>
                      <a:rPr lang="it-IT" sz="200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  <m:sup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sup>
                    </m:sSubSup>
                    <m:sSubSup>
                      <m:sSubSupPr>
                        <m:ctrlP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it-IT" sz="200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it-IT" sz="2000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b>
                      <m:sup>
                        <m:sSub>
                          <m:sSubPr>
                            <m:ctrlP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200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𝛼</m:t>
                            </m:r>
                          </m:e>
                          <m:sub>
                            <m:r>
                              <a:rPr lang="it-IT" sz="2000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sup>
                    </m:sSubSup>
                    <m:r>
                      <a:rPr lang="it-IT" sz="20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it-IT" sz="2000" b="0" i="1">
                        <a:solidFill>
                          <a:srgbClr val="0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3" name="Object 16">
              <a:extLst>
                <a:ext uri="{FF2B5EF4-FFF2-40B4-BE49-F238E27FC236}">
                  <a16:creationId xmlns:a16="http://schemas.microsoft.com/office/drawing/2014/main" id="{2275437F-4C20-495C-81A5-676ACCD9656C}"/>
                </a:ext>
              </a:extLst>
            </xdr:cNvPr>
            <xdr:cNvSpPr txBox="1"/>
          </xdr:nvSpPr>
          <xdr:spPr bwMode="auto">
            <a:xfrm>
              <a:off x="15735300" y="1228090"/>
              <a:ext cx="4335780" cy="388619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wrap="square">
              <a:normAutofit/>
            </a:bodyPr>
            <a:lstStyle>
              <a:defPPr>
                <a:defRPr lang="it-IT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𝑈_𝑡=𝑓(𝑥_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1;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2 )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=𝑥_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1^(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1 ) 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𝑥_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2^(</a:t>
              </a:r>
              <a:r>
                <a:rPr lang="it-IT" sz="200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𝛼_</a:t>
              </a:r>
              <a:r>
                <a:rPr lang="it-IT" sz="2000" b="0" i="0">
                  <a:solidFill>
                    <a:srgbClr val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2 )=𝑘</a:t>
              </a:r>
              <a:endParaRPr lang="it-IT" sz="2000"/>
            </a:p>
          </xdr:txBody>
        </xdr:sp>
      </mc:Fallback>
    </mc:AlternateContent>
    <xdr:clientData/>
  </xdr:twoCellAnchor>
  <xdr:twoCellAnchor>
    <xdr:from>
      <xdr:col>3</xdr:col>
      <xdr:colOff>9525</xdr:colOff>
      <xdr:row>0</xdr:row>
      <xdr:rowOff>19050</xdr:rowOff>
    </xdr:from>
    <xdr:to>
      <xdr:col>8</xdr:col>
      <xdr:colOff>269875</xdr:colOff>
      <xdr:row>22</xdr:row>
      <xdr:rowOff>28575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8E186FE-91BD-4B92-B059-547586009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446405</xdr:colOff>
      <xdr:row>0</xdr:row>
      <xdr:rowOff>46991</xdr:rowOff>
    </xdr:from>
    <xdr:to>
      <xdr:col>12</xdr:col>
      <xdr:colOff>101600</xdr:colOff>
      <xdr:row>18</xdr:row>
      <xdr:rowOff>114301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1675152-107D-438B-BF57-050188512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workbookViewId="0">
      <selection activeCell="C5" sqref="C5"/>
    </sheetView>
  </sheetViews>
  <sheetFormatPr defaultRowHeight="15" x14ac:dyDescent="0.25"/>
  <cols>
    <col min="1" max="1" width="30.85546875" customWidth="1"/>
    <col min="2" max="2" width="15.7109375" customWidth="1"/>
    <col min="3" max="4" width="15.85546875" customWidth="1"/>
    <col min="5" max="5" width="9.28515625" bestFit="1" customWidth="1"/>
  </cols>
  <sheetData>
    <row r="1" spans="1:5" x14ac:dyDescent="0.25">
      <c r="A1" t="s">
        <v>71</v>
      </c>
    </row>
    <row r="4" spans="1:5" x14ac:dyDescent="0.25">
      <c r="A4" t="s">
        <v>14</v>
      </c>
    </row>
    <row r="5" spans="1:5" ht="18" x14ac:dyDescent="0.35">
      <c r="A5" t="s">
        <v>34</v>
      </c>
      <c r="C5" s="25">
        <v>0.3</v>
      </c>
    </row>
    <row r="6" spans="1:5" ht="18" x14ac:dyDescent="0.35">
      <c r="A6" t="s">
        <v>35</v>
      </c>
      <c r="C6" s="25">
        <f>1-C5</f>
        <v>0.7</v>
      </c>
    </row>
    <row r="7" spans="1:5" x14ac:dyDescent="0.25">
      <c r="C7" s="25"/>
    </row>
    <row r="8" spans="1:5" x14ac:dyDescent="0.25">
      <c r="A8" s="2"/>
      <c r="C8" s="4"/>
    </row>
    <row r="9" spans="1:5" x14ac:dyDescent="0.25">
      <c r="B9" s="63"/>
      <c r="C9" s="63"/>
      <c r="D9" s="63"/>
    </row>
    <row r="10" spans="1:5" ht="18" x14ac:dyDescent="0.35">
      <c r="B10" s="63" t="s">
        <v>37</v>
      </c>
      <c r="C10" s="63"/>
      <c r="D10" s="63"/>
    </row>
    <row r="11" spans="1:5" ht="18" x14ac:dyDescent="0.35">
      <c r="B11" s="2" t="s">
        <v>158</v>
      </c>
      <c r="C11" s="2" t="s">
        <v>160</v>
      </c>
      <c r="D11" s="2" t="s">
        <v>159</v>
      </c>
    </row>
    <row r="12" spans="1:5" ht="18" x14ac:dyDescent="0.35">
      <c r="A12" s="2" t="s">
        <v>69</v>
      </c>
      <c r="B12" s="47">
        <v>1</v>
      </c>
      <c r="C12">
        <v>2</v>
      </c>
      <c r="D12" s="5">
        <v>3</v>
      </c>
    </row>
    <row r="13" spans="1:5" x14ac:dyDescent="0.25">
      <c r="A13">
        <v>0.1</v>
      </c>
      <c r="B13" s="9">
        <f>+$A13^$C$5*$B$12^$C$6</f>
        <v>0.50118723362727235</v>
      </c>
      <c r="C13" s="9">
        <f>+$A13^$C$5*$C$12^$C$6</f>
        <v>0.81418106307380878</v>
      </c>
      <c r="D13" s="9">
        <f>+$A13^$C$5*$D$12^$C$6</f>
        <v>1.0813962975130149</v>
      </c>
    </row>
    <row r="14" spans="1:5" x14ac:dyDescent="0.25">
      <c r="A14">
        <v>1</v>
      </c>
      <c r="B14" s="9">
        <f t="shared" ref="B14:B47" si="0">+$A14^$C$5*$B$12^$C$6</f>
        <v>1</v>
      </c>
      <c r="C14" s="9">
        <f t="shared" ref="C14:C47" si="1">+$A14^$C$5*$C$12^$C$6</f>
        <v>1.6245047927124709</v>
      </c>
      <c r="D14" s="9">
        <f t="shared" ref="D14:D47" si="2">+$A14^$C$5*$D$12^$C$6</f>
        <v>2.1576692799745931</v>
      </c>
    </row>
    <row r="15" spans="1:5" x14ac:dyDescent="0.25">
      <c r="A15">
        <v>2</v>
      </c>
      <c r="B15" s="9">
        <f t="shared" si="0"/>
        <v>1.2311444133449163</v>
      </c>
      <c r="C15" s="9">
        <f t="shared" si="1"/>
        <v>2</v>
      </c>
      <c r="D15" s="9">
        <f t="shared" si="2"/>
        <v>2.6564024798866686</v>
      </c>
      <c r="E15" s="26"/>
    </row>
    <row r="16" spans="1:5" x14ac:dyDescent="0.25">
      <c r="A16">
        <v>3</v>
      </c>
      <c r="B16" s="9">
        <f t="shared" si="0"/>
        <v>1.3903891703159093</v>
      </c>
      <c r="C16" s="9">
        <f t="shared" si="1"/>
        <v>2.2586938709137105</v>
      </c>
      <c r="D16" s="9">
        <f t="shared" si="2"/>
        <v>3</v>
      </c>
      <c r="E16" s="26"/>
    </row>
    <row r="17" spans="1:5" x14ac:dyDescent="0.25">
      <c r="A17">
        <v>4</v>
      </c>
      <c r="B17" s="9">
        <f t="shared" si="0"/>
        <v>1.515716566510398</v>
      </c>
      <c r="C17" s="9">
        <f t="shared" si="1"/>
        <v>2.4622888266898322</v>
      </c>
      <c r="D17" s="9">
        <f t="shared" si="2"/>
        <v>3.2704150727080528</v>
      </c>
      <c r="E17" s="26"/>
    </row>
    <row r="18" spans="1:5" x14ac:dyDescent="0.25">
      <c r="A18">
        <v>5</v>
      </c>
      <c r="B18" s="9">
        <f t="shared" si="0"/>
        <v>1.6206565966927624</v>
      </c>
      <c r="C18" s="9">
        <f t="shared" si="1"/>
        <v>2.6327644086684745</v>
      </c>
      <c r="D18" s="9">
        <f t="shared" si="2"/>
        <v>3.4968409520721471</v>
      </c>
      <c r="E18" s="26"/>
    </row>
    <row r="19" spans="1:5" x14ac:dyDescent="0.25">
      <c r="A19">
        <v>6</v>
      </c>
      <c r="B19" s="9">
        <f t="shared" si="0"/>
        <v>1.7117698594097051</v>
      </c>
      <c r="C19" s="9">
        <f t="shared" si="1"/>
        <v>2.7807783406318185</v>
      </c>
      <c r="D19" s="9">
        <f t="shared" si="2"/>
        <v>3.6934332400347487</v>
      </c>
      <c r="E19" s="26"/>
    </row>
    <row r="20" spans="1:5" x14ac:dyDescent="0.25">
      <c r="A20">
        <v>7</v>
      </c>
      <c r="B20" s="9">
        <f t="shared" si="0"/>
        <v>1.7927899625209971</v>
      </c>
      <c r="C20" s="9">
        <f t="shared" si="1"/>
        <v>2.9123958864421708</v>
      </c>
      <c r="D20" s="9">
        <f t="shared" si="2"/>
        <v>3.8682478275783576</v>
      </c>
      <c r="E20" s="26"/>
    </row>
    <row r="21" spans="1:5" x14ac:dyDescent="0.25">
      <c r="A21">
        <v>8</v>
      </c>
      <c r="B21" s="9">
        <f t="shared" si="0"/>
        <v>1.8660659830736148</v>
      </c>
      <c r="C21" s="9">
        <f t="shared" si="1"/>
        <v>3.031433133020796</v>
      </c>
      <c r="D21" s="9">
        <f t="shared" si="2"/>
        <v>4.0263532460835281</v>
      </c>
      <c r="E21" s="26"/>
    </row>
    <row r="22" spans="1:5" x14ac:dyDescent="0.25">
      <c r="A22">
        <v>9</v>
      </c>
      <c r="B22" s="9">
        <f t="shared" si="0"/>
        <v>1.9331820449317627</v>
      </c>
      <c r="C22" s="9">
        <f t="shared" si="1"/>
        <v>3.1404634971773437</v>
      </c>
      <c r="D22" s="9">
        <f t="shared" si="2"/>
        <v>4.1711675109477282</v>
      </c>
      <c r="E22" s="26"/>
    </row>
    <row r="23" spans="1:5" x14ac:dyDescent="0.25">
      <c r="A23">
        <v>10</v>
      </c>
      <c r="B23" s="9">
        <f t="shared" si="0"/>
        <v>1.9952623149688797</v>
      </c>
      <c r="C23" s="9">
        <f t="shared" si="1"/>
        <v>3.2413131933855248</v>
      </c>
      <c r="D23" s="9">
        <f t="shared" si="2"/>
        <v>4.3051162024993426</v>
      </c>
      <c r="E23" s="26"/>
    </row>
    <row r="24" spans="1:5" x14ac:dyDescent="0.25">
      <c r="A24">
        <v>11</v>
      </c>
      <c r="B24" s="9">
        <f t="shared" si="0"/>
        <v>2.0531364136588439</v>
      </c>
      <c r="C24" s="9">
        <f t="shared" si="1"/>
        <v>3.3353299440812862</v>
      </c>
      <c r="D24" s="9">
        <f t="shared" si="2"/>
        <v>4.4299893673488961</v>
      </c>
      <c r="E24" s="26"/>
    </row>
    <row r="25" spans="1:5" x14ac:dyDescent="0.25">
      <c r="A25">
        <v>12</v>
      </c>
      <c r="B25" s="9">
        <f t="shared" si="0"/>
        <v>2.1074358993444711</v>
      </c>
      <c r="C25" s="9">
        <f t="shared" si="1"/>
        <v>3.4235397188194097</v>
      </c>
      <c r="D25" s="9">
        <f t="shared" si="2"/>
        <v>4.547149699531194</v>
      </c>
      <c r="E25" s="26"/>
    </row>
    <row r="26" spans="1:5" x14ac:dyDescent="0.25">
      <c r="A26">
        <v>13</v>
      </c>
      <c r="B26" s="9">
        <f t="shared" si="0"/>
        <v>2.1586538444215799</v>
      </c>
      <c r="C26" s="9">
        <f t="shared" si="1"/>
        <v>3.5067435160700571</v>
      </c>
      <c r="D26" s="9">
        <f t="shared" si="2"/>
        <v>4.6576610862074981</v>
      </c>
      <c r="E26" s="26"/>
    </row>
    <row r="27" spans="1:5" x14ac:dyDescent="0.25">
      <c r="A27">
        <v>14</v>
      </c>
      <c r="B27" s="9">
        <f t="shared" si="0"/>
        <v>2.2071833466585673</v>
      </c>
      <c r="C27" s="9">
        <f t="shared" si="1"/>
        <v>3.5855799250419937</v>
      </c>
      <c r="D27" s="9">
        <f t="shared" si="2"/>
        <v>4.7623717023567034</v>
      </c>
      <c r="E27" s="26"/>
    </row>
    <row r="28" spans="1:5" x14ac:dyDescent="0.25">
      <c r="A28">
        <v>15</v>
      </c>
      <c r="B28" s="9">
        <f t="shared" si="0"/>
        <v>2.2533433808426553</v>
      </c>
      <c r="C28" s="9">
        <f t="shared" si="1"/>
        <v>3.660567121805816</v>
      </c>
      <c r="D28" s="9">
        <f t="shared" si="2"/>
        <v>4.8619697900782874</v>
      </c>
      <c r="E28" s="26"/>
    </row>
    <row r="29" spans="1:5" x14ac:dyDescent="0.25">
      <c r="A29">
        <v>16</v>
      </c>
      <c r="B29" s="9">
        <f t="shared" si="0"/>
        <v>2.2973967099940702</v>
      </c>
      <c r="C29" s="9">
        <f t="shared" si="1"/>
        <v>3.7321319661472296</v>
      </c>
      <c r="D29" s="9">
        <f t="shared" si="2"/>
        <v>4.9570223050689046</v>
      </c>
      <c r="E29" s="26"/>
    </row>
    <row r="30" spans="1:5" x14ac:dyDescent="0.25">
      <c r="A30">
        <v>17</v>
      </c>
      <c r="B30" s="9">
        <f t="shared" si="0"/>
        <v>2.3395626336814512</v>
      </c>
      <c r="C30" s="9">
        <f t="shared" si="1"/>
        <v>3.8006307112665287</v>
      </c>
      <c r="D30" s="9">
        <f t="shared" si="2"/>
        <v>5.04800242327092</v>
      </c>
      <c r="E30" s="26"/>
    </row>
    <row r="31" spans="1:5" x14ac:dyDescent="0.25">
      <c r="A31">
        <v>18</v>
      </c>
      <c r="B31" s="9">
        <f t="shared" si="0"/>
        <v>2.3800262745964407</v>
      </c>
      <c r="C31" s="9">
        <f t="shared" si="1"/>
        <v>3.8663640898635254</v>
      </c>
      <c r="D31" s="9">
        <f t="shared" si="2"/>
        <v>5.1353095782291156</v>
      </c>
      <c r="E31" s="26"/>
    </row>
    <row r="32" spans="1:5" x14ac:dyDescent="0.25">
      <c r="A32">
        <v>19</v>
      </c>
      <c r="B32" s="9">
        <f t="shared" si="0"/>
        <v>2.4189454814875875</v>
      </c>
      <c r="C32" s="9">
        <f t="shared" si="1"/>
        <v>3.9295885279867617</v>
      </c>
      <c r="D32" s="9">
        <f t="shared" si="2"/>
        <v>5.2192843553391182</v>
      </c>
      <c r="E32" s="26"/>
    </row>
    <row r="33" spans="1:5" x14ac:dyDescent="0.25">
      <c r="A33">
        <v>20</v>
      </c>
      <c r="B33" s="9">
        <f t="shared" si="0"/>
        <v>2.4564560522315806</v>
      </c>
      <c r="C33" s="9">
        <f t="shared" si="1"/>
        <v>3.9905246299377586</v>
      </c>
      <c r="D33" s="9">
        <f t="shared" si="2"/>
        <v>5.300219761507746</v>
      </c>
      <c r="E33" s="26"/>
    </row>
    <row r="34" spans="1:5" x14ac:dyDescent="0.25">
      <c r="A34">
        <v>21</v>
      </c>
      <c r="B34" s="9">
        <f t="shared" si="0"/>
        <v>2.4926757485402593</v>
      </c>
      <c r="C34" s="9">
        <f t="shared" si="1"/>
        <v>4.0493637001817975</v>
      </c>
      <c r="D34" s="9">
        <f t="shared" si="2"/>
        <v>5.3783698875629913</v>
      </c>
      <c r="E34" s="26"/>
    </row>
    <row r="35" spans="1:5" x14ac:dyDescent="0.25">
      <c r="A35">
        <v>22</v>
      </c>
      <c r="B35" s="9">
        <f t="shared" si="0"/>
        <v>2.5277074255111032</v>
      </c>
      <c r="C35" s="9">
        <f t="shared" si="1"/>
        <v>4.1062728273176878</v>
      </c>
      <c r="D35" s="9">
        <f t="shared" si="2"/>
        <v>5.4539566607889745</v>
      </c>
      <c r="E35" s="26"/>
    </row>
    <row r="36" spans="1:5" x14ac:dyDescent="0.25">
      <c r="A36">
        <v>23</v>
      </c>
      <c r="B36" s="9">
        <f t="shared" si="0"/>
        <v>2.5616415021458128</v>
      </c>
      <c r="C36" s="9">
        <f t="shared" si="1"/>
        <v>4.1613988974470466</v>
      </c>
      <c r="D36" s="9">
        <f t="shared" si="2"/>
        <v>5.527175175487991</v>
      </c>
      <c r="E36" s="26"/>
    </row>
    <row r="37" spans="1:5" x14ac:dyDescent="0.25">
      <c r="A37">
        <v>24</v>
      </c>
      <c r="B37" s="9">
        <f t="shared" si="0"/>
        <v>2.594557933960465</v>
      </c>
      <c r="C37" s="9">
        <f t="shared" si="1"/>
        <v>4.2148717986889421</v>
      </c>
      <c r="D37" s="9">
        <f t="shared" si="2"/>
        <v>5.598197949220844</v>
      </c>
      <c r="E37" s="26"/>
    </row>
    <row r="38" spans="1:5" x14ac:dyDescent="0.25">
      <c r="A38">
        <v>25</v>
      </c>
      <c r="B38" s="9">
        <f t="shared" si="0"/>
        <v>2.626527804403767</v>
      </c>
      <c r="C38" s="9">
        <f t="shared" si="1"/>
        <v>4.2668070064464834</v>
      </c>
      <c r="D38" s="9">
        <f t="shared" si="2"/>
        <v>5.6671783565611245</v>
      </c>
      <c r="E38" s="26"/>
    </row>
    <row r="39" spans="1:5" x14ac:dyDescent="0.25">
      <c r="A39">
        <v>26</v>
      </c>
      <c r="B39" s="9">
        <f t="shared" si="0"/>
        <v>2.6576146209051541</v>
      </c>
      <c r="C39" s="9">
        <f t="shared" si="1"/>
        <v>4.3173076888431599</v>
      </c>
      <c r="D39" s="9">
        <f t="shared" si="2"/>
        <v>5.734253425538375</v>
      </c>
      <c r="E39" s="26"/>
    </row>
    <row r="40" spans="1:5" x14ac:dyDescent="0.25">
      <c r="A40">
        <v>27</v>
      </c>
      <c r="B40" s="9">
        <f t="shared" si="0"/>
        <v>2.6878753795222865</v>
      </c>
      <c r="C40" s="9">
        <f t="shared" si="1"/>
        <v>4.3664664362478058</v>
      </c>
      <c r="D40" s="9">
        <f t="shared" si="2"/>
        <v>5.7995461347952881</v>
      </c>
      <c r="E40" s="26"/>
    </row>
    <row r="41" spans="1:5" x14ac:dyDescent="0.25">
      <c r="A41">
        <v>28</v>
      </c>
      <c r="B41" s="9">
        <f t="shared" si="0"/>
        <v>2.7173614464666311</v>
      </c>
      <c r="C41" s="9">
        <f t="shared" si="1"/>
        <v>4.4143666933171346</v>
      </c>
      <c r="D41" s="9">
        <f t="shared" si="2"/>
        <v>5.8631673156283748</v>
      </c>
      <c r="E41" s="26"/>
    </row>
    <row r="42" spans="1:5" x14ac:dyDescent="0.25">
      <c r="A42">
        <v>29</v>
      </c>
      <c r="B42" s="9">
        <f t="shared" si="0"/>
        <v>2.746119293362479</v>
      </c>
      <c r="C42" s="9">
        <f t="shared" si="1"/>
        <v>4.4610839534275311</v>
      </c>
      <c r="D42" s="9">
        <f t="shared" si="2"/>
        <v>5.925217238433758</v>
      </c>
      <c r="E42" s="26"/>
    </row>
    <row r="43" spans="1:5" x14ac:dyDescent="0.25">
      <c r="A43">
        <v>30</v>
      </c>
      <c r="B43" s="9">
        <f t="shared" si="0"/>
        <v>2.7741911146721812</v>
      </c>
      <c r="C43" s="9">
        <f t="shared" si="1"/>
        <v>4.5066867616853106</v>
      </c>
      <c r="D43" s="9">
        <f t="shared" si="2"/>
        <v>5.9857869449066392</v>
      </c>
      <c r="E43" s="26"/>
    </row>
    <row r="44" spans="1:5" x14ac:dyDescent="0.25">
      <c r="A44">
        <v>31</v>
      </c>
      <c r="B44" s="9">
        <f t="shared" si="0"/>
        <v>2.801615349437184</v>
      </c>
      <c r="C44" s="9">
        <f t="shared" si="1"/>
        <v>4.5512375624975299</v>
      </c>
      <c r="D44" s="9">
        <f t="shared" si="2"/>
        <v>6.0449593737858969</v>
      </c>
      <c r="E44" s="26"/>
    </row>
    <row r="45" spans="1:5" x14ac:dyDescent="0.25">
      <c r="A45">
        <v>32</v>
      </c>
      <c r="B45" s="9">
        <f t="shared" si="0"/>
        <v>2.8284271247461898</v>
      </c>
      <c r="C45" s="9">
        <f t="shared" si="1"/>
        <v>4.5947934199881395</v>
      </c>
      <c r="D45" s="9">
        <f t="shared" si="2"/>
        <v>6.1028103177117199</v>
      </c>
      <c r="E45" s="26"/>
    </row>
    <row r="46" spans="1:5" x14ac:dyDescent="0.25">
      <c r="A46">
        <v>33</v>
      </c>
      <c r="B46" s="9">
        <f t="shared" si="0"/>
        <v>2.8546586347325014</v>
      </c>
      <c r="C46" s="9">
        <f t="shared" si="1"/>
        <v>4.6374066336809872</v>
      </c>
      <c r="D46" s="9">
        <f t="shared" si="2"/>
        <v>6.1594092409765313</v>
      </c>
      <c r="E46" s="26"/>
    </row>
    <row r="47" spans="1:5" x14ac:dyDescent="0.25">
      <c r="A47">
        <v>34</v>
      </c>
      <c r="B47" s="9">
        <f t="shared" si="0"/>
        <v>2.8803394661274373</v>
      </c>
      <c r="C47" s="9">
        <f t="shared" si="1"/>
        <v>4.6791252673629016</v>
      </c>
      <c r="D47" s="9">
        <f t="shared" si="2"/>
        <v>6.2148199819615915</v>
      </c>
      <c r="E47" s="26"/>
    </row>
  </sheetData>
  <mergeCells count="2">
    <mergeCell ref="B9:D9"/>
    <mergeCell ref="B10:D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3"/>
  <sheetViews>
    <sheetView workbookViewId="0">
      <selection activeCell="B6" sqref="B6"/>
    </sheetView>
  </sheetViews>
  <sheetFormatPr defaultRowHeight="15" x14ac:dyDescent="0.25"/>
  <cols>
    <col min="1" max="1" width="26.85546875" customWidth="1"/>
    <col min="2" max="2" width="12.28515625" customWidth="1"/>
    <col min="3" max="3" width="10.7109375" customWidth="1"/>
    <col min="4" max="4" width="12.85546875" customWidth="1"/>
    <col min="5" max="8" width="14.140625" customWidth="1"/>
  </cols>
  <sheetData>
    <row r="1" spans="1:3" x14ac:dyDescent="0.25">
      <c r="A1" t="s">
        <v>77</v>
      </c>
    </row>
    <row r="3" spans="1:3" x14ac:dyDescent="0.25">
      <c r="A3" t="s">
        <v>18</v>
      </c>
      <c r="B3" s="13">
        <v>100</v>
      </c>
      <c r="C3" s="21"/>
    </row>
    <row r="4" spans="1:3" ht="18" x14ac:dyDescent="0.35">
      <c r="A4" t="s">
        <v>32</v>
      </c>
      <c r="B4" s="13">
        <v>3</v>
      </c>
      <c r="C4" s="21"/>
    </row>
    <row r="5" spans="1:3" ht="18" x14ac:dyDescent="0.35">
      <c r="A5" t="s">
        <v>33</v>
      </c>
      <c r="B5" s="13">
        <v>5</v>
      </c>
      <c r="C5" s="21"/>
    </row>
    <row r="6" spans="1:3" x14ac:dyDescent="0.25">
      <c r="C6" s="21"/>
    </row>
    <row r="7" spans="1:3" x14ac:dyDescent="0.25">
      <c r="A7" t="s">
        <v>14</v>
      </c>
      <c r="C7" s="21"/>
    </row>
    <row r="8" spans="1:3" ht="18" x14ac:dyDescent="0.35">
      <c r="A8" t="s">
        <v>34</v>
      </c>
      <c r="B8" s="16">
        <v>0.55000000000000004</v>
      </c>
    </row>
    <row r="9" spans="1:3" ht="18" x14ac:dyDescent="0.35">
      <c r="A9" t="s">
        <v>35</v>
      </c>
      <c r="B9" s="16">
        <f>1-B8</f>
        <v>0.44999999999999996</v>
      </c>
    </row>
    <row r="10" spans="1:3" x14ac:dyDescent="0.25">
      <c r="B10" s="19"/>
    </row>
    <row r="11" spans="1:3" x14ac:dyDescent="0.25">
      <c r="A11" t="s">
        <v>15</v>
      </c>
      <c r="B11" s="53">
        <f>MAX(D29:D63)</f>
        <v>13.307742845498382</v>
      </c>
    </row>
    <row r="13" spans="1:3" ht="18" x14ac:dyDescent="0.35">
      <c r="B13" s="2" t="s">
        <v>72</v>
      </c>
      <c r="C13" s="27" t="s">
        <v>73</v>
      </c>
    </row>
    <row r="14" spans="1:3" x14ac:dyDescent="0.25">
      <c r="A14" t="s">
        <v>30</v>
      </c>
      <c r="B14" s="4">
        <f>MAX(F29:F62)</f>
        <v>18</v>
      </c>
      <c r="C14" s="4">
        <f>MAX(G29:G62)</f>
        <v>9.1999999999999993</v>
      </c>
    </row>
    <row r="16" spans="1:3" ht="18" x14ac:dyDescent="0.35">
      <c r="B16" s="2" t="s">
        <v>72</v>
      </c>
      <c r="C16" s="27" t="s">
        <v>73</v>
      </c>
    </row>
    <row r="17" spans="1:7" x14ac:dyDescent="0.25">
      <c r="A17" t="s">
        <v>31</v>
      </c>
      <c r="B17" s="4">
        <f>+B14</f>
        <v>18</v>
      </c>
      <c r="C17">
        <v>0</v>
      </c>
    </row>
    <row r="18" spans="1:7" x14ac:dyDescent="0.25">
      <c r="B18" s="4">
        <f>+B17</f>
        <v>18</v>
      </c>
      <c r="C18" s="4">
        <f>+C14</f>
        <v>9.1999999999999993</v>
      </c>
    </row>
    <row r="19" spans="1:7" x14ac:dyDescent="0.25">
      <c r="B19">
        <v>0</v>
      </c>
      <c r="C19" s="4">
        <f>+C18</f>
        <v>9.1999999999999993</v>
      </c>
    </row>
    <row r="21" spans="1:7" ht="18" x14ac:dyDescent="0.35">
      <c r="B21" s="2" t="s">
        <v>72</v>
      </c>
      <c r="C21" s="27" t="s">
        <v>73</v>
      </c>
    </row>
    <row r="22" spans="1:7" x14ac:dyDescent="0.25">
      <c r="A22" t="s">
        <v>38</v>
      </c>
      <c r="B22" s="7">
        <f>+B3/B4</f>
        <v>33.333333333333336</v>
      </c>
      <c r="C22" s="7">
        <v>0</v>
      </c>
    </row>
    <row r="23" spans="1:7" x14ac:dyDescent="0.25">
      <c r="A23" t="s">
        <v>39</v>
      </c>
      <c r="B23" s="7">
        <v>0</v>
      </c>
      <c r="C23" s="7">
        <f>+B3/4</f>
        <v>25</v>
      </c>
    </row>
    <row r="25" spans="1:7" x14ac:dyDescent="0.25">
      <c r="B25" s="2" t="s">
        <v>11</v>
      </c>
      <c r="C25" s="2" t="s">
        <v>12</v>
      </c>
    </row>
    <row r="26" spans="1:7" x14ac:dyDescent="0.25">
      <c r="A26" t="s">
        <v>29</v>
      </c>
      <c r="B26">
        <f>INTERCEPT(C22:C23,B22:B23)</f>
        <v>25</v>
      </c>
      <c r="C26">
        <f>SLOPE(C22:C23,B22:B23)</f>
        <v>-0.74999999999999989</v>
      </c>
    </row>
    <row r="28" spans="1:7" ht="18" x14ac:dyDescent="0.35">
      <c r="A28" s="2" t="s">
        <v>72</v>
      </c>
      <c r="B28" s="27" t="s">
        <v>73</v>
      </c>
      <c r="C28" t="s">
        <v>20</v>
      </c>
      <c r="D28" t="s">
        <v>20</v>
      </c>
      <c r="E28" t="s">
        <v>21</v>
      </c>
    </row>
    <row r="29" spans="1:7" x14ac:dyDescent="0.25">
      <c r="A29">
        <v>0.1</v>
      </c>
      <c r="B29" s="3">
        <f>+($B$3-$B$4*A29)/$B$5</f>
        <v>19.940000000000001</v>
      </c>
      <c r="C29" s="9">
        <f t="shared" ref="C29:C63" si="0">+A29^$B$8*B29^$B$9</f>
        <v>1.0836182714538398</v>
      </c>
      <c r="D29">
        <f>IFERROR(C29,0)</f>
        <v>1.0836182714538398</v>
      </c>
      <c r="E29" s="6">
        <f t="shared" ref="E29:E63" si="1">+($B$11/(A29^$B$8))^(1/$B$9)</f>
        <v>5250.8788745651173</v>
      </c>
      <c r="F29" s="8">
        <f t="shared" ref="F29:F63" si="2">IF(D29=$B$11,A29,0)</f>
        <v>0</v>
      </c>
      <c r="G29" s="8">
        <f t="shared" ref="G29:G63" si="3">IF(D29=$B$11,B29,0)</f>
        <v>0</v>
      </c>
    </row>
    <row r="30" spans="1:7" x14ac:dyDescent="0.25">
      <c r="A30">
        <v>1</v>
      </c>
      <c r="B30" s="3">
        <f t="shared" ref="B30:B63" si="4">+($B$3-$B$4*A30)/$B$5</f>
        <v>19.399999999999999</v>
      </c>
      <c r="C30" s="9">
        <f t="shared" si="0"/>
        <v>3.7976136390145308</v>
      </c>
      <c r="D30">
        <f t="shared" ref="D30:D63" si="5">IFERROR(C30,0)</f>
        <v>3.7976136390145308</v>
      </c>
      <c r="E30" s="6">
        <f t="shared" si="1"/>
        <v>314.7819185634238</v>
      </c>
      <c r="F30" s="8">
        <f t="shared" si="2"/>
        <v>0</v>
      </c>
      <c r="G30" s="8">
        <f t="shared" si="3"/>
        <v>0</v>
      </c>
    </row>
    <row r="31" spans="1:7" x14ac:dyDescent="0.25">
      <c r="A31">
        <v>2</v>
      </c>
      <c r="B31" s="3">
        <f t="shared" si="4"/>
        <v>18.8</v>
      </c>
      <c r="C31" s="9">
        <f t="shared" si="0"/>
        <v>5.4819810479558244</v>
      </c>
      <c r="D31">
        <f t="shared" si="5"/>
        <v>5.4819810479558244</v>
      </c>
      <c r="E31" s="6">
        <f t="shared" si="1"/>
        <v>134.92245279972033</v>
      </c>
      <c r="F31" s="8">
        <f t="shared" si="2"/>
        <v>0</v>
      </c>
      <c r="G31" s="8">
        <f t="shared" si="3"/>
        <v>0</v>
      </c>
    </row>
    <row r="32" spans="1:7" x14ac:dyDescent="0.25">
      <c r="A32">
        <v>3</v>
      </c>
      <c r="B32" s="3">
        <f t="shared" si="4"/>
        <v>18.2</v>
      </c>
      <c r="C32" s="9">
        <f t="shared" si="0"/>
        <v>6.7522546822152778</v>
      </c>
      <c r="D32">
        <f t="shared" si="5"/>
        <v>6.7522546822152778</v>
      </c>
      <c r="E32" s="6">
        <f t="shared" si="1"/>
        <v>82.198061924439543</v>
      </c>
      <c r="F32" s="8">
        <f t="shared" si="2"/>
        <v>0</v>
      </c>
      <c r="G32" s="8">
        <f t="shared" si="3"/>
        <v>0</v>
      </c>
    </row>
    <row r="33" spans="1:7" x14ac:dyDescent="0.25">
      <c r="A33">
        <v>4</v>
      </c>
      <c r="B33" s="3">
        <f t="shared" si="4"/>
        <v>17.600000000000001</v>
      </c>
      <c r="C33" s="9">
        <f t="shared" si="0"/>
        <v>7.791367612882941</v>
      </c>
      <c r="D33">
        <f t="shared" si="5"/>
        <v>7.791367612882941</v>
      </c>
      <c r="E33" s="6">
        <f t="shared" si="1"/>
        <v>57.830730407169064</v>
      </c>
      <c r="F33" s="8">
        <f t="shared" si="2"/>
        <v>0</v>
      </c>
      <c r="G33" s="8">
        <f t="shared" si="3"/>
        <v>0</v>
      </c>
    </row>
    <row r="34" spans="1:7" x14ac:dyDescent="0.25">
      <c r="A34">
        <v>5</v>
      </c>
      <c r="B34" s="3">
        <f t="shared" si="4"/>
        <v>17</v>
      </c>
      <c r="C34" s="9">
        <f t="shared" si="0"/>
        <v>8.6723244426447401</v>
      </c>
      <c r="D34">
        <f t="shared" si="5"/>
        <v>8.6723244426447401</v>
      </c>
      <c r="E34" s="6">
        <f t="shared" si="1"/>
        <v>44.026393007950745</v>
      </c>
      <c r="F34" s="8">
        <f t="shared" si="2"/>
        <v>0</v>
      </c>
      <c r="G34" s="8">
        <f t="shared" si="3"/>
        <v>0</v>
      </c>
    </row>
    <row r="35" spans="1:7" x14ac:dyDescent="0.25">
      <c r="A35">
        <v>6</v>
      </c>
      <c r="B35" s="3">
        <f t="shared" si="4"/>
        <v>16.399999999999999</v>
      </c>
      <c r="C35" s="9">
        <f t="shared" si="0"/>
        <v>9.4332842119052405</v>
      </c>
      <c r="D35">
        <f t="shared" si="5"/>
        <v>9.4332842119052405</v>
      </c>
      <c r="E35" s="6">
        <f t="shared" si="1"/>
        <v>35.231896993455067</v>
      </c>
      <c r="F35" s="8">
        <f t="shared" si="2"/>
        <v>0</v>
      </c>
      <c r="G35" s="8">
        <f t="shared" si="3"/>
        <v>0</v>
      </c>
    </row>
    <row r="36" spans="1:7" x14ac:dyDescent="0.25">
      <c r="A36">
        <v>7</v>
      </c>
      <c r="B36" s="3">
        <f t="shared" si="4"/>
        <v>15.8</v>
      </c>
      <c r="C36" s="9">
        <f t="shared" si="0"/>
        <v>10.097168671521736</v>
      </c>
      <c r="D36">
        <f t="shared" si="5"/>
        <v>10.097168671521736</v>
      </c>
      <c r="E36" s="6">
        <f t="shared" si="1"/>
        <v>29.181806511555891</v>
      </c>
      <c r="F36" s="8">
        <f t="shared" si="2"/>
        <v>0</v>
      </c>
      <c r="G36" s="8">
        <f t="shared" si="3"/>
        <v>0</v>
      </c>
    </row>
    <row r="37" spans="1:7" x14ac:dyDescent="0.25">
      <c r="A37">
        <v>8</v>
      </c>
      <c r="B37" s="3">
        <f t="shared" si="4"/>
        <v>15.2</v>
      </c>
      <c r="C37" s="9">
        <f t="shared" si="0"/>
        <v>10.678963630249958</v>
      </c>
      <c r="D37">
        <f t="shared" si="5"/>
        <v>10.678963630249958</v>
      </c>
      <c r="E37" s="6">
        <f t="shared" si="1"/>
        <v>24.787522832771945</v>
      </c>
      <c r="F37" s="8">
        <f t="shared" si="2"/>
        <v>0</v>
      </c>
      <c r="G37" s="8">
        <f t="shared" si="3"/>
        <v>0</v>
      </c>
    </row>
    <row r="38" spans="1:7" x14ac:dyDescent="0.25">
      <c r="A38">
        <v>9</v>
      </c>
      <c r="B38" s="3">
        <f t="shared" si="4"/>
        <v>14.6</v>
      </c>
      <c r="C38" s="9">
        <f t="shared" si="0"/>
        <v>11.18902296690923</v>
      </c>
      <c r="D38">
        <f t="shared" si="5"/>
        <v>11.18902296690923</v>
      </c>
      <c r="E38" s="6">
        <f t="shared" si="1"/>
        <v>21.464134328200526</v>
      </c>
      <c r="F38" s="8">
        <f t="shared" si="2"/>
        <v>0</v>
      </c>
      <c r="G38" s="8">
        <f t="shared" si="3"/>
        <v>0</v>
      </c>
    </row>
    <row r="39" spans="1:7" x14ac:dyDescent="0.25">
      <c r="A39">
        <v>10</v>
      </c>
      <c r="B39" s="3">
        <f t="shared" si="4"/>
        <v>14</v>
      </c>
      <c r="C39" s="9">
        <f t="shared" si="0"/>
        <v>11.634765007012598</v>
      </c>
      <c r="D39">
        <f t="shared" si="5"/>
        <v>11.634765007012598</v>
      </c>
      <c r="E39" s="6">
        <f t="shared" si="1"/>
        <v>18.870680246395178</v>
      </c>
      <c r="F39" s="8">
        <f t="shared" si="2"/>
        <v>0</v>
      </c>
      <c r="G39" s="8">
        <f t="shared" si="3"/>
        <v>0</v>
      </c>
    </row>
    <row r="40" spans="1:7" x14ac:dyDescent="0.25">
      <c r="A40">
        <v>11</v>
      </c>
      <c r="B40" s="3">
        <f t="shared" si="4"/>
        <v>13.4</v>
      </c>
      <c r="C40" s="9">
        <f t="shared" si="0"/>
        <v>12.021623880214593</v>
      </c>
      <c r="D40">
        <f t="shared" si="5"/>
        <v>12.021623880214593</v>
      </c>
      <c r="E40" s="6">
        <f t="shared" si="1"/>
        <v>16.795637634264594</v>
      </c>
      <c r="F40" s="8">
        <f t="shared" si="2"/>
        <v>0</v>
      </c>
      <c r="G40" s="8">
        <f t="shared" si="3"/>
        <v>0</v>
      </c>
    </row>
    <row r="41" spans="1:7" x14ac:dyDescent="0.25">
      <c r="A41">
        <v>12</v>
      </c>
      <c r="B41" s="3">
        <f t="shared" si="4"/>
        <v>12.8</v>
      </c>
      <c r="C41" s="9">
        <f t="shared" si="0"/>
        <v>12.353618107024429</v>
      </c>
      <c r="D41">
        <f t="shared" si="5"/>
        <v>12.353618107024429</v>
      </c>
      <c r="E41" s="6">
        <f t="shared" si="1"/>
        <v>15.101165851069297</v>
      </c>
      <c r="F41" s="8">
        <f t="shared" si="2"/>
        <v>0</v>
      </c>
      <c r="G41" s="8">
        <f t="shared" si="3"/>
        <v>0</v>
      </c>
    </row>
    <row r="42" spans="1:7" x14ac:dyDescent="0.25">
      <c r="A42">
        <v>13</v>
      </c>
      <c r="B42" s="3">
        <f t="shared" si="4"/>
        <v>12.2</v>
      </c>
      <c r="C42" s="9">
        <f t="shared" si="0"/>
        <v>12.633706040687581</v>
      </c>
      <c r="D42">
        <f t="shared" si="5"/>
        <v>12.633706040687581</v>
      </c>
      <c r="E42" s="6">
        <f t="shared" si="1"/>
        <v>13.693783537588448</v>
      </c>
      <c r="F42" s="8">
        <f t="shared" si="2"/>
        <v>0</v>
      </c>
      <c r="G42" s="8">
        <f t="shared" si="3"/>
        <v>0</v>
      </c>
    </row>
    <row r="43" spans="1:7" x14ac:dyDescent="0.25">
      <c r="A43">
        <v>14</v>
      </c>
      <c r="B43" s="3">
        <f t="shared" si="4"/>
        <v>11.6</v>
      </c>
      <c r="C43" s="9">
        <f t="shared" si="0"/>
        <v>12.864014317669877</v>
      </c>
      <c r="D43">
        <f t="shared" si="5"/>
        <v>12.864014317669877</v>
      </c>
      <c r="E43" s="6">
        <f t="shared" si="1"/>
        <v>12.507964020406947</v>
      </c>
      <c r="F43" s="8">
        <f t="shared" si="2"/>
        <v>0</v>
      </c>
      <c r="G43" s="8">
        <f t="shared" si="3"/>
        <v>0</v>
      </c>
    </row>
    <row r="44" spans="1:7" x14ac:dyDescent="0.25">
      <c r="A44">
        <v>15</v>
      </c>
      <c r="B44" s="3">
        <f t="shared" si="4"/>
        <v>11</v>
      </c>
      <c r="C44" s="9">
        <f t="shared" si="0"/>
        <v>13.045985779757878</v>
      </c>
      <c r="D44">
        <f t="shared" si="5"/>
        <v>13.045985779757878</v>
      </c>
      <c r="E44" s="6">
        <f t="shared" si="1"/>
        <v>11.496480469058778</v>
      </c>
      <c r="F44" s="8">
        <f t="shared" si="2"/>
        <v>0</v>
      </c>
      <c r="G44" s="8">
        <f t="shared" si="3"/>
        <v>0</v>
      </c>
    </row>
    <row r="45" spans="1:7" x14ac:dyDescent="0.25">
      <c r="A45">
        <v>16</v>
      </c>
      <c r="B45" s="3">
        <f t="shared" si="4"/>
        <v>10.4</v>
      </c>
      <c r="C45" s="9">
        <f t="shared" si="0"/>
        <v>13.180472919060223</v>
      </c>
      <c r="D45">
        <f t="shared" si="5"/>
        <v>13.180472919060223</v>
      </c>
      <c r="E45" s="6">
        <f t="shared" si="1"/>
        <v>10.624477399113458</v>
      </c>
      <c r="F45" s="8">
        <f t="shared" si="2"/>
        <v>0</v>
      </c>
      <c r="G45" s="8">
        <f t="shared" si="3"/>
        <v>0</v>
      </c>
    </row>
    <row r="46" spans="1:7" x14ac:dyDescent="0.25">
      <c r="A46">
        <v>17</v>
      </c>
      <c r="B46" s="3">
        <f t="shared" si="4"/>
        <v>9.8000000000000007</v>
      </c>
      <c r="C46" s="9">
        <f t="shared" si="0"/>
        <v>13.267791583919831</v>
      </c>
      <c r="D46">
        <f t="shared" si="5"/>
        <v>13.267791583919831</v>
      </c>
      <c r="E46" s="6">
        <f t="shared" si="1"/>
        <v>9.865696771429354</v>
      </c>
      <c r="F46" s="8">
        <f t="shared" si="2"/>
        <v>0</v>
      </c>
      <c r="G46" s="8">
        <f t="shared" si="3"/>
        <v>0</v>
      </c>
    </row>
    <row r="47" spans="1:7" x14ac:dyDescent="0.25">
      <c r="A47">
        <v>18</v>
      </c>
      <c r="B47" s="3">
        <f t="shared" si="4"/>
        <v>9.1999999999999993</v>
      </c>
      <c r="C47" s="9">
        <f t="shared" si="0"/>
        <v>13.307742845498382</v>
      </c>
      <c r="D47">
        <f t="shared" si="5"/>
        <v>13.307742845498382</v>
      </c>
      <c r="E47" s="6">
        <f t="shared" si="1"/>
        <v>9.1999999999999993</v>
      </c>
      <c r="F47" s="8">
        <f t="shared" si="2"/>
        <v>18</v>
      </c>
      <c r="G47" s="8">
        <f t="shared" si="3"/>
        <v>9.1999999999999993</v>
      </c>
    </row>
    <row r="48" spans="1:7" x14ac:dyDescent="0.25">
      <c r="A48">
        <v>19</v>
      </c>
      <c r="B48" s="3">
        <f t="shared" si="4"/>
        <v>8.6</v>
      </c>
      <c r="C48" s="9">
        <f t="shared" si="0"/>
        <v>13.299606256410335</v>
      </c>
      <c r="D48">
        <f t="shared" si="5"/>
        <v>13.299606256410335</v>
      </c>
      <c r="E48" s="6">
        <f t="shared" si="1"/>
        <v>8.6116963912083797</v>
      </c>
      <c r="F48" s="8">
        <f t="shared" si="2"/>
        <v>0</v>
      </c>
      <c r="G48" s="8">
        <f t="shared" si="3"/>
        <v>0</v>
      </c>
    </row>
    <row r="49" spans="1:7" x14ac:dyDescent="0.25">
      <c r="A49">
        <v>20</v>
      </c>
      <c r="B49" s="3">
        <f t="shared" si="4"/>
        <v>8</v>
      </c>
      <c r="C49" s="9">
        <f t="shared" si="0"/>
        <v>13.242103919756659</v>
      </c>
      <c r="D49">
        <f t="shared" si="5"/>
        <v>13.242103919756659</v>
      </c>
      <c r="E49" s="6">
        <f t="shared" si="1"/>
        <v>8.0883885467833068</v>
      </c>
      <c r="F49" s="8">
        <f t="shared" si="2"/>
        <v>0</v>
      </c>
      <c r="G49" s="8">
        <f t="shared" si="3"/>
        <v>0</v>
      </c>
    </row>
    <row r="50" spans="1:7" x14ac:dyDescent="0.25">
      <c r="A50">
        <v>21</v>
      </c>
      <c r="B50" s="3">
        <f t="shared" si="4"/>
        <v>7.4</v>
      </c>
      <c r="C50" s="9">
        <f t="shared" si="0"/>
        <v>13.133330880114368</v>
      </c>
      <c r="D50">
        <f t="shared" si="5"/>
        <v>13.133330880114368</v>
      </c>
      <c r="E50" s="6">
        <f t="shared" si="1"/>
        <v>7.6201579482418271</v>
      </c>
      <c r="F50" s="8">
        <f t="shared" si="2"/>
        <v>0</v>
      </c>
      <c r="G50" s="8">
        <f t="shared" si="3"/>
        <v>0</v>
      </c>
    </row>
    <row r="51" spans="1:7" x14ac:dyDescent="0.25">
      <c r="A51">
        <v>22</v>
      </c>
      <c r="B51" s="3">
        <f t="shared" si="4"/>
        <v>6.8</v>
      </c>
      <c r="C51" s="9">
        <f t="shared" si="0"/>
        <v>12.970642374620567</v>
      </c>
      <c r="D51">
        <f t="shared" si="5"/>
        <v>12.970642374620567</v>
      </c>
      <c r="E51" s="6">
        <f t="shared" si="1"/>
        <v>7.1989796500769705</v>
      </c>
      <c r="F51" s="8">
        <f t="shared" si="2"/>
        <v>0</v>
      </c>
      <c r="G51" s="8">
        <f t="shared" si="3"/>
        <v>0</v>
      </c>
    </row>
    <row r="52" spans="1:7" x14ac:dyDescent="0.25">
      <c r="A52">
        <v>23</v>
      </c>
      <c r="B52" s="3">
        <f t="shared" si="4"/>
        <v>6.2</v>
      </c>
      <c r="C52" s="9">
        <f t="shared" si="0"/>
        <v>12.750481048464071</v>
      </c>
      <c r="D52">
        <f t="shared" si="5"/>
        <v>12.750481048464071</v>
      </c>
      <c r="E52" s="6">
        <f t="shared" si="1"/>
        <v>6.8182945096363152</v>
      </c>
      <c r="F52" s="8">
        <f t="shared" si="2"/>
        <v>0</v>
      </c>
      <c r="G52" s="8">
        <f t="shared" si="3"/>
        <v>0</v>
      </c>
    </row>
    <row r="53" spans="1:7" x14ac:dyDescent="0.25">
      <c r="A53">
        <v>24</v>
      </c>
      <c r="B53" s="3">
        <f t="shared" si="4"/>
        <v>5.6</v>
      </c>
      <c r="C53" s="9">
        <f t="shared" si="0"/>
        <v>12.468114877810798</v>
      </c>
      <c r="D53">
        <f t="shared" si="5"/>
        <v>12.468114877810798</v>
      </c>
      <c r="E53" s="6">
        <f t="shared" si="1"/>
        <v>6.4726917799477297</v>
      </c>
      <c r="F53" s="8">
        <f t="shared" si="2"/>
        <v>0</v>
      </c>
      <c r="G53" s="8">
        <f t="shared" si="3"/>
        <v>0</v>
      </c>
    </row>
    <row r="54" spans="1:7" x14ac:dyDescent="0.25">
      <c r="A54">
        <v>25</v>
      </c>
      <c r="B54" s="3">
        <f t="shared" si="4"/>
        <v>5</v>
      </c>
      <c r="C54" s="9">
        <f t="shared" si="0"/>
        <v>12.117234333213268</v>
      </c>
      <c r="D54">
        <f t="shared" si="5"/>
        <v>12.117234333213268</v>
      </c>
      <c r="E54" s="6">
        <f t="shared" si="1"/>
        <v>6.1576703329609854</v>
      </c>
      <c r="F54" s="8">
        <f t="shared" si="2"/>
        <v>0</v>
      </c>
      <c r="G54" s="8">
        <f t="shared" si="3"/>
        <v>0</v>
      </c>
    </row>
    <row r="55" spans="1:7" x14ac:dyDescent="0.25">
      <c r="A55">
        <v>26</v>
      </c>
      <c r="B55" s="3">
        <f t="shared" si="4"/>
        <v>4.4000000000000004</v>
      </c>
      <c r="C55" s="9">
        <f t="shared" si="0"/>
        <v>11.689314563429143</v>
      </c>
      <c r="D55">
        <f t="shared" si="5"/>
        <v>11.689314563429143</v>
      </c>
      <c r="E55" s="6">
        <f t="shared" si="1"/>
        <v>5.8694567700450806</v>
      </c>
      <c r="F55" s="8">
        <f t="shared" si="2"/>
        <v>0</v>
      </c>
      <c r="G55" s="8">
        <f t="shared" si="3"/>
        <v>0</v>
      </c>
    </row>
    <row r="56" spans="1:7" x14ac:dyDescent="0.25">
      <c r="A56">
        <v>27</v>
      </c>
      <c r="B56" s="3">
        <f t="shared" si="4"/>
        <v>3.8</v>
      </c>
      <c r="C56" s="9">
        <f t="shared" si="0"/>
        <v>11.172559823383637</v>
      </c>
      <c r="D56">
        <f t="shared" si="5"/>
        <v>11.172559823383637</v>
      </c>
      <c r="E56" s="6">
        <f t="shared" si="1"/>
        <v>5.6048652689955443</v>
      </c>
      <c r="F56" s="8">
        <f t="shared" si="2"/>
        <v>0</v>
      </c>
      <c r="G56" s="8">
        <f t="shared" si="3"/>
        <v>0</v>
      </c>
    </row>
    <row r="57" spans="1:7" x14ac:dyDescent="0.25">
      <c r="A57">
        <v>28</v>
      </c>
      <c r="B57" s="3">
        <f t="shared" si="4"/>
        <v>3.2</v>
      </c>
      <c r="C57" s="9">
        <f t="shared" si="0"/>
        <v>10.550047317772306</v>
      </c>
      <c r="D57">
        <f t="shared" si="5"/>
        <v>10.550047317772306</v>
      </c>
      <c r="E57" s="6">
        <f t="shared" si="1"/>
        <v>5.3611884471182938</v>
      </c>
      <c r="F57" s="8">
        <f t="shared" si="2"/>
        <v>0</v>
      </c>
      <c r="G57" s="8">
        <f t="shared" si="3"/>
        <v>0</v>
      </c>
    </row>
    <row r="58" spans="1:7" x14ac:dyDescent="0.25">
      <c r="A58">
        <v>29</v>
      </c>
      <c r="B58" s="3">
        <f t="shared" si="4"/>
        <v>2.6</v>
      </c>
      <c r="C58" s="9">
        <f t="shared" si="0"/>
        <v>9.7961833599622299</v>
      </c>
      <c r="D58">
        <f t="shared" si="5"/>
        <v>9.7961833599622299</v>
      </c>
      <c r="E58" s="6">
        <f t="shared" si="1"/>
        <v>5.1361115471491683</v>
      </c>
      <c r="F58" s="8">
        <f t="shared" si="2"/>
        <v>0</v>
      </c>
      <c r="G58" s="8">
        <f t="shared" si="3"/>
        <v>0</v>
      </c>
    </row>
    <row r="59" spans="1:7" x14ac:dyDescent="0.25">
      <c r="A59">
        <v>30</v>
      </c>
      <c r="B59" s="3">
        <f t="shared" si="4"/>
        <v>2</v>
      </c>
      <c r="C59" s="9">
        <f t="shared" si="0"/>
        <v>8.8691129986253419</v>
      </c>
      <c r="D59">
        <f t="shared" si="5"/>
        <v>8.8691129986253419</v>
      </c>
      <c r="E59" s="6">
        <f t="shared" si="1"/>
        <v>4.9276443530442533</v>
      </c>
      <c r="F59" s="8">
        <f t="shared" si="2"/>
        <v>0</v>
      </c>
      <c r="G59" s="8">
        <f t="shared" si="3"/>
        <v>0</v>
      </c>
    </row>
    <row r="60" spans="1:7" x14ac:dyDescent="0.25">
      <c r="A60">
        <v>31</v>
      </c>
      <c r="B60" s="3">
        <f t="shared" si="4"/>
        <v>1.4</v>
      </c>
      <c r="C60" s="9">
        <f t="shared" si="0"/>
        <v>7.6914203621037096</v>
      </c>
      <c r="D60">
        <f t="shared" si="5"/>
        <v>7.6914203621037096</v>
      </c>
      <c r="E60" s="6">
        <f t="shared" si="1"/>
        <v>4.7340667205141207</v>
      </c>
      <c r="F60" s="8">
        <f t="shared" si="2"/>
        <v>0</v>
      </c>
      <c r="G60" s="8">
        <f t="shared" si="3"/>
        <v>0</v>
      </c>
    </row>
    <row r="61" spans="1:7" x14ac:dyDescent="0.25">
      <c r="A61">
        <v>32</v>
      </c>
      <c r="B61" s="3">
        <f t="shared" si="4"/>
        <v>0.8</v>
      </c>
      <c r="C61" s="9">
        <f t="shared" si="0"/>
        <v>6.084473195729708</v>
      </c>
      <c r="D61">
        <f t="shared" si="5"/>
        <v>6.084473195729708</v>
      </c>
      <c r="E61" s="6">
        <f t="shared" si="1"/>
        <v>4.5538846606742327</v>
      </c>
      <c r="F61" s="8">
        <f t="shared" si="2"/>
        <v>0</v>
      </c>
      <c r="G61" s="8">
        <f t="shared" si="3"/>
        <v>0</v>
      </c>
    </row>
    <row r="62" spans="1:7" x14ac:dyDescent="0.25">
      <c r="A62">
        <v>33</v>
      </c>
      <c r="B62" s="3">
        <f t="shared" si="4"/>
        <v>0.2</v>
      </c>
      <c r="C62" s="9">
        <f t="shared" si="0"/>
        <v>3.3162416156730394</v>
      </c>
      <c r="D62">
        <f t="shared" si="5"/>
        <v>3.3162416156730394</v>
      </c>
      <c r="E62" s="6">
        <f t="shared" si="1"/>
        <v>4.385794675317622</v>
      </c>
      <c r="F62" s="8">
        <f t="shared" si="2"/>
        <v>0</v>
      </c>
      <c r="G62" s="8">
        <f t="shared" si="3"/>
        <v>0</v>
      </c>
    </row>
    <row r="63" spans="1:7" x14ac:dyDescent="0.25">
      <c r="A63">
        <v>34</v>
      </c>
      <c r="B63" s="3">
        <f t="shared" si="4"/>
        <v>-0.4</v>
      </c>
      <c r="C63" s="9" t="e">
        <f t="shared" si="0"/>
        <v>#NUM!</v>
      </c>
      <c r="D63">
        <f t="shared" si="5"/>
        <v>0</v>
      </c>
      <c r="E63" s="6">
        <f t="shared" si="1"/>
        <v>4.2286545969803999</v>
      </c>
      <c r="F63" s="8">
        <f t="shared" si="2"/>
        <v>0</v>
      </c>
      <c r="G63" s="8">
        <f t="shared" si="3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4"/>
  <sheetViews>
    <sheetView topLeftCell="A31" workbookViewId="0">
      <selection activeCell="C6" sqref="C6"/>
    </sheetView>
  </sheetViews>
  <sheetFormatPr defaultRowHeight="15" x14ac:dyDescent="0.25"/>
  <cols>
    <col min="1" max="1" width="26.85546875" customWidth="1"/>
    <col min="2" max="2" width="12.28515625" customWidth="1"/>
    <col min="3" max="3" width="10.7109375" customWidth="1"/>
    <col min="4" max="8" width="14.140625" customWidth="1"/>
    <col min="9" max="13" width="13.140625" customWidth="1"/>
    <col min="14" max="14" width="10.7109375" customWidth="1"/>
    <col min="15" max="15" width="11" customWidth="1"/>
  </cols>
  <sheetData>
    <row r="1" spans="1:3" x14ac:dyDescent="0.25">
      <c r="A1" t="s">
        <v>77</v>
      </c>
    </row>
    <row r="3" spans="1:3" x14ac:dyDescent="0.25">
      <c r="B3" s="2" t="s">
        <v>57</v>
      </c>
      <c r="C3" s="2" t="s">
        <v>58</v>
      </c>
    </row>
    <row r="4" spans="1:3" x14ac:dyDescent="0.25">
      <c r="A4" t="s">
        <v>18</v>
      </c>
      <c r="B4" s="13">
        <v>100</v>
      </c>
      <c r="C4" s="13">
        <v>100</v>
      </c>
    </row>
    <row r="5" spans="1:3" ht="18" x14ac:dyDescent="0.35">
      <c r="A5" t="s">
        <v>32</v>
      </c>
      <c r="B5" s="13">
        <v>3</v>
      </c>
      <c r="C5" s="13">
        <v>2.5</v>
      </c>
    </row>
    <row r="6" spans="1:3" ht="18" x14ac:dyDescent="0.35">
      <c r="A6" t="s">
        <v>33</v>
      </c>
      <c r="B6" s="13">
        <v>5</v>
      </c>
      <c r="C6" s="13">
        <v>5</v>
      </c>
    </row>
    <row r="8" spans="1:3" x14ac:dyDescent="0.25">
      <c r="A8" t="s">
        <v>14</v>
      </c>
    </row>
    <row r="9" spans="1:3" ht="18" x14ac:dyDescent="0.35">
      <c r="A9" t="s">
        <v>34</v>
      </c>
      <c r="B9" s="16">
        <v>0.6</v>
      </c>
    </row>
    <row r="10" spans="1:3" ht="18" x14ac:dyDescent="0.35">
      <c r="A10" t="s">
        <v>35</v>
      </c>
      <c r="B10" s="16">
        <f>1-B9</f>
        <v>0.4</v>
      </c>
    </row>
    <row r="11" spans="1:3" x14ac:dyDescent="0.25">
      <c r="B11" s="19"/>
    </row>
    <row r="12" spans="1:3" x14ac:dyDescent="0.25">
      <c r="B12" s="19" t="s">
        <v>57</v>
      </c>
      <c r="C12" s="2" t="s">
        <v>58</v>
      </c>
    </row>
    <row r="13" spans="1:3" x14ac:dyDescent="0.25">
      <c r="A13" t="s">
        <v>15</v>
      </c>
      <c r="B13" s="10">
        <f>MAX(E68:E102)</f>
        <v>13.862896863102927</v>
      </c>
      <c r="C13" s="10">
        <f>MAXA(J68:J102)</f>
        <v>15.465456359454103</v>
      </c>
    </row>
    <row r="15" spans="1:3" ht="18" x14ac:dyDescent="0.35">
      <c r="A15" t="s">
        <v>106</v>
      </c>
      <c r="B15" s="2" t="s">
        <v>72</v>
      </c>
      <c r="C15" s="27" t="s">
        <v>73</v>
      </c>
    </row>
    <row r="16" spans="1:3" x14ac:dyDescent="0.25">
      <c r="A16" t="s">
        <v>57</v>
      </c>
      <c r="B16" s="4">
        <f>MAX(G68:G101)</f>
        <v>20</v>
      </c>
      <c r="C16" s="4">
        <f>MAX(H68:H101)</f>
        <v>8</v>
      </c>
    </row>
    <row r="17" spans="1:3" x14ac:dyDescent="0.25">
      <c r="A17" t="s">
        <v>58</v>
      </c>
      <c r="B17" s="4">
        <f>MAX(L68:L102)</f>
        <v>24</v>
      </c>
      <c r="C17" s="4">
        <f>MAX(M68:M102)</f>
        <v>8</v>
      </c>
    </row>
    <row r="18" spans="1:3" x14ac:dyDescent="0.25">
      <c r="C18" s="4"/>
    </row>
    <row r="19" spans="1:3" ht="18" x14ac:dyDescent="0.35">
      <c r="B19" s="2" t="s">
        <v>72</v>
      </c>
      <c r="C19" s="27" t="s">
        <v>73</v>
      </c>
    </row>
    <row r="20" spans="1:3" x14ac:dyDescent="0.25">
      <c r="A20" t="s">
        <v>100</v>
      </c>
      <c r="B20" s="4">
        <f>+B16</f>
        <v>20</v>
      </c>
      <c r="C20">
        <v>0</v>
      </c>
    </row>
    <row r="21" spans="1:3" x14ac:dyDescent="0.25">
      <c r="B21" s="4">
        <f>+B20</f>
        <v>20</v>
      </c>
      <c r="C21" s="4">
        <f>+C16</f>
        <v>8</v>
      </c>
    </row>
    <row r="22" spans="1:3" x14ac:dyDescent="0.25">
      <c r="B22">
        <v>0</v>
      </c>
      <c r="C22" s="4">
        <f>+C21</f>
        <v>8</v>
      </c>
    </row>
    <row r="24" spans="1:3" x14ac:dyDescent="0.25">
      <c r="A24" t="s">
        <v>99</v>
      </c>
      <c r="B24" s="4">
        <f>+B17</f>
        <v>24</v>
      </c>
      <c r="C24">
        <v>0</v>
      </c>
    </row>
    <row r="25" spans="1:3" x14ac:dyDescent="0.25">
      <c r="B25" s="4">
        <f>+B24</f>
        <v>24</v>
      </c>
      <c r="C25" s="4">
        <f>+C17</f>
        <v>8</v>
      </c>
    </row>
    <row r="26" spans="1:3" x14ac:dyDescent="0.25">
      <c r="B26">
        <v>0</v>
      </c>
      <c r="C26" s="4">
        <f>+C25</f>
        <v>8</v>
      </c>
    </row>
    <row r="27" spans="1:3" x14ac:dyDescent="0.25">
      <c r="C27" s="4"/>
    </row>
    <row r="28" spans="1:3" ht="18" x14ac:dyDescent="0.35">
      <c r="A28" t="s">
        <v>64</v>
      </c>
      <c r="B28" s="2" t="s">
        <v>72</v>
      </c>
      <c r="C28" s="27" t="s">
        <v>73</v>
      </c>
    </row>
    <row r="29" spans="1:3" x14ac:dyDescent="0.25">
      <c r="A29" t="s">
        <v>38</v>
      </c>
      <c r="B29" s="7">
        <f>+B4/B5</f>
        <v>33.333333333333336</v>
      </c>
      <c r="C29" s="7">
        <v>0</v>
      </c>
    </row>
    <row r="30" spans="1:3" x14ac:dyDescent="0.25">
      <c r="A30" t="s">
        <v>39</v>
      </c>
      <c r="B30" s="7">
        <v>0</v>
      </c>
      <c r="C30" s="7">
        <f>+B4/B6</f>
        <v>20</v>
      </c>
    </row>
    <row r="31" spans="1:3" x14ac:dyDescent="0.25">
      <c r="B31" s="2" t="s">
        <v>11</v>
      </c>
      <c r="C31" s="2" t="s">
        <v>12</v>
      </c>
    </row>
    <row r="32" spans="1:3" x14ac:dyDescent="0.25">
      <c r="B32">
        <f>INTERCEPT(C29:C30,B29:B30)</f>
        <v>20</v>
      </c>
      <c r="C32">
        <f>SLOPE(C29:C30,B29:B30)</f>
        <v>-0.6</v>
      </c>
    </row>
    <row r="34" spans="1:3" x14ac:dyDescent="0.25">
      <c r="A34" t="s">
        <v>67</v>
      </c>
      <c r="B34" s="2" t="s">
        <v>60</v>
      </c>
      <c r="C34" s="2" t="s">
        <v>61</v>
      </c>
    </row>
    <row r="35" spans="1:3" x14ac:dyDescent="0.25">
      <c r="A35" t="s">
        <v>38</v>
      </c>
      <c r="B35" s="7">
        <f>+C4/C5</f>
        <v>40</v>
      </c>
      <c r="C35" s="7">
        <v>0</v>
      </c>
    </row>
    <row r="36" spans="1:3" x14ac:dyDescent="0.25">
      <c r="A36" t="s">
        <v>39</v>
      </c>
      <c r="B36" s="7">
        <v>0</v>
      </c>
      <c r="C36" s="7">
        <f>+C4/C6</f>
        <v>20</v>
      </c>
    </row>
    <row r="37" spans="1:3" x14ac:dyDescent="0.25">
      <c r="B37" s="2" t="s">
        <v>11</v>
      </c>
      <c r="C37" s="2" t="s">
        <v>12</v>
      </c>
    </row>
    <row r="38" spans="1:3" x14ac:dyDescent="0.25">
      <c r="B38">
        <f>INTERCEPT(C35:C36,B35:B36)</f>
        <v>20</v>
      </c>
      <c r="C38">
        <f>SLOPE(C35:C36,B35:B36)</f>
        <v>-0.5</v>
      </c>
    </row>
    <row r="40" spans="1:3" x14ac:dyDescent="0.25">
      <c r="A40" t="s">
        <v>106</v>
      </c>
      <c r="B40" s="2" t="s">
        <v>60</v>
      </c>
      <c r="C40" s="2" t="s">
        <v>61</v>
      </c>
    </row>
    <row r="41" spans="1:3" x14ac:dyDescent="0.25">
      <c r="A41" t="s">
        <v>38</v>
      </c>
      <c r="B41" s="7">
        <f>+B21</f>
        <v>20</v>
      </c>
      <c r="C41" s="7">
        <f>+C21</f>
        <v>8</v>
      </c>
    </row>
    <row r="42" spans="1:3" x14ac:dyDescent="0.25">
      <c r="A42" t="s">
        <v>39</v>
      </c>
      <c r="B42" s="7">
        <f>+B25</f>
        <v>24</v>
      </c>
      <c r="C42" s="7">
        <f>+C25</f>
        <v>8</v>
      </c>
    </row>
    <row r="43" spans="1:3" x14ac:dyDescent="0.25">
      <c r="B43" s="2" t="s">
        <v>11</v>
      </c>
      <c r="C43" s="2" t="s">
        <v>12</v>
      </c>
    </row>
    <row r="44" spans="1:3" x14ac:dyDescent="0.25">
      <c r="B44">
        <f>INTERCEPT(C41:C42,B41:B42)</f>
        <v>8</v>
      </c>
      <c r="C44">
        <f>SLOPE(C41:C42,B41:B42)</f>
        <v>0</v>
      </c>
    </row>
    <row r="47" spans="1:3" ht="18" x14ac:dyDescent="0.35">
      <c r="A47" t="s">
        <v>70</v>
      </c>
      <c r="B47" s="2" t="s">
        <v>68</v>
      </c>
      <c r="C47" s="2" t="s">
        <v>69</v>
      </c>
    </row>
    <row r="48" spans="1:3" x14ac:dyDescent="0.25">
      <c r="A48" t="s">
        <v>57</v>
      </c>
      <c r="B48">
        <f>+B5</f>
        <v>3</v>
      </c>
      <c r="C48" s="4">
        <f>+B20</f>
        <v>20</v>
      </c>
    </row>
    <row r="49" spans="1:3" x14ac:dyDescent="0.25">
      <c r="A49" t="s">
        <v>58</v>
      </c>
      <c r="B49">
        <f>+C5</f>
        <v>2.5</v>
      </c>
      <c r="C49" s="4">
        <f>+B24</f>
        <v>24</v>
      </c>
    </row>
    <row r="50" spans="1:3" x14ac:dyDescent="0.25">
      <c r="B50" s="2" t="s">
        <v>11</v>
      </c>
      <c r="C50" s="2" t="s">
        <v>12</v>
      </c>
    </row>
    <row r="51" spans="1:3" x14ac:dyDescent="0.25">
      <c r="B51">
        <f>INTERCEPT(B48:B49,C48:C49)</f>
        <v>5.5</v>
      </c>
      <c r="C51">
        <f>SLOPE(B48:B49,C48:C49)</f>
        <v>-0.125</v>
      </c>
    </row>
    <row r="53" spans="1:3" ht="18" x14ac:dyDescent="0.35">
      <c r="B53" s="2" t="s">
        <v>72</v>
      </c>
      <c r="C53" s="27" t="s">
        <v>73</v>
      </c>
    </row>
    <row r="54" spans="1:3" x14ac:dyDescent="0.25">
      <c r="A54" t="s">
        <v>38</v>
      </c>
      <c r="B54">
        <f>-B51/C51</f>
        <v>44</v>
      </c>
      <c r="C54">
        <v>0</v>
      </c>
    </row>
    <row r="55" spans="1:3" x14ac:dyDescent="0.25">
      <c r="A55" t="s">
        <v>39</v>
      </c>
      <c r="B55">
        <v>0</v>
      </c>
      <c r="C55">
        <f>+B51</f>
        <v>5.5</v>
      </c>
    </row>
    <row r="57" spans="1:3" ht="18" x14ac:dyDescent="0.35">
      <c r="B57" s="2" t="s">
        <v>72</v>
      </c>
      <c r="C57" s="27" t="s">
        <v>73</v>
      </c>
    </row>
    <row r="58" spans="1:3" x14ac:dyDescent="0.25">
      <c r="A58" t="s">
        <v>57</v>
      </c>
      <c r="B58" s="4">
        <f>+C48</f>
        <v>20</v>
      </c>
      <c r="C58">
        <v>0</v>
      </c>
    </row>
    <row r="59" spans="1:3" x14ac:dyDescent="0.25">
      <c r="B59" s="4">
        <f>+B58</f>
        <v>20</v>
      </c>
      <c r="C59" s="4">
        <f>+B48</f>
        <v>3</v>
      </c>
    </row>
    <row r="60" spans="1:3" x14ac:dyDescent="0.25">
      <c r="B60">
        <v>0</v>
      </c>
      <c r="C60" s="4">
        <f>+C59</f>
        <v>3</v>
      </c>
    </row>
    <row r="61" spans="1:3" x14ac:dyDescent="0.25">
      <c r="C61" s="4"/>
    </row>
    <row r="62" spans="1:3" ht="18" x14ac:dyDescent="0.35">
      <c r="B62" s="2" t="s">
        <v>72</v>
      </c>
      <c r="C62" s="27" t="s">
        <v>73</v>
      </c>
    </row>
    <row r="63" spans="1:3" x14ac:dyDescent="0.25">
      <c r="A63" t="s">
        <v>58</v>
      </c>
      <c r="B63" s="4">
        <f>+C49</f>
        <v>24</v>
      </c>
      <c r="C63">
        <v>0</v>
      </c>
    </row>
    <row r="64" spans="1:3" x14ac:dyDescent="0.25">
      <c r="B64" s="4">
        <f>+B63</f>
        <v>24</v>
      </c>
      <c r="C64" s="4">
        <f>+B49</f>
        <v>2.5</v>
      </c>
    </row>
    <row r="65" spans="1:15" x14ac:dyDescent="0.25">
      <c r="B65">
        <v>0</v>
      </c>
      <c r="C65" s="4">
        <f>+C64</f>
        <v>2.5</v>
      </c>
    </row>
    <row r="66" spans="1:15" x14ac:dyDescent="0.25">
      <c r="D66" s="63" t="s">
        <v>57</v>
      </c>
      <c r="E66" s="63"/>
      <c r="F66" s="63"/>
      <c r="I66" s="63" t="s">
        <v>58</v>
      </c>
      <c r="J66" s="63"/>
      <c r="K66" s="63"/>
    </row>
    <row r="67" spans="1:15" ht="18" x14ac:dyDescent="0.35">
      <c r="A67" s="2" t="s">
        <v>72</v>
      </c>
      <c r="B67" s="27" t="s">
        <v>74</v>
      </c>
      <c r="C67" s="27" t="s">
        <v>75</v>
      </c>
      <c r="D67" t="s">
        <v>20</v>
      </c>
      <c r="E67" t="s">
        <v>20</v>
      </c>
      <c r="F67" t="s">
        <v>62</v>
      </c>
      <c r="I67" t="s">
        <v>20</v>
      </c>
      <c r="J67" t="s">
        <v>20</v>
      </c>
      <c r="K67" t="s">
        <v>63</v>
      </c>
      <c r="N67" t="s">
        <v>106</v>
      </c>
    </row>
    <row r="68" spans="1:15" x14ac:dyDescent="0.25">
      <c r="A68">
        <v>0.1</v>
      </c>
      <c r="B68" s="3">
        <f>+($B$4-$B$5*A68)/$B$6</f>
        <v>19.940000000000001</v>
      </c>
      <c r="C68" s="3">
        <f>+($C$4-$C$5*A68)/$C$6</f>
        <v>19.95</v>
      </c>
      <c r="D68" s="9">
        <f t="shared" ref="D68:D102" si="0">+A68^$B$9*B68^$B$10</f>
        <v>0.83155324295406385</v>
      </c>
      <c r="E68" s="9">
        <f>IFERROR(D68,0)</f>
        <v>0.83155324295406385</v>
      </c>
      <c r="F68" s="6">
        <f t="shared" ref="F68:F102" si="1">+($B$13/(A68^$B$9))^(1/$B$10)</f>
        <v>22627.416997969463</v>
      </c>
      <c r="G68" s="8">
        <f t="shared" ref="G68:G102" si="2">IF(E68=$B$13,A68,0)</f>
        <v>0</v>
      </c>
      <c r="H68" s="8">
        <f t="shared" ref="H68:H102" si="3">IF(E68=$B$13,B68,0)</f>
        <v>0</v>
      </c>
      <c r="I68" s="9">
        <f t="shared" ref="I68:I101" si="4">+A68^$B$9*C68^$B$10</f>
        <v>0.83172002894565744</v>
      </c>
      <c r="J68" s="9">
        <f>IFERROR(I68,0)</f>
        <v>0.83172002894565744</v>
      </c>
      <c r="K68" s="6">
        <f t="shared" ref="K68:K102" si="5">+($C$13/(A68^$B$9))^(1/$B$10)</f>
        <v>29744.51209887295</v>
      </c>
      <c r="L68" s="8">
        <f t="shared" ref="L68:L102" si="6">IF(J68=$C$13,A68,0)</f>
        <v>0</v>
      </c>
      <c r="M68" s="8">
        <f t="shared" ref="M68:M102" si="7">IF(J68=$C$13,C68,0)</f>
        <v>0</v>
      </c>
      <c r="N68" s="9">
        <f>+$B$44+$C$44*A68</f>
        <v>8</v>
      </c>
      <c r="O68" s="9"/>
    </row>
    <row r="69" spans="1:15" x14ac:dyDescent="0.25">
      <c r="A69">
        <v>1</v>
      </c>
      <c r="B69" s="3">
        <f t="shared" ref="B69:B102" si="8">+($B$4-$B$5*A69)/$B$6</f>
        <v>19.399999999999999</v>
      </c>
      <c r="C69" s="3">
        <f t="shared" ref="C69:C102" si="9">+($C$4-$C$5*A69)/$C$6</f>
        <v>19.5</v>
      </c>
      <c r="D69" s="9">
        <f t="shared" si="0"/>
        <v>3.2743167665684285</v>
      </c>
      <c r="E69" s="9">
        <f t="shared" ref="E69:E102" si="10">IFERROR(D69,0)</f>
        <v>3.2743167665684285</v>
      </c>
      <c r="F69" s="6">
        <f t="shared" si="1"/>
        <v>715.54175279993228</v>
      </c>
      <c r="G69" s="8">
        <f t="shared" si="2"/>
        <v>0</v>
      </c>
      <c r="H69" s="8">
        <f t="shared" si="3"/>
        <v>0</v>
      </c>
      <c r="I69" s="9">
        <f t="shared" si="4"/>
        <v>3.2810575238129527</v>
      </c>
      <c r="J69" s="9">
        <f t="shared" ref="J69:J102" si="11">IFERROR(I69,0)</f>
        <v>3.2810575238129527</v>
      </c>
      <c r="K69" s="6">
        <f t="shared" si="5"/>
        <v>940.60406122874099</v>
      </c>
      <c r="L69" s="8">
        <f t="shared" si="6"/>
        <v>0</v>
      </c>
      <c r="M69" s="8">
        <f t="shared" si="7"/>
        <v>0</v>
      </c>
      <c r="N69" s="9">
        <f t="shared" ref="N69:N102" si="12">+$B$44+$C$44*A69</f>
        <v>8</v>
      </c>
      <c r="O69" s="9"/>
    </row>
    <row r="70" spans="1:15" x14ac:dyDescent="0.25">
      <c r="A70">
        <v>2</v>
      </c>
      <c r="B70" s="3">
        <f t="shared" si="8"/>
        <v>18.8</v>
      </c>
      <c r="C70" s="3">
        <f t="shared" si="9"/>
        <v>19</v>
      </c>
      <c r="D70" s="9">
        <f t="shared" si="0"/>
        <v>4.9009597646358021</v>
      </c>
      <c r="E70" s="9">
        <f t="shared" si="10"/>
        <v>4.9009597646358021</v>
      </c>
      <c r="F70" s="6">
        <f t="shared" si="1"/>
        <v>252.9822128134704</v>
      </c>
      <c r="G70" s="8">
        <f t="shared" si="2"/>
        <v>0</v>
      </c>
      <c r="H70" s="8">
        <f t="shared" si="3"/>
        <v>0</v>
      </c>
      <c r="I70" s="9">
        <f t="shared" si="4"/>
        <v>4.9217487286357722</v>
      </c>
      <c r="J70" s="9">
        <f t="shared" si="11"/>
        <v>4.9217487286357722</v>
      </c>
      <c r="K70" s="6">
        <f t="shared" si="5"/>
        <v>332.55375505322462</v>
      </c>
      <c r="L70" s="8">
        <f t="shared" si="6"/>
        <v>0</v>
      </c>
      <c r="M70" s="8">
        <f t="shared" si="7"/>
        <v>0</v>
      </c>
      <c r="N70" s="9">
        <f t="shared" si="12"/>
        <v>8</v>
      </c>
      <c r="O70" s="9"/>
    </row>
    <row r="71" spans="1:15" x14ac:dyDescent="0.25">
      <c r="A71">
        <v>3</v>
      </c>
      <c r="B71" s="3">
        <f t="shared" si="8"/>
        <v>18.2</v>
      </c>
      <c r="C71" s="3">
        <f t="shared" si="9"/>
        <v>18.5</v>
      </c>
      <c r="D71" s="9">
        <f t="shared" si="0"/>
        <v>6.1702293611588352</v>
      </c>
      <c r="E71" s="9">
        <f t="shared" si="10"/>
        <v>6.1702293611588352</v>
      </c>
      <c r="F71" s="6">
        <f t="shared" si="1"/>
        <v>137.7060745318193</v>
      </c>
      <c r="G71" s="8">
        <f t="shared" si="2"/>
        <v>0</v>
      </c>
      <c r="H71" s="8">
        <f t="shared" si="3"/>
        <v>0</v>
      </c>
      <c r="I71" s="9">
        <f t="shared" si="4"/>
        <v>6.2107127631550325</v>
      </c>
      <c r="J71" s="9">
        <f t="shared" si="11"/>
        <v>6.2107127631550325</v>
      </c>
      <c r="K71" s="6">
        <f t="shared" si="5"/>
        <v>181.01933598375629</v>
      </c>
      <c r="L71" s="8">
        <f t="shared" si="6"/>
        <v>0</v>
      </c>
      <c r="M71" s="8">
        <f t="shared" si="7"/>
        <v>0</v>
      </c>
      <c r="N71" s="9">
        <f t="shared" si="12"/>
        <v>8</v>
      </c>
      <c r="O71" s="9"/>
    </row>
    <row r="72" spans="1:15" x14ac:dyDescent="0.25">
      <c r="A72">
        <v>4</v>
      </c>
      <c r="B72" s="3">
        <f t="shared" si="8"/>
        <v>17.600000000000001</v>
      </c>
      <c r="C72" s="3">
        <f t="shared" si="9"/>
        <v>18</v>
      </c>
      <c r="D72" s="9">
        <f t="shared" si="0"/>
        <v>7.2350420890557743</v>
      </c>
      <c r="E72" s="9">
        <f t="shared" si="10"/>
        <v>7.2350420890557743</v>
      </c>
      <c r="F72" s="6">
        <f t="shared" si="1"/>
        <v>89.442719099991592</v>
      </c>
      <c r="G72" s="8">
        <f t="shared" si="2"/>
        <v>0</v>
      </c>
      <c r="H72" s="8">
        <f t="shared" si="3"/>
        <v>0</v>
      </c>
      <c r="I72" s="9">
        <f t="shared" si="4"/>
        <v>7.3003721027184696</v>
      </c>
      <c r="J72" s="9">
        <f t="shared" si="11"/>
        <v>7.3003721027184696</v>
      </c>
      <c r="K72" s="6">
        <f t="shared" si="5"/>
        <v>117.5755076535925</v>
      </c>
      <c r="L72" s="8">
        <f t="shared" si="6"/>
        <v>0</v>
      </c>
      <c r="M72" s="8">
        <f t="shared" si="7"/>
        <v>0</v>
      </c>
      <c r="N72" s="9">
        <f t="shared" si="12"/>
        <v>8</v>
      </c>
      <c r="O72" s="9"/>
    </row>
    <row r="73" spans="1:15" x14ac:dyDescent="0.25">
      <c r="A73">
        <v>5</v>
      </c>
      <c r="B73" s="3">
        <f t="shared" si="8"/>
        <v>17</v>
      </c>
      <c r="C73" s="3">
        <f t="shared" si="9"/>
        <v>17.5</v>
      </c>
      <c r="D73" s="9">
        <f t="shared" si="0"/>
        <v>8.1575843130731993</v>
      </c>
      <c r="E73" s="9">
        <f t="shared" si="10"/>
        <v>8.1575843130731993</v>
      </c>
      <c r="F73" s="6">
        <f t="shared" si="1"/>
        <v>63.999999999999979</v>
      </c>
      <c r="G73" s="8">
        <f t="shared" si="2"/>
        <v>0</v>
      </c>
      <c r="H73" s="8">
        <f t="shared" si="3"/>
        <v>0</v>
      </c>
      <c r="I73" s="9">
        <f t="shared" si="4"/>
        <v>8.2527221197449414</v>
      </c>
      <c r="J73" s="9">
        <f t="shared" si="11"/>
        <v>8.2527221197449414</v>
      </c>
      <c r="K73" s="6">
        <f t="shared" si="5"/>
        <v>84.130184832793518</v>
      </c>
      <c r="L73" s="8">
        <f t="shared" si="6"/>
        <v>0</v>
      </c>
      <c r="M73" s="8">
        <f t="shared" si="7"/>
        <v>0</v>
      </c>
      <c r="N73" s="9">
        <f t="shared" si="12"/>
        <v>8</v>
      </c>
      <c r="O73" s="9"/>
    </row>
    <row r="74" spans="1:15" x14ac:dyDescent="0.25">
      <c r="A74">
        <v>6</v>
      </c>
      <c r="B74" s="3">
        <f t="shared" si="8"/>
        <v>16.399999999999999</v>
      </c>
      <c r="C74" s="3">
        <f t="shared" si="9"/>
        <v>17</v>
      </c>
      <c r="D74" s="9">
        <f t="shared" si="0"/>
        <v>8.9707404089577913</v>
      </c>
      <c r="E74" s="9">
        <f t="shared" si="10"/>
        <v>8.9707404089577913</v>
      </c>
      <c r="F74" s="6">
        <f t="shared" si="1"/>
        <v>48.686449556014772</v>
      </c>
      <c r="G74" s="8">
        <f t="shared" si="2"/>
        <v>0</v>
      </c>
      <c r="H74" s="8">
        <f t="shared" si="3"/>
        <v>0</v>
      </c>
      <c r="I74" s="9">
        <f t="shared" si="4"/>
        <v>9.1006061314779494</v>
      </c>
      <c r="J74" s="9">
        <f t="shared" si="11"/>
        <v>9.1006061314779494</v>
      </c>
      <c r="K74" s="6">
        <f t="shared" si="5"/>
        <v>64.000000000000028</v>
      </c>
      <c r="L74" s="8">
        <f t="shared" si="6"/>
        <v>0</v>
      </c>
      <c r="M74" s="8">
        <f t="shared" si="7"/>
        <v>0</v>
      </c>
      <c r="N74" s="9">
        <f t="shared" si="12"/>
        <v>8</v>
      </c>
      <c r="O74" s="9"/>
    </row>
    <row r="75" spans="1:15" x14ac:dyDescent="0.25">
      <c r="A75">
        <v>7</v>
      </c>
      <c r="B75" s="3">
        <f t="shared" si="8"/>
        <v>15.8</v>
      </c>
      <c r="C75" s="3">
        <f t="shared" si="9"/>
        <v>16.5</v>
      </c>
      <c r="D75" s="9">
        <f t="shared" si="0"/>
        <v>9.6944161531888824</v>
      </c>
      <c r="E75" s="9">
        <f t="shared" si="10"/>
        <v>9.6944161531888824</v>
      </c>
      <c r="F75" s="6">
        <f t="shared" si="1"/>
        <v>38.63562307330362</v>
      </c>
      <c r="G75" s="8">
        <f t="shared" si="2"/>
        <v>0</v>
      </c>
      <c r="H75" s="8">
        <f t="shared" si="3"/>
        <v>0</v>
      </c>
      <c r="I75" s="9">
        <f t="shared" si="4"/>
        <v>9.863984966622052</v>
      </c>
      <c r="J75" s="9">
        <f t="shared" si="11"/>
        <v>9.863984966622052</v>
      </c>
      <c r="K75" s="6">
        <f t="shared" si="5"/>
        <v>50.787845473237134</v>
      </c>
      <c r="L75" s="8">
        <f t="shared" si="6"/>
        <v>0</v>
      </c>
      <c r="M75" s="8">
        <f t="shared" si="7"/>
        <v>0</v>
      </c>
      <c r="N75" s="9">
        <f t="shared" si="12"/>
        <v>8</v>
      </c>
      <c r="O75" s="9"/>
    </row>
    <row r="76" spans="1:15" x14ac:dyDescent="0.25">
      <c r="A76">
        <v>8</v>
      </c>
      <c r="B76" s="3">
        <f t="shared" si="8"/>
        <v>15.2</v>
      </c>
      <c r="C76" s="3">
        <f t="shared" si="9"/>
        <v>16</v>
      </c>
      <c r="D76" s="9">
        <f t="shared" si="0"/>
        <v>10.341687905640597</v>
      </c>
      <c r="E76" s="9">
        <f t="shared" si="10"/>
        <v>10.341687905640597</v>
      </c>
      <c r="F76" s="6">
        <f t="shared" si="1"/>
        <v>31.622776601683789</v>
      </c>
      <c r="G76" s="8">
        <f t="shared" si="2"/>
        <v>0</v>
      </c>
      <c r="H76" s="8">
        <f t="shared" si="3"/>
        <v>0</v>
      </c>
      <c r="I76" s="9">
        <f t="shared" si="4"/>
        <v>10.556063286183154</v>
      </c>
      <c r="J76" s="9">
        <f t="shared" si="11"/>
        <v>10.556063286183154</v>
      </c>
      <c r="K76" s="6">
        <f t="shared" si="5"/>
        <v>41.56921938165307</v>
      </c>
      <c r="L76" s="8">
        <f t="shared" si="6"/>
        <v>0</v>
      </c>
      <c r="M76" s="8">
        <f t="shared" si="7"/>
        <v>0</v>
      </c>
      <c r="N76" s="9">
        <f t="shared" si="12"/>
        <v>8</v>
      </c>
      <c r="O76" s="9"/>
    </row>
    <row r="77" spans="1:15" x14ac:dyDescent="0.25">
      <c r="A77">
        <v>9</v>
      </c>
      <c r="B77" s="3">
        <f t="shared" si="8"/>
        <v>14.6</v>
      </c>
      <c r="C77" s="3">
        <f t="shared" si="9"/>
        <v>15.5</v>
      </c>
      <c r="D77" s="9">
        <f t="shared" si="0"/>
        <v>10.921609590885856</v>
      </c>
      <c r="E77" s="9">
        <f t="shared" si="10"/>
        <v>10.921609590885856</v>
      </c>
      <c r="F77" s="6">
        <f t="shared" si="1"/>
        <v>26.501546399997501</v>
      </c>
      <c r="G77" s="8">
        <f t="shared" si="2"/>
        <v>0</v>
      </c>
      <c r="H77" s="8">
        <f t="shared" si="3"/>
        <v>0</v>
      </c>
      <c r="I77" s="9">
        <f t="shared" si="4"/>
        <v>11.186086798913806</v>
      </c>
      <c r="J77" s="9">
        <f t="shared" si="11"/>
        <v>11.186086798913806</v>
      </c>
      <c r="K77" s="6">
        <f t="shared" si="5"/>
        <v>34.837187452916318</v>
      </c>
      <c r="L77" s="8">
        <f t="shared" si="6"/>
        <v>0</v>
      </c>
      <c r="M77" s="8">
        <f t="shared" si="7"/>
        <v>0</v>
      </c>
      <c r="N77" s="9">
        <f t="shared" si="12"/>
        <v>8</v>
      </c>
      <c r="O77" s="9"/>
    </row>
    <row r="78" spans="1:15" x14ac:dyDescent="0.25">
      <c r="A78">
        <v>10</v>
      </c>
      <c r="B78" s="3">
        <f t="shared" si="8"/>
        <v>14</v>
      </c>
      <c r="C78" s="3">
        <f t="shared" si="9"/>
        <v>15</v>
      </c>
      <c r="D78" s="9">
        <f t="shared" si="0"/>
        <v>11.44066355858723</v>
      </c>
      <c r="E78" s="9">
        <f t="shared" si="10"/>
        <v>11.44066355858723</v>
      </c>
      <c r="F78" s="6">
        <f t="shared" si="1"/>
        <v>22.627416997969519</v>
      </c>
      <c r="G78" s="8">
        <f t="shared" si="2"/>
        <v>0</v>
      </c>
      <c r="H78" s="8">
        <f t="shared" si="3"/>
        <v>0</v>
      </c>
      <c r="I78" s="9">
        <f t="shared" si="4"/>
        <v>11.760790225246735</v>
      </c>
      <c r="J78" s="9">
        <f t="shared" si="11"/>
        <v>11.760790225246735</v>
      </c>
      <c r="K78" s="6">
        <f t="shared" si="5"/>
        <v>29.74451209887296</v>
      </c>
      <c r="L78" s="8">
        <f t="shared" si="6"/>
        <v>0</v>
      </c>
      <c r="M78" s="8">
        <f t="shared" si="7"/>
        <v>0</v>
      </c>
      <c r="N78" s="9">
        <f t="shared" si="12"/>
        <v>8</v>
      </c>
      <c r="O78" s="9"/>
    </row>
    <row r="79" spans="1:15" x14ac:dyDescent="0.25">
      <c r="A79">
        <v>11</v>
      </c>
      <c r="B79" s="3">
        <f t="shared" si="8"/>
        <v>13.4</v>
      </c>
      <c r="C79" s="3">
        <f t="shared" si="9"/>
        <v>14.5</v>
      </c>
      <c r="D79" s="9">
        <f t="shared" si="0"/>
        <v>11.903578229360827</v>
      </c>
      <c r="E79" s="9">
        <f t="shared" si="10"/>
        <v>11.903578229360827</v>
      </c>
      <c r="F79" s="6">
        <f t="shared" si="1"/>
        <v>19.613086908021589</v>
      </c>
      <c r="G79" s="8">
        <f t="shared" si="2"/>
        <v>0</v>
      </c>
      <c r="H79" s="8">
        <f t="shared" si="3"/>
        <v>0</v>
      </c>
      <c r="I79" s="9">
        <f t="shared" si="4"/>
        <v>12.285216432605189</v>
      </c>
      <c r="J79" s="9">
        <f t="shared" si="11"/>
        <v>12.285216432605189</v>
      </c>
      <c r="K79" s="6">
        <f t="shared" si="5"/>
        <v>25.782072292398432</v>
      </c>
      <c r="L79" s="8">
        <f t="shared" si="6"/>
        <v>0</v>
      </c>
      <c r="M79" s="8">
        <f t="shared" si="7"/>
        <v>0</v>
      </c>
      <c r="N79" s="9">
        <f t="shared" si="12"/>
        <v>8</v>
      </c>
      <c r="O79" s="9"/>
    </row>
    <row r="80" spans="1:15" x14ac:dyDescent="0.25">
      <c r="A80">
        <v>12</v>
      </c>
      <c r="B80" s="3">
        <f t="shared" si="8"/>
        <v>12.8</v>
      </c>
      <c r="C80" s="3">
        <f t="shared" si="9"/>
        <v>14</v>
      </c>
      <c r="D80" s="9">
        <f t="shared" si="0"/>
        <v>12.313818145161727</v>
      </c>
      <c r="E80" s="9">
        <f t="shared" si="10"/>
        <v>12.313818145161727</v>
      </c>
      <c r="F80" s="6">
        <f t="shared" si="1"/>
        <v>17.213259316477401</v>
      </c>
      <c r="G80" s="8">
        <f t="shared" si="2"/>
        <v>0</v>
      </c>
      <c r="H80" s="8">
        <f t="shared" si="3"/>
        <v>0</v>
      </c>
      <c r="I80" s="9">
        <f t="shared" si="4"/>
        <v>12.763211378961694</v>
      </c>
      <c r="J80" s="9">
        <f t="shared" si="11"/>
        <v>12.763211378961694</v>
      </c>
      <c r="K80" s="6">
        <f t="shared" si="5"/>
        <v>22.627416997969529</v>
      </c>
      <c r="L80" s="8">
        <f t="shared" si="6"/>
        <v>0</v>
      </c>
      <c r="M80" s="8">
        <f t="shared" si="7"/>
        <v>0</v>
      </c>
      <c r="N80" s="9">
        <f t="shared" si="12"/>
        <v>8</v>
      </c>
      <c r="O80" s="9"/>
    </row>
    <row r="81" spans="1:15" x14ac:dyDescent="0.25">
      <c r="A81">
        <v>13</v>
      </c>
      <c r="B81" s="3">
        <f t="shared" si="8"/>
        <v>12.2</v>
      </c>
      <c r="C81" s="3">
        <f t="shared" si="9"/>
        <v>13.5</v>
      </c>
      <c r="D81" s="9">
        <f t="shared" si="0"/>
        <v>12.673890297768995</v>
      </c>
      <c r="E81" s="9">
        <f t="shared" si="10"/>
        <v>12.673890297768995</v>
      </c>
      <c r="F81" s="6">
        <f t="shared" si="1"/>
        <v>15.26581348790258</v>
      </c>
      <c r="G81" s="8">
        <f t="shared" si="2"/>
        <v>0</v>
      </c>
      <c r="H81" s="8">
        <f t="shared" si="3"/>
        <v>0</v>
      </c>
      <c r="I81" s="9">
        <f t="shared" si="4"/>
        <v>13.19773849337289</v>
      </c>
      <c r="J81" s="9">
        <f t="shared" si="11"/>
        <v>13.19773849337289</v>
      </c>
      <c r="K81" s="6">
        <f t="shared" si="5"/>
        <v>20.067432974378068</v>
      </c>
      <c r="L81" s="8">
        <f t="shared" si="6"/>
        <v>0</v>
      </c>
      <c r="M81" s="8">
        <f t="shared" si="7"/>
        <v>0</v>
      </c>
      <c r="N81" s="9">
        <f t="shared" si="12"/>
        <v>8</v>
      </c>
      <c r="O81" s="9"/>
    </row>
    <row r="82" spans="1:15" x14ac:dyDescent="0.25">
      <c r="A82">
        <v>14</v>
      </c>
      <c r="B82" s="3">
        <f t="shared" si="8"/>
        <v>11.6</v>
      </c>
      <c r="C82" s="3">
        <f t="shared" si="9"/>
        <v>13</v>
      </c>
      <c r="D82" s="9">
        <f t="shared" si="0"/>
        <v>12.985540082044771</v>
      </c>
      <c r="E82" s="9">
        <f t="shared" si="10"/>
        <v>12.985540082044771</v>
      </c>
      <c r="F82" s="6">
        <f t="shared" si="1"/>
        <v>13.659755535250213</v>
      </c>
      <c r="G82" s="8">
        <f t="shared" si="2"/>
        <v>0</v>
      </c>
      <c r="H82" s="8">
        <f t="shared" si="3"/>
        <v>0</v>
      </c>
      <c r="I82" s="9">
        <f t="shared" si="4"/>
        <v>13.591086055502025</v>
      </c>
      <c r="J82" s="9">
        <f t="shared" si="11"/>
        <v>13.591086055502025</v>
      </c>
      <c r="K82" s="6">
        <f t="shared" si="5"/>
        <v>17.956214967990235</v>
      </c>
      <c r="L82" s="8">
        <f t="shared" si="6"/>
        <v>0</v>
      </c>
      <c r="M82" s="8">
        <f t="shared" si="7"/>
        <v>0</v>
      </c>
      <c r="N82" s="9">
        <f t="shared" si="12"/>
        <v>8</v>
      </c>
      <c r="O82" s="9"/>
    </row>
    <row r="83" spans="1:15" x14ac:dyDescent="0.25">
      <c r="A83">
        <v>15</v>
      </c>
      <c r="B83" s="3">
        <f t="shared" si="8"/>
        <v>11</v>
      </c>
      <c r="C83" s="3">
        <f t="shared" si="9"/>
        <v>12.5</v>
      </c>
      <c r="D83" s="9">
        <f t="shared" si="0"/>
        <v>13.24987647544266</v>
      </c>
      <c r="E83" s="9">
        <f t="shared" si="10"/>
        <v>13.24987647544266</v>
      </c>
      <c r="F83" s="6">
        <f t="shared" si="1"/>
        <v>12.316805742712017</v>
      </c>
      <c r="G83" s="8">
        <f t="shared" si="2"/>
        <v>0</v>
      </c>
      <c r="H83" s="8">
        <f t="shared" si="3"/>
        <v>0</v>
      </c>
      <c r="I83" s="9">
        <f t="shared" si="4"/>
        <v>13.945007771622842</v>
      </c>
      <c r="J83" s="9">
        <f t="shared" si="11"/>
        <v>13.945007771622842</v>
      </c>
      <c r="K83" s="6">
        <f t="shared" si="5"/>
        <v>16.190861620062101</v>
      </c>
      <c r="L83" s="8">
        <f t="shared" si="6"/>
        <v>0</v>
      </c>
      <c r="M83" s="8">
        <f t="shared" si="7"/>
        <v>0</v>
      </c>
      <c r="N83" s="9">
        <f t="shared" si="12"/>
        <v>8</v>
      </c>
      <c r="O83" s="9"/>
    </row>
    <row r="84" spans="1:15" x14ac:dyDescent="0.25">
      <c r="A84">
        <v>16</v>
      </c>
      <c r="B84" s="3">
        <f t="shared" si="8"/>
        <v>10.4</v>
      </c>
      <c r="C84" s="3">
        <f t="shared" si="9"/>
        <v>12</v>
      </c>
      <c r="D84" s="9">
        <f t="shared" si="0"/>
        <v>13.467448557349112</v>
      </c>
      <c r="E84" s="9">
        <f t="shared" si="10"/>
        <v>13.467448557349112</v>
      </c>
      <c r="F84" s="6">
        <f t="shared" si="1"/>
        <v>11.180339887498945</v>
      </c>
      <c r="G84" s="8">
        <f t="shared" si="2"/>
        <v>0</v>
      </c>
      <c r="H84" s="8">
        <f t="shared" si="3"/>
        <v>0</v>
      </c>
      <c r="I84" s="9">
        <f t="shared" si="4"/>
        <v>14.260819663728027</v>
      </c>
      <c r="J84" s="9">
        <f t="shared" si="11"/>
        <v>14.260819663728027</v>
      </c>
      <c r="K84" s="6">
        <f t="shared" si="5"/>
        <v>14.696938456699078</v>
      </c>
      <c r="L84" s="8">
        <f t="shared" si="6"/>
        <v>0</v>
      </c>
      <c r="M84" s="8">
        <f t="shared" si="7"/>
        <v>0</v>
      </c>
      <c r="N84" s="9">
        <f t="shared" si="12"/>
        <v>8</v>
      </c>
      <c r="O84" s="9"/>
    </row>
    <row r="85" spans="1:15" x14ac:dyDescent="0.25">
      <c r="A85">
        <v>17</v>
      </c>
      <c r="B85" s="3">
        <f t="shared" si="8"/>
        <v>9.8000000000000007</v>
      </c>
      <c r="C85" s="3">
        <f t="shared" si="9"/>
        <v>11.5</v>
      </c>
      <c r="D85" s="9">
        <f t="shared" si="0"/>
        <v>13.638285672802908</v>
      </c>
      <c r="E85" s="9">
        <f t="shared" si="10"/>
        <v>13.638285672802908</v>
      </c>
      <c r="F85" s="6">
        <f t="shared" si="1"/>
        <v>10.20849213264264</v>
      </c>
      <c r="G85" s="8">
        <f t="shared" si="2"/>
        <v>0</v>
      </c>
      <c r="H85" s="8">
        <f t="shared" si="3"/>
        <v>0</v>
      </c>
      <c r="I85" s="9">
        <f t="shared" si="4"/>
        <v>14.539467096607515</v>
      </c>
      <c r="J85" s="9">
        <f t="shared" si="11"/>
        <v>14.539467096607515</v>
      </c>
      <c r="K85" s="6">
        <f t="shared" si="5"/>
        <v>13.419411405989752</v>
      </c>
      <c r="L85" s="8">
        <f t="shared" si="6"/>
        <v>0</v>
      </c>
      <c r="M85" s="8">
        <f t="shared" si="7"/>
        <v>0</v>
      </c>
      <c r="N85" s="9">
        <f t="shared" si="12"/>
        <v>8</v>
      </c>
      <c r="O85" s="9"/>
    </row>
    <row r="86" spans="1:15" x14ac:dyDescent="0.25">
      <c r="A86">
        <v>18</v>
      </c>
      <c r="B86" s="3">
        <f t="shared" si="8"/>
        <v>9.1999999999999993</v>
      </c>
      <c r="C86" s="3">
        <f t="shared" si="9"/>
        <v>11</v>
      </c>
      <c r="D86" s="9">
        <f t="shared" si="0"/>
        <v>13.761907486358774</v>
      </c>
      <c r="E86" s="9">
        <f t="shared" si="10"/>
        <v>13.761907486358774</v>
      </c>
      <c r="F86" s="6">
        <f t="shared" si="1"/>
        <v>9.369711585684092</v>
      </c>
      <c r="G86" s="8">
        <f t="shared" si="2"/>
        <v>0</v>
      </c>
      <c r="H86" s="8">
        <f t="shared" si="3"/>
        <v>0</v>
      </c>
      <c r="I86" s="9">
        <f t="shared" si="4"/>
        <v>14.781570433847245</v>
      </c>
      <c r="J86" s="9">
        <f t="shared" si="11"/>
        <v>14.781570433847245</v>
      </c>
      <c r="K86" s="6">
        <f t="shared" si="5"/>
        <v>12.316805742712027</v>
      </c>
      <c r="L86" s="8">
        <f t="shared" si="6"/>
        <v>0</v>
      </c>
      <c r="M86" s="8">
        <f t="shared" si="7"/>
        <v>0</v>
      </c>
      <c r="N86" s="9">
        <f t="shared" si="12"/>
        <v>8</v>
      </c>
      <c r="O86" s="9"/>
    </row>
    <row r="87" spans="1:15" x14ac:dyDescent="0.25">
      <c r="A87">
        <v>19</v>
      </c>
      <c r="B87" s="3">
        <f t="shared" si="8"/>
        <v>8.6</v>
      </c>
      <c r="C87" s="3">
        <f t="shared" si="9"/>
        <v>10.5</v>
      </c>
      <c r="D87" s="9">
        <f t="shared" si="0"/>
        <v>13.8373058718763</v>
      </c>
      <c r="E87" s="9">
        <f t="shared" si="10"/>
        <v>13.8373058718763</v>
      </c>
      <c r="F87" s="6">
        <f t="shared" si="1"/>
        <v>8.639817701769724</v>
      </c>
      <c r="G87" s="8">
        <f t="shared" si="2"/>
        <v>0</v>
      </c>
      <c r="H87" s="8">
        <f t="shared" si="3"/>
        <v>0</v>
      </c>
      <c r="I87" s="9">
        <f t="shared" si="4"/>
        <v>14.987454588117991</v>
      </c>
      <c r="J87" s="9">
        <f t="shared" si="11"/>
        <v>14.987454588117991</v>
      </c>
      <c r="K87" s="6">
        <f t="shared" si="5"/>
        <v>11.357335315180126</v>
      </c>
      <c r="L87" s="8">
        <f t="shared" si="6"/>
        <v>0</v>
      </c>
      <c r="M87" s="8">
        <f t="shared" si="7"/>
        <v>0</v>
      </c>
      <c r="N87" s="9">
        <f t="shared" si="12"/>
        <v>8</v>
      </c>
      <c r="O87" s="9"/>
    </row>
    <row r="88" spans="1:15" x14ac:dyDescent="0.25">
      <c r="A88">
        <v>20</v>
      </c>
      <c r="B88" s="3">
        <f t="shared" si="8"/>
        <v>8</v>
      </c>
      <c r="C88" s="3">
        <f t="shared" si="9"/>
        <v>10</v>
      </c>
      <c r="D88" s="9">
        <f t="shared" si="0"/>
        <v>13.862896863102927</v>
      </c>
      <c r="E88" s="9">
        <f t="shared" si="10"/>
        <v>13.862896863102927</v>
      </c>
      <c r="F88" s="6">
        <f t="shared" si="1"/>
        <v>8.0000000000000018</v>
      </c>
      <c r="G88" s="8">
        <f t="shared" si="2"/>
        <v>20</v>
      </c>
      <c r="H88" s="8">
        <f t="shared" si="3"/>
        <v>8</v>
      </c>
      <c r="I88" s="9">
        <f t="shared" si="4"/>
        <v>15.15716566510398</v>
      </c>
      <c r="J88" s="9">
        <f t="shared" si="11"/>
        <v>15.15716566510398</v>
      </c>
      <c r="K88" s="6">
        <f t="shared" si="5"/>
        <v>10.516273104099197</v>
      </c>
      <c r="L88" s="8">
        <f t="shared" si="6"/>
        <v>0</v>
      </c>
      <c r="M88" s="8">
        <f t="shared" si="7"/>
        <v>0</v>
      </c>
      <c r="N88" s="9">
        <f t="shared" si="12"/>
        <v>8</v>
      </c>
      <c r="O88" s="9"/>
    </row>
    <row r="89" spans="1:15" x14ac:dyDescent="0.25">
      <c r="A89">
        <v>21</v>
      </c>
      <c r="B89" s="3">
        <f t="shared" si="8"/>
        <v>7.4</v>
      </c>
      <c r="C89" s="3">
        <f t="shared" si="9"/>
        <v>9.5</v>
      </c>
      <c r="D89" s="9">
        <f t="shared" si="0"/>
        <v>13.836436832150774</v>
      </c>
      <c r="E89" s="9">
        <f t="shared" si="10"/>
        <v>13.836436832150774</v>
      </c>
      <c r="F89" s="6">
        <f t="shared" si="1"/>
        <v>7.4354291272269197</v>
      </c>
      <c r="G89" s="8">
        <f t="shared" si="2"/>
        <v>0</v>
      </c>
      <c r="H89" s="8">
        <f t="shared" si="3"/>
        <v>0</v>
      </c>
      <c r="I89" s="9">
        <f t="shared" si="4"/>
        <v>15.290476476478537</v>
      </c>
      <c r="J89" s="9">
        <f t="shared" si="11"/>
        <v>15.290476476478537</v>
      </c>
      <c r="K89" s="6">
        <f t="shared" si="5"/>
        <v>9.7741254185115238</v>
      </c>
      <c r="L89" s="8">
        <f t="shared" si="6"/>
        <v>0</v>
      </c>
      <c r="M89" s="8">
        <f t="shared" si="7"/>
        <v>0</v>
      </c>
      <c r="N89" s="9">
        <f t="shared" si="12"/>
        <v>8</v>
      </c>
      <c r="O89" s="9"/>
    </row>
    <row r="90" spans="1:15" x14ac:dyDescent="0.25">
      <c r="A90">
        <v>22</v>
      </c>
      <c r="B90" s="3">
        <f t="shared" si="8"/>
        <v>6.8</v>
      </c>
      <c r="C90" s="3">
        <f t="shared" si="9"/>
        <v>9</v>
      </c>
      <c r="D90" s="9">
        <f t="shared" si="0"/>
        <v>13.754891645569383</v>
      </c>
      <c r="E90" s="9">
        <f t="shared" si="10"/>
        <v>13.754891645569383</v>
      </c>
      <c r="F90" s="6">
        <f t="shared" si="1"/>
        <v>6.9342733763315803</v>
      </c>
      <c r="G90" s="8">
        <f t="shared" si="2"/>
        <v>0</v>
      </c>
      <c r="H90" s="8">
        <f t="shared" si="3"/>
        <v>0</v>
      </c>
      <c r="I90" s="9">
        <f t="shared" si="4"/>
        <v>15.386881610942323</v>
      </c>
      <c r="J90" s="9">
        <f t="shared" si="11"/>
        <v>15.386881610942323</v>
      </c>
      <c r="K90" s="6">
        <f t="shared" si="5"/>
        <v>9.1153390754983636</v>
      </c>
      <c r="L90" s="8">
        <f t="shared" si="6"/>
        <v>0</v>
      </c>
      <c r="M90" s="8">
        <f t="shared" si="7"/>
        <v>0</v>
      </c>
      <c r="N90" s="9">
        <f t="shared" si="12"/>
        <v>8</v>
      </c>
      <c r="O90" s="9"/>
    </row>
    <row r="91" spans="1:15" x14ac:dyDescent="0.25">
      <c r="A91">
        <v>23</v>
      </c>
      <c r="B91" s="3">
        <f t="shared" si="8"/>
        <v>6.2</v>
      </c>
      <c r="C91" s="3">
        <f t="shared" si="9"/>
        <v>8.5</v>
      </c>
      <c r="D91" s="9">
        <f t="shared" si="0"/>
        <v>13.614239218489839</v>
      </c>
      <c r="E91" s="9">
        <f t="shared" si="10"/>
        <v>13.614239218489839</v>
      </c>
      <c r="F91" s="6">
        <f t="shared" si="1"/>
        <v>6.4869899703674037</v>
      </c>
      <c r="G91" s="8">
        <f t="shared" si="2"/>
        <v>0</v>
      </c>
      <c r="H91" s="8">
        <f t="shared" si="3"/>
        <v>0</v>
      </c>
      <c r="I91" s="9">
        <f t="shared" si="4"/>
        <v>15.445581802260087</v>
      </c>
      <c r="J91" s="9">
        <f t="shared" si="11"/>
        <v>15.445581802260087</v>
      </c>
      <c r="K91" s="6">
        <f t="shared" si="5"/>
        <v>8.5273697689919885</v>
      </c>
      <c r="L91" s="8">
        <f t="shared" si="6"/>
        <v>0</v>
      </c>
      <c r="M91" s="8">
        <f t="shared" si="7"/>
        <v>0</v>
      </c>
      <c r="N91" s="9">
        <f t="shared" si="12"/>
        <v>8</v>
      </c>
      <c r="O91" s="9"/>
    </row>
    <row r="92" spans="1:15" x14ac:dyDescent="0.25">
      <c r="A92">
        <v>24</v>
      </c>
      <c r="B92" s="3">
        <f t="shared" si="8"/>
        <v>5.6</v>
      </c>
      <c r="C92" s="3">
        <f t="shared" si="9"/>
        <v>8</v>
      </c>
      <c r="D92" s="9">
        <f t="shared" si="0"/>
        <v>13.409171824130174</v>
      </c>
      <c r="E92" s="9">
        <f t="shared" si="10"/>
        <v>13.409171824130174</v>
      </c>
      <c r="F92" s="6">
        <f t="shared" si="1"/>
        <v>6.0858061945018447</v>
      </c>
      <c r="G92" s="8">
        <f t="shared" si="2"/>
        <v>0</v>
      </c>
      <c r="H92" s="8">
        <f t="shared" si="3"/>
        <v>0</v>
      </c>
      <c r="I92" s="9">
        <f t="shared" si="4"/>
        <v>15.465456359454103</v>
      </c>
      <c r="J92" s="9">
        <f t="shared" si="11"/>
        <v>15.465456359454103</v>
      </c>
      <c r="K92" s="6">
        <f t="shared" si="5"/>
        <v>8.0000000000000018</v>
      </c>
      <c r="L92" s="8">
        <f t="shared" si="6"/>
        <v>24</v>
      </c>
      <c r="M92" s="8">
        <f t="shared" si="7"/>
        <v>8</v>
      </c>
      <c r="N92" s="9">
        <f t="shared" si="12"/>
        <v>8</v>
      </c>
      <c r="O92" s="9"/>
    </row>
    <row r="93" spans="1:15" x14ac:dyDescent="0.25">
      <c r="A93">
        <v>25</v>
      </c>
      <c r="B93" s="3">
        <f t="shared" si="8"/>
        <v>5</v>
      </c>
      <c r="C93" s="3">
        <f t="shared" si="9"/>
        <v>7.5</v>
      </c>
      <c r="D93" s="9">
        <f t="shared" si="0"/>
        <v>13.132639022018834</v>
      </c>
      <c r="E93" s="9">
        <f t="shared" si="10"/>
        <v>13.132639022018834</v>
      </c>
      <c r="F93" s="6">
        <f t="shared" si="1"/>
        <v>5.7243340223994652</v>
      </c>
      <c r="G93" s="8">
        <f t="shared" si="2"/>
        <v>0</v>
      </c>
      <c r="H93" s="8">
        <f t="shared" si="3"/>
        <v>0</v>
      </c>
      <c r="I93" s="9">
        <f t="shared" si="4"/>
        <v>15.445021264185296</v>
      </c>
      <c r="J93" s="9">
        <f t="shared" si="11"/>
        <v>15.445021264185296</v>
      </c>
      <c r="K93" s="6">
        <f t="shared" si="5"/>
        <v>7.5248324898299321</v>
      </c>
      <c r="L93" s="8">
        <f t="shared" si="6"/>
        <v>0</v>
      </c>
      <c r="M93" s="8">
        <f t="shared" si="7"/>
        <v>0</v>
      </c>
      <c r="N93" s="9">
        <f t="shared" si="12"/>
        <v>8</v>
      </c>
      <c r="O93" s="9"/>
    </row>
    <row r="94" spans="1:15" x14ac:dyDescent="0.25">
      <c r="A94">
        <v>26</v>
      </c>
      <c r="B94" s="3">
        <f t="shared" si="8"/>
        <v>4.4000000000000004</v>
      </c>
      <c r="C94" s="3">
        <f t="shared" si="9"/>
        <v>7</v>
      </c>
      <c r="D94" s="9">
        <f t="shared" si="0"/>
        <v>12.775122680099667</v>
      </c>
      <c r="E94" s="9">
        <f t="shared" si="10"/>
        <v>12.775122680099667</v>
      </c>
      <c r="F94" s="6">
        <f t="shared" si="1"/>
        <v>5.3972801188124846</v>
      </c>
      <c r="G94" s="8">
        <f t="shared" si="2"/>
        <v>0</v>
      </c>
      <c r="H94" s="8">
        <f t="shared" si="3"/>
        <v>0</v>
      </c>
      <c r="I94" s="9">
        <f t="shared" si="4"/>
        <v>15.382368984767494</v>
      </c>
      <c r="J94" s="9">
        <f t="shared" si="11"/>
        <v>15.382368984767494</v>
      </c>
      <c r="K94" s="6">
        <f t="shared" si="5"/>
        <v>7.0949089685946323</v>
      </c>
      <c r="L94" s="8">
        <f t="shared" si="6"/>
        <v>0</v>
      </c>
      <c r="M94" s="8">
        <f t="shared" si="7"/>
        <v>0</v>
      </c>
      <c r="N94" s="9">
        <f t="shared" si="12"/>
        <v>8</v>
      </c>
      <c r="O94" s="9"/>
    </row>
    <row r="95" spans="1:15" x14ac:dyDescent="0.25">
      <c r="A95">
        <v>27</v>
      </c>
      <c r="B95" s="3">
        <f t="shared" si="8"/>
        <v>3.8</v>
      </c>
      <c r="C95" s="3">
        <f t="shared" si="9"/>
        <v>6.5</v>
      </c>
      <c r="D95" s="9">
        <f t="shared" si="0"/>
        <v>12.323432684633268</v>
      </c>
      <c r="E95" s="9">
        <f t="shared" si="10"/>
        <v>12.323432684633268</v>
      </c>
      <c r="F95" s="6">
        <f t="shared" si="1"/>
        <v>5.1002249826599719</v>
      </c>
      <c r="G95" s="8">
        <f t="shared" si="2"/>
        <v>0</v>
      </c>
      <c r="H95" s="8">
        <f t="shared" si="3"/>
        <v>0</v>
      </c>
      <c r="I95" s="9">
        <f t="shared" si="4"/>
        <v>15.275083788272459</v>
      </c>
      <c r="J95" s="9">
        <f t="shared" si="11"/>
        <v>15.275083788272459</v>
      </c>
      <c r="K95" s="6">
        <f t="shared" si="5"/>
        <v>6.7044198512502309</v>
      </c>
      <c r="L95" s="8">
        <f t="shared" si="6"/>
        <v>0</v>
      </c>
      <c r="M95" s="8">
        <f t="shared" si="7"/>
        <v>0</v>
      </c>
      <c r="N95" s="9">
        <f t="shared" si="12"/>
        <v>8</v>
      </c>
      <c r="O95" s="9"/>
    </row>
    <row r="96" spans="1:15" x14ac:dyDescent="0.25">
      <c r="A96">
        <v>28</v>
      </c>
      <c r="B96" s="3">
        <f t="shared" si="8"/>
        <v>3.2</v>
      </c>
      <c r="C96" s="3">
        <f t="shared" si="9"/>
        <v>6</v>
      </c>
      <c r="D96" s="9">
        <f t="shared" si="0"/>
        <v>11.758578155630376</v>
      </c>
      <c r="E96" s="9">
        <f t="shared" si="10"/>
        <v>11.758578155630376</v>
      </c>
      <c r="F96" s="6">
        <f t="shared" si="1"/>
        <v>4.8294528841629534</v>
      </c>
      <c r="G96" s="8">
        <f t="shared" si="2"/>
        <v>0</v>
      </c>
      <c r="H96" s="8">
        <f t="shared" si="3"/>
        <v>0</v>
      </c>
      <c r="I96" s="9">
        <f t="shared" si="4"/>
        <v>15.120122820938592</v>
      </c>
      <c r="J96" s="9">
        <f t="shared" si="11"/>
        <v>15.120122820938592</v>
      </c>
      <c r="K96" s="6">
        <f t="shared" si="5"/>
        <v>6.3484806841546426</v>
      </c>
      <c r="L96" s="8">
        <f t="shared" si="6"/>
        <v>0</v>
      </c>
      <c r="M96" s="8">
        <f t="shared" si="7"/>
        <v>0</v>
      </c>
      <c r="N96" s="9">
        <f t="shared" si="12"/>
        <v>8</v>
      </c>
      <c r="O96" s="9"/>
    </row>
    <row r="97" spans="1:15" x14ac:dyDescent="0.25">
      <c r="A97">
        <v>29</v>
      </c>
      <c r="B97" s="3">
        <f t="shared" si="8"/>
        <v>2.6</v>
      </c>
      <c r="C97" s="3">
        <f t="shared" si="9"/>
        <v>5.5</v>
      </c>
      <c r="D97" s="9">
        <f t="shared" si="0"/>
        <v>11.051675837897578</v>
      </c>
      <c r="E97" s="9">
        <f t="shared" si="10"/>
        <v>11.051675837897578</v>
      </c>
      <c r="F97" s="6">
        <f t="shared" si="1"/>
        <v>4.5818195781373747</v>
      </c>
      <c r="G97" s="8">
        <f t="shared" si="2"/>
        <v>0</v>
      </c>
      <c r="H97" s="8">
        <f t="shared" si="3"/>
        <v>0</v>
      </c>
      <c r="I97" s="9">
        <f t="shared" si="4"/>
        <v>14.913647523194204</v>
      </c>
      <c r="J97" s="9">
        <f t="shared" si="11"/>
        <v>14.913647523194204</v>
      </c>
      <c r="K97" s="6">
        <f t="shared" si="5"/>
        <v>6.022958249675149</v>
      </c>
      <c r="L97" s="8">
        <f t="shared" si="6"/>
        <v>0</v>
      </c>
      <c r="M97" s="8">
        <f t="shared" si="7"/>
        <v>0</v>
      </c>
      <c r="N97" s="9">
        <f t="shared" si="12"/>
        <v>8</v>
      </c>
      <c r="O97" s="9"/>
    </row>
    <row r="98" spans="1:15" x14ac:dyDescent="0.25">
      <c r="A98">
        <v>30</v>
      </c>
      <c r="B98" s="3">
        <f t="shared" si="8"/>
        <v>2</v>
      </c>
      <c r="C98" s="3">
        <f t="shared" si="9"/>
        <v>5</v>
      </c>
      <c r="D98" s="9">
        <f t="shared" si="0"/>
        <v>10.155112783974815</v>
      </c>
      <c r="E98" s="9">
        <f t="shared" si="10"/>
        <v>10.155112783974815</v>
      </c>
      <c r="F98" s="6">
        <f t="shared" si="1"/>
        <v>4.3546484316145389</v>
      </c>
      <c r="G98" s="8">
        <f t="shared" si="2"/>
        <v>0</v>
      </c>
      <c r="H98" s="8">
        <f t="shared" si="3"/>
        <v>0</v>
      </c>
      <c r="I98" s="9">
        <f t="shared" si="4"/>
        <v>14.650780257917608</v>
      </c>
      <c r="J98" s="9">
        <f t="shared" si="11"/>
        <v>14.650780257917608</v>
      </c>
      <c r="K98" s="6">
        <f t="shared" si="5"/>
        <v>5.7243340223994608</v>
      </c>
      <c r="L98" s="8">
        <f t="shared" si="6"/>
        <v>0</v>
      </c>
      <c r="M98" s="8">
        <f t="shared" si="7"/>
        <v>0</v>
      </c>
      <c r="N98" s="9">
        <f t="shared" si="12"/>
        <v>8</v>
      </c>
      <c r="O98" s="9"/>
    </row>
    <row r="99" spans="1:15" x14ac:dyDescent="0.25">
      <c r="A99">
        <v>31</v>
      </c>
      <c r="B99" s="3">
        <f t="shared" si="8"/>
        <v>1.4</v>
      </c>
      <c r="C99" s="3">
        <f t="shared" si="9"/>
        <v>4.5</v>
      </c>
      <c r="D99" s="9">
        <f t="shared" si="0"/>
        <v>8.9798323900928967</v>
      </c>
      <c r="E99" s="9">
        <f t="shared" si="10"/>
        <v>8.9798323900928967</v>
      </c>
      <c r="F99" s="6">
        <f t="shared" si="1"/>
        <v>4.1456481491741872</v>
      </c>
      <c r="G99" s="8">
        <f t="shared" si="2"/>
        <v>0</v>
      </c>
      <c r="H99" s="8">
        <f t="shared" si="3"/>
        <v>0</v>
      </c>
      <c r="I99" s="9">
        <f t="shared" si="4"/>
        <v>14.325243796395934</v>
      </c>
      <c r="J99" s="9">
        <f t="shared" si="11"/>
        <v>14.325243796395934</v>
      </c>
      <c r="K99" s="6">
        <f t="shared" si="5"/>
        <v>5.4495960162773853</v>
      </c>
      <c r="L99" s="8">
        <f t="shared" si="6"/>
        <v>0</v>
      </c>
      <c r="M99" s="8">
        <f t="shared" si="7"/>
        <v>0</v>
      </c>
      <c r="N99" s="9">
        <f t="shared" si="12"/>
        <v>8</v>
      </c>
      <c r="O99" s="9"/>
    </row>
    <row r="100" spans="1:15" x14ac:dyDescent="0.25">
      <c r="A100">
        <v>32</v>
      </c>
      <c r="B100" s="3">
        <f t="shared" si="8"/>
        <v>0.8</v>
      </c>
      <c r="C100" s="3">
        <f t="shared" si="9"/>
        <v>4</v>
      </c>
      <c r="D100" s="9">
        <f t="shared" si="0"/>
        <v>7.3168808308372197</v>
      </c>
      <c r="E100" s="9">
        <f t="shared" si="10"/>
        <v>7.3168808308372197</v>
      </c>
      <c r="F100" s="6">
        <f t="shared" si="1"/>
        <v>3.9528470752104763</v>
      </c>
      <c r="G100" s="8">
        <f t="shared" si="2"/>
        <v>0</v>
      </c>
      <c r="H100" s="8">
        <f t="shared" si="3"/>
        <v>0</v>
      </c>
      <c r="I100" s="9">
        <f t="shared" si="4"/>
        <v>13.928809012737982</v>
      </c>
      <c r="J100" s="9">
        <f t="shared" si="11"/>
        <v>13.928809012737982</v>
      </c>
      <c r="K100" s="6">
        <f t="shared" si="5"/>
        <v>5.1961524227066365</v>
      </c>
      <c r="L100" s="8">
        <f t="shared" si="6"/>
        <v>0</v>
      </c>
      <c r="M100" s="8">
        <f t="shared" si="7"/>
        <v>0</v>
      </c>
      <c r="N100" s="9">
        <f t="shared" si="12"/>
        <v>8</v>
      </c>
      <c r="O100" s="9"/>
    </row>
    <row r="101" spans="1:15" x14ac:dyDescent="0.25">
      <c r="A101">
        <v>33</v>
      </c>
      <c r="B101" s="3">
        <f t="shared" si="8"/>
        <v>0.2</v>
      </c>
      <c r="C101" s="3">
        <f t="shared" si="9"/>
        <v>3.5</v>
      </c>
      <c r="D101" s="9">
        <f t="shared" si="0"/>
        <v>4.2807548972634368</v>
      </c>
      <c r="E101" s="9">
        <f t="shared" si="10"/>
        <v>4.2807548972634368</v>
      </c>
      <c r="F101" s="6">
        <f t="shared" si="1"/>
        <v>3.7745403353285982</v>
      </c>
      <c r="G101" s="8">
        <f t="shared" si="2"/>
        <v>0</v>
      </c>
      <c r="H101" s="8">
        <f t="shared" si="3"/>
        <v>0</v>
      </c>
      <c r="I101" s="9">
        <f t="shared" si="4"/>
        <v>13.450411821500603</v>
      </c>
      <c r="J101" s="9">
        <f t="shared" si="11"/>
        <v>13.450411821500603</v>
      </c>
      <c r="K101" s="6">
        <f t="shared" si="5"/>
        <v>4.9617621260942117</v>
      </c>
      <c r="L101" s="8">
        <f t="shared" si="6"/>
        <v>0</v>
      </c>
      <c r="M101" s="8">
        <f t="shared" si="7"/>
        <v>0</v>
      </c>
      <c r="N101" s="9">
        <f t="shared" si="12"/>
        <v>8</v>
      </c>
      <c r="O101" s="9"/>
    </row>
    <row r="102" spans="1:15" x14ac:dyDescent="0.25">
      <c r="A102">
        <v>34</v>
      </c>
      <c r="B102" s="3">
        <f t="shared" si="8"/>
        <v>-0.4</v>
      </c>
      <c r="C102" s="3">
        <f t="shared" si="9"/>
        <v>3</v>
      </c>
      <c r="D102" s="9" t="e">
        <f t="shared" si="0"/>
        <v>#NUM!</v>
      </c>
      <c r="E102" s="9">
        <f t="shared" si="10"/>
        <v>0</v>
      </c>
      <c r="F102" s="6">
        <f t="shared" si="1"/>
        <v>3.6092470063405666</v>
      </c>
      <c r="G102" s="8">
        <f t="shared" si="2"/>
        <v>0</v>
      </c>
      <c r="H102" s="8">
        <f t="shared" si="3"/>
        <v>0</v>
      </c>
      <c r="I102" s="9">
        <f>+F102^$B$9*G102^$B$10</f>
        <v>0</v>
      </c>
      <c r="J102" s="9">
        <f t="shared" si="11"/>
        <v>0</v>
      </c>
      <c r="K102" s="6">
        <f t="shared" si="5"/>
        <v>4.744478402353729</v>
      </c>
      <c r="L102" s="8">
        <f t="shared" si="6"/>
        <v>0</v>
      </c>
      <c r="M102" s="8">
        <f t="shared" si="7"/>
        <v>0</v>
      </c>
      <c r="N102" s="9">
        <f t="shared" si="12"/>
        <v>8</v>
      </c>
      <c r="O102" s="9"/>
    </row>
    <row r="103" spans="1:15" x14ac:dyDescent="0.25">
      <c r="L103" s="8"/>
      <c r="M103" s="8"/>
    </row>
    <row r="104" spans="1:15" x14ac:dyDescent="0.25">
      <c r="L104" s="8"/>
      <c r="M104" s="8"/>
    </row>
  </sheetData>
  <mergeCells count="2">
    <mergeCell ref="D66:F66"/>
    <mergeCell ref="I66:K6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0"/>
  <sheetViews>
    <sheetView topLeftCell="A11" zoomScale="60" zoomScaleNormal="60" workbookViewId="0">
      <selection activeCell="V52" sqref="V52"/>
    </sheetView>
  </sheetViews>
  <sheetFormatPr defaultColWidth="8.85546875" defaultRowHeight="15.75" x14ac:dyDescent="0.25"/>
  <cols>
    <col min="1" max="1" width="26.85546875" style="38" customWidth="1"/>
    <col min="2" max="2" width="12.28515625" style="38" customWidth="1"/>
    <col min="3" max="7" width="14.140625" style="38" customWidth="1"/>
    <col min="8" max="12" width="13.140625" style="38" customWidth="1"/>
    <col min="13" max="13" width="10.7109375" style="38" customWidth="1"/>
    <col min="14" max="14" width="11" style="38" customWidth="1"/>
    <col min="15" max="16384" width="8.85546875" style="38"/>
  </cols>
  <sheetData>
    <row r="1" spans="1:6" x14ac:dyDescent="0.25">
      <c r="A1" s="38" t="s">
        <v>77</v>
      </c>
    </row>
    <row r="2" spans="1:6" x14ac:dyDescent="0.25">
      <c r="F2" s="38" t="s">
        <v>136</v>
      </c>
    </row>
    <row r="3" spans="1:6" x14ac:dyDescent="0.25">
      <c r="B3" s="39" t="s">
        <v>57</v>
      </c>
      <c r="F3" s="38" t="s">
        <v>141</v>
      </c>
    </row>
    <row r="4" spans="1:6" x14ac:dyDescent="0.25">
      <c r="A4" s="38" t="s">
        <v>18</v>
      </c>
      <c r="B4" s="40">
        <v>200</v>
      </c>
    </row>
    <row r="6" spans="1:6" x14ac:dyDescent="0.25">
      <c r="A6" s="38" t="s">
        <v>14</v>
      </c>
    </row>
    <row r="7" spans="1:6" ht="18.75" x14ac:dyDescent="0.35">
      <c r="A7" s="38" t="s">
        <v>137</v>
      </c>
      <c r="B7" s="41">
        <v>0.3</v>
      </c>
    </row>
    <row r="8" spans="1:6" ht="18.75" x14ac:dyDescent="0.35">
      <c r="A8" s="38" t="s">
        <v>138</v>
      </c>
      <c r="B8" s="41">
        <v>0.8</v>
      </c>
    </row>
    <row r="9" spans="1:6" x14ac:dyDescent="0.25">
      <c r="B9" s="42"/>
    </row>
    <row r="10" spans="1:6" x14ac:dyDescent="0.25">
      <c r="B10" s="42"/>
    </row>
    <row r="11" spans="1:6" x14ac:dyDescent="0.25">
      <c r="B11" s="43"/>
    </row>
    <row r="12" spans="1:6" ht="18.75" x14ac:dyDescent="0.35">
      <c r="A12" s="39" t="s">
        <v>139</v>
      </c>
      <c r="B12" s="44" t="s">
        <v>140</v>
      </c>
      <c r="C12" s="38" t="s">
        <v>130</v>
      </c>
    </row>
    <row r="13" spans="1:6" x14ac:dyDescent="0.25">
      <c r="A13" s="38">
        <v>1</v>
      </c>
      <c r="B13" s="45">
        <f>+($B$7/($B$7+$B$8)*($B$4/A13))</f>
        <v>54.54545454545454</v>
      </c>
      <c r="C13" s="38">
        <f>++B13*A13</f>
        <v>54.54545454545454</v>
      </c>
    </row>
    <row r="14" spans="1:6" x14ac:dyDescent="0.25">
      <c r="A14" s="38">
        <v>2</v>
      </c>
      <c r="B14" s="45">
        <f t="shared" ref="B14:B50" si="0">+($B$7/($B$7+$B$8)*($B$4/A14))</f>
        <v>27.27272727272727</v>
      </c>
      <c r="C14" s="38">
        <f t="shared" ref="C14:C50" si="1">++B14*A14</f>
        <v>54.54545454545454</v>
      </c>
    </row>
    <row r="15" spans="1:6" x14ac:dyDescent="0.25">
      <c r="A15" s="38">
        <v>3</v>
      </c>
      <c r="B15" s="45">
        <f t="shared" si="0"/>
        <v>18.181818181818183</v>
      </c>
      <c r="C15" s="38">
        <f t="shared" si="1"/>
        <v>54.545454545454547</v>
      </c>
    </row>
    <row r="16" spans="1:6" x14ac:dyDescent="0.25">
      <c r="A16" s="38">
        <v>4</v>
      </c>
      <c r="B16" s="45">
        <f t="shared" si="0"/>
        <v>13.636363636363635</v>
      </c>
      <c r="C16" s="38">
        <f t="shared" si="1"/>
        <v>54.54545454545454</v>
      </c>
    </row>
    <row r="17" spans="1:3" x14ac:dyDescent="0.25">
      <c r="A17" s="38">
        <v>5</v>
      </c>
      <c r="B17" s="45">
        <f t="shared" si="0"/>
        <v>10.909090909090908</v>
      </c>
      <c r="C17" s="38">
        <f t="shared" si="1"/>
        <v>54.54545454545454</v>
      </c>
    </row>
    <row r="18" spans="1:3" x14ac:dyDescent="0.25">
      <c r="A18" s="38">
        <v>6</v>
      </c>
      <c r="B18" s="45">
        <f t="shared" si="0"/>
        <v>9.0909090909090917</v>
      </c>
      <c r="C18" s="38">
        <f t="shared" si="1"/>
        <v>54.545454545454547</v>
      </c>
    </row>
    <row r="19" spans="1:3" x14ac:dyDescent="0.25">
      <c r="A19" s="38">
        <v>7</v>
      </c>
      <c r="B19" s="45">
        <f t="shared" si="0"/>
        <v>7.7922077922077921</v>
      </c>
      <c r="C19" s="38">
        <f t="shared" si="1"/>
        <v>54.545454545454547</v>
      </c>
    </row>
    <row r="20" spans="1:3" x14ac:dyDescent="0.25">
      <c r="A20" s="38">
        <v>8</v>
      </c>
      <c r="B20" s="45">
        <f t="shared" si="0"/>
        <v>6.8181818181818175</v>
      </c>
      <c r="C20" s="38">
        <f t="shared" si="1"/>
        <v>54.54545454545454</v>
      </c>
    </row>
    <row r="21" spans="1:3" x14ac:dyDescent="0.25">
      <c r="A21" s="38">
        <v>9</v>
      </c>
      <c r="B21" s="45">
        <f t="shared" si="0"/>
        <v>6.0606060606060597</v>
      </c>
      <c r="C21" s="38">
        <f t="shared" si="1"/>
        <v>54.54545454545454</v>
      </c>
    </row>
    <row r="22" spans="1:3" x14ac:dyDescent="0.25">
      <c r="A22" s="38">
        <v>10</v>
      </c>
      <c r="B22" s="45">
        <f t="shared" si="0"/>
        <v>5.4545454545454541</v>
      </c>
      <c r="C22" s="38">
        <f t="shared" si="1"/>
        <v>54.54545454545454</v>
      </c>
    </row>
    <row r="23" spans="1:3" x14ac:dyDescent="0.25">
      <c r="A23" s="38">
        <v>11</v>
      </c>
      <c r="B23" s="45">
        <f t="shared" si="0"/>
        <v>4.9586776859504136</v>
      </c>
      <c r="C23" s="38">
        <f t="shared" si="1"/>
        <v>54.545454545454547</v>
      </c>
    </row>
    <row r="24" spans="1:3" x14ac:dyDescent="0.25">
      <c r="A24" s="38">
        <v>12</v>
      </c>
      <c r="B24" s="45">
        <f t="shared" si="0"/>
        <v>4.5454545454545459</v>
      </c>
      <c r="C24" s="38">
        <f t="shared" si="1"/>
        <v>54.545454545454547</v>
      </c>
    </row>
    <row r="25" spans="1:3" x14ac:dyDescent="0.25">
      <c r="A25" s="38">
        <v>13</v>
      </c>
      <c r="B25" s="45">
        <f t="shared" si="0"/>
        <v>4.1958041958041958</v>
      </c>
      <c r="C25" s="38">
        <f t="shared" si="1"/>
        <v>54.545454545454547</v>
      </c>
    </row>
    <row r="26" spans="1:3" x14ac:dyDescent="0.25">
      <c r="A26" s="38">
        <v>14</v>
      </c>
      <c r="B26" s="45">
        <f t="shared" si="0"/>
        <v>3.8961038961038961</v>
      </c>
      <c r="C26" s="38">
        <f t="shared" si="1"/>
        <v>54.545454545454547</v>
      </c>
    </row>
    <row r="27" spans="1:3" x14ac:dyDescent="0.25">
      <c r="A27" s="38">
        <v>15</v>
      </c>
      <c r="B27" s="45">
        <f t="shared" si="0"/>
        <v>3.6363636363636362</v>
      </c>
      <c r="C27" s="38">
        <f t="shared" si="1"/>
        <v>54.545454545454547</v>
      </c>
    </row>
    <row r="28" spans="1:3" x14ac:dyDescent="0.25">
      <c r="A28" s="38">
        <v>16</v>
      </c>
      <c r="B28" s="45">
        <f t="shared" si="0"/>
        <v>3.4090909090909087</v>
      </c>
      <c r="C28" s="38">
        <f t="shared" si="1"/>
        <v>54.54545454545454</v>
      </c>
    </row>
    <row r="29" spans="1:3" x14ac:dyDescent="0.25">
      <c r="A29" s="38">
        <v>17</v>
      </c>
      <c r="B29" s="45">
        <f t="shared" si="0"/>
        <v>3.2085561497326203</v>
      </c>
      <c r="C29" s="38">
        <f t="shared" si="1"/>
        <v>54.545454545454547</v>
      </c>
    </row>
    <row r="30" spans="1:3" x14ac:dyDescent="0.25">
      <c r="A30" s="38">
        <v>18</v>
      </c>
      <c r="B30" s="45">
        <f t="shared" si="0"/>
        <v>3.0303030303030298</v>
      </c>
      <c r="C30" s="38">
        <f t="shared" si="1"/>
        <v>54.54545454545454</v>
      </c>
    </row>
    <row r="31" spans="1:3" x14ac:dyDescent="0.25">
      <c r="A31" s="38">
        <v>19</v>
      </c>
      <c r="B31" s="45">
        <f t="shared" si="0"/>
        <v>2.8708133971291865</v>
      </c>
      <c r="C31" s="38">
        <f t="shared" si="1"/>
        <v>54.545454545454547</v>
      </c>
    </row>
    <row r="32" spans="1:3" x14ac:dyDescent="0.25">
      <c r="A32" s="38">
        <v>20</v>
      </c>
      <c r="B32" s="45">
        <f t="shared" si="0"/>
        <v>2.7272727272727271</v>
      </c>
      <c r="C32" s="38">
        <f t="shared" si="1"/>
        <v>54.54545454545454</v>
      </c>
    </row>
    <row r="33" spans="1:3" x14ac:dyDescent="0.25">
      <c r="A33" s="38">
        <v>21</v>
      </c>
      <c r="B33" s="45">
        <f t="shared" si="0"/>
        <v>2.5974025974025974</v>
      </c>
      <c r="C33" s="38">
        <f t="shared" si="1"/>
        <v>54.545454545454547</v>
      </c>
    </row>
    <row r="34" spans="1:3" x14ac:dyDescent="0.25">
      <c r="A34" s="38">
        <v>22</v>
      </c>
      <c r="B34" s="45">
        <f t="shared" si="0"/>
        <v>2.4793388429752068</v>
      </c>
      <c r="C34" s="38">
        <f t="shared" si="1"/>
        <v>54.545454545454547</v>
      </c>
    </row>
    <row r="35" spans="1:3" x14ac:dyDescent="0.25">
      <c r="A35" s="38">
        <v>23</v>
      </c>
      <c r="B35" s="45">
        <f t="shared" si="0"/>
        <v>2.3715415019762842</v>
      </c>
      <c r="C35" s="38">
        <f t="shared" si="1"/>
        <v>54.54545454545454</v>
      </c>
    </row>
    <row r="36" spans="1:3" x14ac:dyDescent="0.25">
      <c r="A36" s="38">
        <v>24</v>
      </c>
      <c r="B36" s="45">
        <f t="shared" si="0"/>
        <v>2.2727272727272729</v>
      </c>
      <c r="C36" s="38">
        <f t="shared" si="1"/>
        <v>54.545454545454547</v>
      </c>
    </row>
    <row r="37" spans="1:3" x14ac:dyDescent="0.25">
      <c r="A37" s="38">
        <v>25</v>
      </c>
      <c r="B37" s="45">
        <f t="shared" si="0"/>
        <v>2.1818181818181817</v>
      </c>
      <c r="C37" s="38">
        <f t="shared" si="1"/>
        <v>54.54545454545454</v>
      </c>
    </row>
    <row r="38" spans="1:3" x14ac:dyDescent="0.25">
      <c r="A38" s="38">
        <v>26</v>
      </c>
      <c r="B38" s="45">
        <f t="shared" si="0"/>
        <v>2.0979020979020979</v>
      </c>
      <c r="C38" s="38">
        <f t="shared" si="1"/>
        <v>54.545454545454547</v>
      </c>
    </row>
    <row r="39" spans="1:3" x14ac:dyDescent="0.25">
      <c r="A39" s="38">
        <v>27</v>
      </c>
      <c r="B39" s="45">
        <f t="shared" si="0"/>
        <v>2.0202020202020199</v>
      </c>
      <c r="C39" s="38">
        <f t="shared" si="1"/>
        <v>54.54545454545454</v>
      </c>
    </row>
    <row r="40" spans="1:3" x14ac:dyDescent="0.25">
      <c r="A40" s="38">
        <v>28</v>
      </c>
      <c r="B40" s="45">
        <f t="shared" si="0"/>
        <v>1.948051948051948</v>
      </c>
      <c r="C40" s="38">
        <f t="shared" si="1"/>
        <v>54.545454545454547</v>
      </c>
    </row>
    <row r="41" spans="1:3" x14ac:dyDescent="0.25">
      <c r="A41" s="38">
        <v>29</v>
      </c>
      <c r="B41" s="45">
        <f t="shared" si="0"/>
        <v>1.8808777429467083</v>
      </c>
      <c r="C41" s="38">
        <f t="shared" si="1"/>
        <v>54.54545454545454</v>
      </c>
    </row>
    <row r="42" spans="1:3" x14ac:dyDescent="0.25">
      <c r="A42" s="38">
        <v>30</v>
      </c>
      <c r="B42" s="45">
        <f t="shared" si="0"/>
        <v>1.8181818181818181</v>
      </c>
      <c r="C42" s="38">
        <f t="shared" si="1"/>
        <v>54.545454545454547</v>
      </c>
    </row>
    <row r="43" spans="1:3" x14ac:dyDescent="0.25">
      <c r="A43" s="38">
        <v>31</v>
      </c>
      <c r="B43" s="45">
        <f t="shared" si="0"/>
        <v>1.7595307917888561</v>
      </c>
      <c r="C43" s="38">
        <f t="shared" si="1"/>
        <v>54.54545454545454</v>
      </c>
    </row>
    <row r="44" spans="1:3" x14ac:dyDescent="0.25">
      <c r="A44" s="38">
        <v>32</v>
      </c>
      <c r="B44" s="45">
        <f t="shared" si="0"/>
        <v>1.7045454545454544</v>
      </c>
      <c r="C44" s="38">
        <f t="shared" si="1"/>
        <v>54.54545454545454</v>
      </c>
    </row>
    <row r="45" spans="1:3" x14ac:dyDescent="0.25">
      <c r="A45" s="38">
        <v>33</v>
      </c>
      <c r="B45" s="45">
        <f t="shared" si="0"/>
        <v>1.6528925619834709</v>
      </c>
      <c r="C45" s="38">
        <f t="shared" si="1"/>
        <v>54.54545454545454</v>
      </c>
    </row>
    <row r="46" spans="1:3" x14ac:dyDescent="0.25">
      <c r="A46" s="38">
        <v>34</v>
      </c>
      <c r="B46" s="45">
        <f t="shared" si="0"/>
        <v>1.6042780748663101</v>
      </c>
      <c r="C46" s="38">
        <f t="shared" si="1"/>
        <v>54.545454545454547</v>
      </c>
    </row>
    <row r="47" spans="1:3" x14ac:dyDescent="0.25">
      <c r="A47" s="38">
        <v>35</v>
      </c>
      <c r="B47" s="45">
        <f t="shared" si="0"/>
        <v>1.5584415584415583</v>
      </c>
      <c r="C47" s="38">
        <f t="shared" si="1"/>
        <v>54.54545454545454</v>
      </c>
    </row>
    <row r="48" spans="1:3" x14ac:dyDescent="0.25">
      <c r="A48" s="38">
        <v>36</v>
      </c>
      <c r="B48" s="45">
        <f t="shared" si="0"/>
        <v>1.5151515151515149</v>
      </c>
      <c r="C48" s="38">
        <f t="shared" si="1"/>
        <v>54.54545454545454</v>
      </c>
    </row>
    <row r="49" spans="1:3" x14ac:dyDescent="0.25">
      <c r="A49" s="38">
        <v>37</v>
      </c>
      <c r="B49" s="45">
        <f t="shared" si="0"/>
        <v>1.474201474201474</v>
      </c>
      <c r="C49" s="38">
        <f t="shared" si="1"/>
        <v>54.54545454545454</v>
      </c>
    </row>
    <row r="50" spans="1:3" x14ac:dyDescent="0.25">
      <c r="A50" s="38">
        <v>38</v>
      </c>
      <c r="B50" s="45">
        <f t="shared" si="0"/>
        <v>1.4354066985645932</v>
      </c>
      <c r="C50" s="38">
        <f t="shared" si="1"/>
        <v>54.545454545454547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64"/>
  <sheetViews>
    <sheetView workbookViewId="0">
      <selection activeCell="U93" sqref="U93"/>
    </sheetView>
  </sheetViews>
  <sheetFormatPr defaultRowHeight="15" x14ac:dyDescent="0.25"/>
  <cols>
    <col min="1" max="1" width="26.85546875" customWidth="1"/>
    <col min="2" max="2" width="12.28515625" customWidth="1"/>
    <col min="3" max="4" width="10.7109375" customWidth="1"/>
    <col min="5" max="9" width="14.140625" customWidth="1"/>
    <col min="10" max="19" width="13.140625" customWidth="1"/>
    <col min="20" max="20" width="10.7109375" customWidth="1"/>
    <col min="21" max="21" width="11" customWidth="1"/>
    <col min="22" max="22" width="11.28515625" bestFit="1" customWidth="1"/>
    <col min="23" max="23" width="12.5703125" customWidth="1"/>
  </cols>
  <sheetData>
    <row r="1" spans="1:4" x14ac:dyDescent="0.25">
      <c r="A1" t="s">
        <v>77</v>
      </c>
    </row>
    <row r="3" spans="1:4" x14ac:dyDescent="0.25">
      <c r="B3" s="2" t="s">
        <v>85</v>
      </c>
      <c r="C3" s="2" t="s">
        <v>86</v>
      </c>
      <c r="D3" s="2" t="s">
        <v>92</v>
      </c>
    </row>
    <row r="4" spans="1:4" x14ac:dyDescent="0.25">
      <c r="A4" t="s">
        <v>18</v>
      </c>
      <c r="B4" s="13">
        <v>100</v>
      </c>
      <c r="C4" s="13">
        <v>100</v>
      </c>
      <c r="D4" s="13">
        <v>100</v>
      </c>
    </row>
    <row r="5" spans="1:4" ht="18" x14ac:dyDescent="0.35">
      <c r="A5" t="s">
        <v>32</v>
      </c>
      <c r="B5" s="13">
        <v>3</v>
      </c>
      <c r="C5" s="13">
        <v>4</v>
      </c>
      <c r="D5" s="13">
        <v>5</v>
      </c>
    </row>
    <row r="6" spans="1:4" ht="18" x14ac:dyDescent="0.35">
      <c r="A6" t="s">
        <v>33</v>
      </c>
      <c r="B6" s="13">
        <v>5</v>
      </c>
      <c r="C6" s="13">
        <v>5</v>
      </c>
      <c r="D6" s="13">
        <v>5</v>
      </c>
    </row>
    <row r="8" spans="1:4" x14ac:dyDescent="0.25">
      <c r="A8" t="s">
        <v>14</v>
      </c>
    </row>
    <row r="9" spans="1:4" ht="18" x14ac:dyDescent="0.35">
      <c r="A9" t="s">
        <v>34</v>
      </c>
      <c r="B9" s="16">
        <v>0.55000000000000004</v>
      </c>
    </row>
    <row r="10" spans="1:4" ht="18" x14ac:dyDescent="0.35">
      <c r="A10" t="s">
        <v>35</v>
      </c>
      <c r="B10" s="16">
        <f>1-B9</f>
        <v>0.44999999999999996</v>
      </c>
    </row>
    <row r="11" spans="1:4" x14ac:dyDescent="0.25">
      <c r="B11" s="19"/>
    </row>
    <row r="12" spans="1:4" x14ac:dyDescent="0.25">
      <c r="B12" s="19" t="str">
        <f>+B3</f>
        <v>A</v>
      </c>
      <c r="C12" s="19" t="str">
        <f>+C3</f>
        <v>B</v>
      </c>
      <c r="D12" s="19" t="str">
        <f>+D3</f>
        <v>C</v>
      </c>
    </row>
    <row r="13" spans="1:4" x14ac:dyDescent="0.25">
      <c r="A13" t="s">
        <v>15</v>
      </c>
      <c r="B13" s="10">
        <f>MAX(F90:F162)</f>
        <v>13.30975170122438</v>
      </c>
      <c r="C13" s="10">
        <f>MAXA(K90:K162)</f>
        <v>11.362453152929312</v>
      </c>
      <c r="D13" s="10">
        <f>MAXA(P90:P162)</f>
        <v>10.049702380284712</v>
      </c>
    </row>
    <row r="15" spans="1:4" ht="18" x14ac:dyDescent="0.35">
      <c r="A15" t="s">
        <v>30</v>
      </c>
      <c r="B15" s="2" t="s">
        <v>72</v>
      </c>
      <c r="C15" s="27" t="s">
        <v>73</v>
      </c>
      <c r="D15" s="27" t="s">
        <v>157</v>
      </c>
    </row>
    <row r="16" spans="1:4" x14ac:dyDescent="0.25">
      <c r="A16" s="7" t="str">
        <f>+B12</f>
        <v>A</v>
      </c>
      <c r="B16" s="4">
        <f>MAX(H90:H161)</f>
        <v>18.5</v>
      </c>
      <c r="C16" s="4">
        <f>MAX(I90:I161)</f>
        <v>8.9</v>
      </c>
      <c r="D16" s="4"/>
    </row>
    <row r="17" spans="1:4" x14ac:dyDescent="0.25">
      <c r="A17" s="7" t="str">
        <f>+C12</f>
        <v>B</v>
      </c>
      <c r="B17" s="4">
        <f>MAX(M90:M162)</f>
        <v>13.7</v>
      </c>
      <c r="C17" s="4">
        <f>MAX(N90:N162)</f>
        <v>9.0400000000000009</v>
      </c>
      <c r="D17" s="9">
        <f>ABS(((B17-B16)/(C5-B5))*((C5+B5)/2)/((B16+B17)/2))</f>
        <v>1.0434782608695654</v>
      </c>
    </row>
    <row r="18" spans="1:4" x14ac:dyDescent="0.25">
      <c r="A18" s="7" t="str">
        <f>+D12</f>
        <v>C</v>
      </c>
      <c r="B18" s="4">
        <f>MAX(R90:R162)</f>
        <v>10.9</v>
      </c>
      <c r="C18" s="4">
        <f>MAX(S90:S162)</f>
        <v>9.1</v>
      </c>
      <c r="D18" s="9">
        <f>ABS(((B18-B17)/(D5-C5))*((D5+C5)/2)/((B17+B18)/2))</f>
        <v>1.0243902439024386</v>
      </c>
    </row>
    <row r="19" spans="1:4" x14ac:dyDescent="0.25">
      <c r="A19" s="7"/>
      <c r="C19" s="4"/>
      <c r="D19" s="4"/>
    </row>
    <row r="20" spans="1:4" ht="18" x14ac:dyDescent="0.35">
      <c r="B20" s="2" t="s">
        <v>72</v>
      </c>
      <c r="C20" s="27" t="s">
        <v>73</v>
      </c>
      <c r="D20" s="27"/>
    </row>
    <row r="21" spans="1:4" x14ac:dyDescent="0.25">
      <c r="A21" t="s">
        <v>149</v>
      </c>
      <c r="B21" s="4">
        <f>+B16</f>
        <v>18.5</v>
      </c>
      <c r="C21">
        <v>0</v>
      </c>
    </row>
    <row r="22" spans="1:4" x14ac:dyDescent="0.25">
      <c r="B22" s="4">
        <f>+B21</f>
        <v>18.5</v>
      </c>
      <c r="C22" s="4">
        <f>+C16</f>
        <v>8.9</v>
      </c>
      <c r="D22" s="4"/>
    </row>
    <row r="23" spans="1:4" x14ac:dyDescent="0.25">
      <c r="B23">
        <v>0</v>
      </c>
      <c r="C23" s="4">
        <f>+C22</f>
        <v>8.9</v>
      </c>
      <c r="D23" s="4"/>
    </row>
    <row r="25" spans="1:4" x14ac:dyDescent="0.25">
      <c r="A25" t="s">
        <v>150</v>
      </c>
      <c r="B25" s="4">
        <f>+B17</f>
        <v>13.7</v>
      </c>
      <c r="C25">
        <v>0</v>
      </c>
    </row>
    <row r="26" spans="1:4" x14ac:dyDescent="0.25">
      <c r="B26" s="4">
        <f>+B25</f>
        <v>13.7</v>
      </c>
      <c r="C26" s="4">
        <f>+C17</f>
        <v>9.0400000000000009</v>
      </c>
      <c r="D26" s="4"/>
    </row>
    <row r="27" spans="1:4" x14ac:dyDescent="0.25">
      <c r="B27">
        <v>0</v>
      </c>
      <c r="C27" s="4">
        <f>+C26</f>
        <v>9.0400000000000009</v>
      </c>
      <c r="D27" s="4"/>
    </row>
    <row r="28" spans="1:4" x14ac:dyDescent="0.25">
      <c r="C28" s="4"/>
      <c r="D28" s="4"/>
    </row>
    <row r="29" spans="1:4" x14ac:dyDescent="0.25">
      <c r="A29" t="s">
        <v>151</v>
      </c>
      <c r="B29" s="4" t="str">
        <f>+B20</f>
        <v>x1</v>
      </c>
      <c r="C29" s="4" t="str">
        <f>+C20</f>
        <v>x2</v>
      </c>
      <c r="D29" s="4"/>
    </row>
    <row r="30" spans="1:4" x14ac:dyDescent="0.25">
      <c r="B30" s="4">
        <f>+B18</f>
        <v>10.9</v>
      </c>
      <c r="C30" s="4">
        <v>0</v>
      </c>
      <c r="D30" s="4"/>
    </row>
    <row r="31" spans="1:4" x14ac:dyDescent="0.25">
      <c r="B31" s="4">
        <f>+B30</f>
        <v>10.9</v>
      </c>
      <c r="C31" s="4">
        <f>+C18</f>
        <v>9.1</v>
      </c>
      <c r="D31" s="4"/>
    </row>
    <row r="32" spans="1:4" x14ac:dyDescent="0.25">
      <c r="B32" s="4">
        <v>0</v>
      </c>
      <c r="C32" s="4">
        <f>+C31</f>
        <v>9.1</v>
      </c>
      <c r="D32" s="4"/>
    </row>
    <row r="33" spans="1:4" x14ac:dyDescent="0.25">
      <c r="C33" s="4"/>
      <c r="D33" s="4"/>
    </row>
    <row r="34" spans="1:4" ht="18" x14ac:dyDescent="0.35">
      <c r="A34" t="s">
        <v>152</v>
      </c>
      <c r="B34" s="2" t="s">
        <v>72</v>
      </c>
      <c r="C34" s="27" t="s">
        <v>73</v>
      </c>
      <c r="D34" s="27"/>
    </row>
    <row r="35" spans="1:4" x14ac:dyDescent="0.25">
      <c r="A35" t="s">
        <v>38</v>
      </c>
      <c r="B35" s="7">
        <f>+B4/B5</f>
        <v>33.333333333333336</v>
      </c>
      <c r="C35" s="7">
        <v>0</v>
      </c>
      <c r="D35" s="7"/>
    </row>
    <row r="36" spans="1:4" x14ac:dyDescent="0.25">
      <c r="A36" t="s">
        <v>39</v>
      </c>
      <c r="B36" s="7">
        <v>0</v>
      </c>
      <c r="C36" s="7">
        <f>+B4/B6</f>
        <v>20</v>
      </c>
      <c r="D36" s="7"/>
    </row>
    <row r="37" spans="1:4" x14ac:dyDescent="0.25">
      <c r="B37" s="2" t="s">
        <v>11</v>
      </c>
      <c r="C37" s="2" t="s">
        <v>12</v>
      </c>
      <c r="D37" s="2"/>
    </row>
    <row r="38" spans="1:4" x14ac:dyDescent="0.25">
      <c r="B38">
        <f>INTERCEPT(C35:C36,B35:B36)</f>
        <v>20</v>
      </c>
      <c r="C38">
        <f>SLOPE(C35:C36,B35:B36)</f>
        <v>-0.6</v>
      </c>
    </row>
    <row r="40" spans="1:4" x14ac:dyDescent="0.25">
      <c r="A40" t="s">
        <v>153</v>
      </c>
      <c r="B40" s="2" t="s">
        <v>60</v>
      </c>
      <c r="C40" s="2" t="s">
        <v>61</v>
      </c>
      <c r="D40" s="2"/>
    </row>
    <row r="41" spans="1:4" x14ac:dyDescent="0.25">
      <c r="A41" t="s">
        <v>38</v>
      </c>
      <c r="B41" s="7">
        <f>+C4/C5</f>
        <v>25</v>
      </c>
      <c r="C41" s="7">
        <v>0</v>
      </c>
      <c r="D41" s="7"/>
    </row>
    <row r="42" spans="1:4" x14ac:dyDescent="0.25">
      <c r="A42" t="s">
        <v>39</v>
      </c>
      <c r="B42" s="7">
        <v>0</v>
      </c>
      <c r="C42" s="7">
        <f>+C4/C6</f>
        <v>20</v>
      </c>
      <c r="D42" s="7"/>
    </row>
    <row r="43" spans="1:4" x14ac:dyDescent="0.25">
      <c r="B43" s="2" t="s">
        <v>11</v>
      </c>
      <c r="C43" s="2" t="s">
        <v>12</v>
      </c>
      <c r="D43" s="2"/>
    </row>
    <row r="44" spans="1:4" x14ac:dyDescent="0.25">
      <c r="B44">
        <f>INTERCEPT(C41:C42,B41:B42)</f>
        <v>20</v>
      </c>
      <c r="C44">
        <f>SLOPE(C41:C42,B41:B42)</f>
        <v>-0.8</v>
      </c>
    </row>
    <row r="46" spans="1:4" x14ac:dyDescent="0.25">
      <c r="A46" t="s">
        <v>106</v>
      </c>
      <c r="B46" s="2" t="s">
        <v>60</v>
      </c>
      <c r="C46" s="2" t="s">
        <v>61</v>
      </c>
      <c r="D46" s="2"/>
    </row>
    <row r="47" spans="1:4" x14ac:dyDescent="0.25">
      <c r="A47" t="s">
        <v>38</v>
      </c>
      <c r="B47" s="7">
        <f>+B22</f>
        <v>18.5</v>
      </c>
      <c r="C47" s="7">
        <f>+C22</f>
        <v>8.9</v>
      </c>
      <c r="D47" s="7"/>
    </row>
    <row r="48" spans="1:4" x14ac:dyDescent="0.25">
      <c r="A48" t="s">
        <v>39</v>
      </c>
      <c r="B48" s="7">
        <f>+B26</f>
        <v>13.7</v>
      </c>
      <c r="C48" s="7">
        <f>+C26</f>
        <v>9.0400000000000009</v>
      </c>
      <c r="D48" s="7"/>
    </row>
    <row r="49" spans="1:4" x14ac:dyDescent="0.25">
      <c r="B49" s="2" t="s">
        <v>11</v>
      </c>
      <c r="C49" s="2" t="s">
        <v>12</v>
      </c>
      <c r="D49" s="2"/>
    </row>
    <row r="50" spans="1:4" x14ac:dyDescent="0.25">
      <c r="B50">
        <f>INTERCEPT(C47:C48,B47:B48)</f>
        <v>9.439583333333335</v>
      </c>
      <c r="C50">
        <f>SLOPE(C47:C48,B47:B48)</f>
        <v>-2.9166666666666782E-2</v>
      </c>
    </row>
    <row r="53" spans="1:4" ht="18" x14ac:dyDescent="0.35">
      <c r="A53" t="s">
        <v>70</v>
      </c>
      <c r="B53" s="2" t="s">
        <v>68</v>
      </c>
      <c r="C53" s="2" t="s">
        <v>69</v>
      </c>
      <c r="D53" s="2"/>
    </row>
    <row r="54" spans="1:4" x14ac:dyDescent="0.25">
      <c r="A54" t="s">
        <v>85</v>
      </c>
      <c r="B54">
        <f>+B5</f>
        <v>3</v>
      </c>
      <c r="C54" s="4">
        <f>+B21</f>
        <v>18.5</v>
      </c>
      <c r="D54" s="4"/>
    </row>
    <row r="55" spans="1:4" x14ac:dyDescent="0.25">
      <c r="A55" t="s">
        <v>86</v>
      </c>
      <c r="B55">
        <f>+C5</f>
        <v>4</v>
      </c>
      <c r="C55" s="4">
        <f>+B25</f>
        <v>13.7</v>
      </c>
      <c r="D55" s="4"/>
    </row>
    <row r="56" spans="1:4" x14ac:dyDescent="0.25">
      <c r="B56" s="2" t="s">
        <v>11</v>
      </c>
      <c r="C56" s="2" t="s">
        <v>12</v>
      </c>
      <c r="D56" s="2"/>
    </row>
    <row r="57" spans="1:4" x14ac:dyDescent="0.25">
      <c r="B57">
        <f>INTERCEPT(B54:B55,C54:C55)</f>
        <v>6.8541666666666661</v>
      </c>
      <c r="C57">
        <f>SLOPE(B54:B55,C54:C55)</f>
        <v>-0.20833333333333331</v>
      </c>
    </row>
    <row r="59" spans="1:4" ht="18" x14ac:dyDescent="0.35">
      <c r="B59" s="2" t="s">
        <v>72</v>
      </c>
      <c r="C59" s="27" t="s">
        <v>147</v>
      </c>
      <c r="D59" s="27"/>
    </row>
    <row r="60" spans="1:4" x14ac:dyDescent="0.25">
      <c r="A60" t="s">
        <v>38</v>
      </c>
      <c r="B60">
        <f>-B57/C57</f>
        <v>32.9</v>
      </c>
      <c r="C60">
        <v>0</v>
      </c>
    </row>
    <row r="61" spans="1:4" x14ac:dyDescent="0.25">
      <c r="A61" t="s">
        <v>39</v>
      </c>
      <c r="B61">
        <v>0</v>
      </c>
      <c r="C61">
        <f>+B57</f>
        <v>6.8541666666666661</v>
      </c>
    </row>
    <row r="63" spans="1:4" ht="18" x14ac:dyDescent="0.35">
      <c r="B63" s="2" t="s">
        <v>72</v>
      </c>
      <c r="C63" s="27" t="str">
        <f>+C59</f>
        <v>P1</v>
      </c>
      <c r="D63" s="27"/>
    </row>
    <row r="64" spans="1:4" x14ac:dyDescent="0.25">
      <c r="A64" t="s">
        <v>85</v>
      </c>
      <c r="B64" s="4">
        <f>+C54</f>
        <v>18.5</v>
      </c>
      <c r="C64">
        <v>0</v>
      </c>
    </row>
    <row r="65" spans="1:4" x14ac:dyDescent="0.25">
      <c r="B65" s="4">
        <f>+B64</f>
        <v>18.5</v>
      </c>
      <c r="C65" s="4">
        <f>+B54</f>
        <v>3</v>
      </c>
      <c r="D65" s="4"/>
    </row>
    <row r="66" spans="1:4" x14ac:dyDescent="0.25">
      <c r="B66">
        <v>0</v>
      </c>
      <c r="C66" s="4">
        <f>+C65</f>
        <v>3</v>
      </c>
      <c r="D66" s="4"/>
    </row>
    <row r="67" spans="1:4" x14ac:dyDescent="0.25">
      <c r="C67" s="4"/>
      <c r="D67" s="4"/>
    </row>
    <row r="68" spans="1:4" ht="18" x14ac:dyDescent="0.35">
      <c r="B68" s="2" t="s">
        <v>72</v>
      </c>
      <c r="C68" s="27" t="str">
        <f>+C63</f>
        <v>P1</v>
      </c>
      <c r="D68" s="27"/>
    </row>
    <row r="69" spans="1:4" x14ac:dyDescent="0.25">
      <c r="A69" t="s">
        <v>86</v>
      </c>
      <c r="B69" s="4">
        <f>+C55</f>
        <v>13.7</v>
      </c>
      <c r="C69">
        <v>0</v>
      </c>
    </row>
    <row r="70" spans="1:4" x14ac:dyDescent="0.25">
      <c r="B70" s="4">
        <f>+B69</f>
        <v>13.7</v>
      </c>
      <c r="C70" s="4">
        <f>+B55</f>
        <v>4</v>
      </c>
      <c r="D70" s="4"/>
    </row>
    <row r="71" spans="1:4" x14ac:dyDescent="0.25">
      <c r="B71">
        <v>0</v>
      </c>
      <c r="C71" s="4">
        <f>+C70</f>
        <v>4</v>
      </c>
      <c r="D71" s="4"/>
    </row>
    <row r="72" spans="1:4" x14ac:dyDescent="0.25">
      <c r="C72" s="4"/>
      <c r="D72" s="4"/>
    </row>
    <row r="73" spans="1:4" ht="18" x14ac:dyDescent="0.35">
      <c r="B73" s="2" t="s">
        <v>72</v>
      </c>
      <c r="C73" s="27" t="str">
        <f>+C68</f>
        <v>P1</v>
      </c>
      <c r="D73" s="4"/>
    </row>
    <row r="74" spans="1:4" x14ac:dyDescent="0.25">
      <c r="A74" t="s">
        <v>92</v>
      </c>
      <c r="B74" s="4">
        <f>+B18</f>
        <v>10.9</v>
      </c>
      <c r="C74">
        <v>0</v>
      </c>
      <c r="D74" s="4"/>
    </row>
    <row r="75" spans="1:4" x14ac:dyDescent="0.25">
      <c r="B75" s="4">
        <f>+B74</f>
        <v>10.9</v>
      </c>
      <c r="C75" s="4">
        <f>+D5</f>
        <v>5</v>
      </c>
      <c r="D75" s="4"/>
    </row>
    <row r="76" spans="1:4" x14ac:dyDescent="0.25">
      <c r="B76">
        <v>0</v>
      </c>
      <c r="C76" s="4">
        <f>+C75</f>
        <v>5</v>
      </c>
      <c r="D76" s="4"/>
    </row>
    <row r="77" spans="1:4" x14ac:dyDescent="0.25">
      <c r="C77" s="4"/>
      <c r="D77" s="4"/>
    </row>
    <row r="78" spans="1:4" ht="18" x14ac:dyDescent="0.35">
      <c r="A78" t="s">
        <v>148</v>
      </c>
      <c r="B78" s="2" t="s">
        <v>72</v>
      </c>
      <c r="C78" s="27" t="str">
        <f>+C73</f>
        <v>P1</v>
      </c>
      <c r="D78" s="4"/>
    </row>
    <row r="79" spans="1:4" x14ac:dyDescent="0.25">
      <c r="A79" t="s">
        <v>85</v>
      </c>
      <c r="B79" s="4">
        <f>+B64</f>
        <v>18.5</v>
      </c>
      <c r="C79" s="4">
        <f>+C65</f>
        <v>3</v>
      </c>
      <c r="D79" s="4"/>
    </row>
    <row r="80" spans="1:4" x14ac:dyDescent="0.25">
      <c r="A80" t="s">
        <v>86</v>
      </c>
      <c r="B80" s="4">
        <f>+B69</f>
        <v>13.7</v>
      </c>
      <c r="C80" s="4">
        <f>+C70</f>
        <v>4</v>
      </c>
      <c r="D80" s="4"/>
    </row>
    <row r="81" spans="1:23" x14ac:dyDescent="0.25">
      <c r="A81" t="s">
        <v>92</v>
      </c>
      <c r="B81" s="4">
        <f>+B74</f>
        <v>10.9</v>
      </c>
      <c r="C81" s="4">
        <f>+C76</f>
        <v>5</v>
      </c>
      <c r="D81" s="4"/>
    </row>
    <row r="82" spans="1:23" x14ac:dyDescent="0.25">
      <c r="C82" s="4"/>
      <c r="D82" s="4"/>
    </row>
    <row r="83" spans="1:23" x14ac:dyDescent="0.25">
      <c r="A83" t="s">
        <v>142</v>
      </c>
      <c r="B83" s="2" t="s">
        <v>154</v>
      </c>
      <c r="C83" s="46" t="s">
        <v>155</v>
      </c>
      <c r="D83" s="4"/>
    </row>
    <row r="84" spans="1:23" x14ac:dyDescent="0.25">
      <c r="A84" t="s">
        <v>85</v>
      </c>
      <c r="B84" s="7">
        <f>+B13</f>
        <v>13.30975170122438</v>
      </c>
      <c r="C84" s="7">
        <f>((B5/$B$9)^$B$9)*((B6/$B$10)^$B$10)</f>
        <v>7.5129081893672183</v>
      </c>
    </row>
    <row r="85" spans="1:23" x14ac:dyDescent="0.25">
      <c r="A85" t="s">
        <v>86</v>
      </c>
      <c r="B85" s="7">
        <f>+C13</f>
        <v>11.362453152929312</v>
      </c>
      <c r="C85" s="7">
        <f>((C5/$B$9)^$B$9)*((C6/$B$10)^$B$10)</f>
        <v>8.8008452932734418</v>
      </c>
      <c r="D85" s="4"/>
    </row>
    <row r="86" spans="1:23" x14ac:dyDescent="0.25">
      <c r="A86" t="s">
        <v>92</v>
      </c>
      <c r="B86" s="7">
        <f>+D13</f>
        <v>10.049702380284712</v>
      </c>
      <c r="C86" s="7">
        <f>((D5/$B$9)^$B$9)*((D6/$B$10)^$B$10)</f>
        <v>9.9500415411097336</v>
      </c>
      <c r="D86" s="4"/>
    </row>
    <row r="87" spans="1:23" x14ac:dyDescent="0.25">
      <c r="C87" s="4"/>
      <c r="D87" s="4"/>
    </row>
    <row r="88" spans="1:23" x14ac:dyDescent="0.25">
      <c r="E88" s="63" t="s">
        <v>57</v>
      </c>
      <c r="F88" s="63"/>
      <c r="G88" s="63"/>
      <c r="H88" s="63"/>
      <c r="I88" s="63"/>
      <c r="J88" s="63" t="s">
        <v>143</v>
      </c>
      <c r="K88" s="63"/>
      <c r="L88" s="63"/>
      <c r="M88" s="63"/>
      <c r="N88" s="63"/>
      <c r="O88" s="63" t="s">
        <v>144</v>
      </c>
      <c r="P88" s="63"/>
      <c r="Q88" s="63"/>
      <c r="R88" s="63"/>
      <c r="S88" s="63"/>
      <c r="U88" s="63" t="s">
        <v>156</v>
      </c>
      <c r="V88" s="63"/>
      <c r="W88" s="63"/>
    </row>
    <row r="89" spans="1:23" ht="18" x14ac:dyDescent="0.35">
      <c r="A89" s="2" t="s">
        <v>72</v>
      </c>
      <c r="B89" s="27" t="s">
        <v>74</v>
      </c>
      <c r="C89" s="27" t="s">
        <v>145</v>
      </c>
      <c r="D89" s="27" t="s">
        <v>146</v>
      </c>
      <c r="E89" t="s">
        <v>20</v>
      </c>
      <c r="F89" t="s">
        <v>20</v>
      </c>
      <c r="G89" t="s">
        <v>62</v>
      </c>
      <c r="J89" t="s">
        <v>20</v>
      </c>
      <c r="K89" t="s">
        <v>20</v>
      </c>
      <c r="L89" t="s">
        <v>63</v>
      </c>
      <c r="O89" t="s">
        <v>20</v>
      </c>
      <c r="P89" t="s">
        <v>20</v>
      </c>
      <c r="Q89" t="s">
        <v>63</v>
      </c>
      <c r="T89" t="s">
        <v>106</v>
      </c>
      <c r="U89" s="2" t="s">
        <v>85</v>
      </c>
      <c r="V89" s="2" t="s">
        <v>86</v>
      </c>
      <c r="W89" s="2" t="s">
        <v>92</v>
      </c>
    </row>
    <row r="90" spans="1:23" x14ac:dyDescent="0.25">
      <c r="A90">
        <v>0.1</v>
      </c>
      <c r="B90" s="3">
        <f>+($B$4-$B$5*A90)/$B$6</f>
        <v>19.940000000000001</v>
      </c>
      <c r="C90" s="3">
        <f t="shared" ref="C90:C117" si="0">+($C$4-$C$5*A90)/$C$6</f>
        <v>19.919999999999998</v>
      </c>
      <c r="D90" s="3">
        <f>+($D$4-$D$5*A90)/$D$6</f>
        <v>19.899999999999999</v>
      </c>
      <c r="E90" s="9">
        <f t="shared" ref="E90:E117" si="1">+A90^$B$9*B90^$B$10</f>
        <v>1.0836182714538398</v>
      </c>
      <c r="F90" s="9">
        <f>IFERROR(E90,0)</f>
        <v>1.0836182714538398</v>
      </c>
      <c r="G90" s="6">
        <f t="shared" ref="G90:G117" si="2">+($B$13/(A90^$B$9))^(1/$B$10)</f>
        <v>5252.640460750069</v>
      </c>
      <c r="H90" s="8">
        <f t="shared" ref="H90:H117" si="3">IF(F90=$B$13,A90,0)</f>
        <v>0</v>
      </c>
      <c r="I90" s="8">
        <f t="shared" ref="I90:I117" si="4">IF(F90=$B$13,B90,0)</f>
        <v>0</v>
      </c>
      <c r="J90" s="9">
        <f>+A90^$B$9*D90^$B$10</f>
        <v>1.0826395402525424</v>
      </c>
      <c r="K90" s="9">
        <f>IFERROR(J90,0)</f>
        <v>1.0826395402525424</v>
      </c>
      <c r="L90" s="6">
        <f t="shared" ref="L90:L117" si="5">+($C$13/(A90^$B$9))^(1/$B$10)</f>
        <v>3695.8623712808194</v>
      </c>
      <c r="M90" s="8">
        <f t="shared" ref="M90:M117" si="6">IF(K90=$C$13,A90,0)</f>
        <v>0</v>
      </c>
      <c r="N90" s="8">
        <f>IF(K90=$C$13,D90,0)</f>
        <v>0</v>
      </c>
      <c r="O90" s="9">
        <f>+A90^$B$9*D90^$B$10</f>
        <v>1.0826395402525424</v>
      </c>
      <c r="P90" s="9">
        <f>IFERROR(O90,0)</f>
        <v>1.0826395402525424</v>
      </c>
      <c r="Q90" s="6">
        <f>+($D$13/(A90^$B$9))^(1/$B$10)</f>
        <v>2813.3860794292295</v>
      </c>
      <c r="R90" s="8">
        <f>IF(P90=$D$13,A90,0)</f>
        <v>0</v>
      </c>
      <c r="S90" s="8">
        <f>IF(P90=$D$13,D90,0)</f>
        <v>0</v>
      </c>
      <c r="T90" s="9">
        <f>+$B$50+$C$50*A90</f>
        <v>9.4366666666666674</v>
      </c>
      <c r="U90" s="9">
        <f>+($B$9/$A90)*$B$84*$C$84</f>
        <v>549.97218405015099</v>
      </c>
      <c r="V90" s="9">
        <f>+($B$9/$A90)*$B$85*$C$85</f>
        <v>549.99555793048853</v>
      </c>
      <c r="W90" s="9">
        <f>+($B$9/$A90)*$B$86*$C$86</f>
        <v>549.9722588779224</v>
      </c>
    </row>
    <row r="91" spans="1:23" x14ac:dyDescent="0.25">
      <c r="A91">
        <v>0.5</v>
      </c>
      <c r="B91" s="3">
        <f t="shared" ref="B91:B117" si="7">+($B$4-$B$5*A91)/$B$6</f>
        <v>19.7</v>
      </c>
      <c r="C91" s="3">
        <f t="shared" si="0"/>
        <v>19.600000000000001</v>
      </c>
      <c r="D91" s="3">
        <f t="shared" ref="D91:D117" si="8">+($D$4-$D$5*A91)/$D$6</f>
        <v>19.5</v>
      </c>
      <c r="E91" s="9">
        <f t="shared" si="1"/>
        <v>2.611820366824336</v>
      </c>
      <c r="F91" s="9">
        <f t="shared" ref="F91:F117" si="9">IFERROR(E91,0)</f>
        <v>2.611820366824336</v>
      </c>
      <c r="G91" s="6">
        <f t="shared" si="2"/>
        <v>734.65087928121159</v>
      </c>
      <c r="H91" s="8">
        <f t="shared" si="3"/>
        <v>0</v>
      </c>
      <c r="I91" s="8">
        <f t="shared" si="4"/>
        <v>0</v>
      </c>
      <c r="J91" s="9">
        <f t="shared" ref="J91:J117" si="10">+A91^$B$9*C91^$B$10</f>
        <v>2.6058459294844418</v>
      </c>
      <c r="K91" s="9">
        <f t="shared" ref="K91:K117" si="11">IFERROR(J91,0)</f>
        <v>2.6058459294844418</v>
      </c>
      <c r="L91" s="6">
        <f t="shared" si="5"/>
        <v>516.91498038989675</v>
      </c>
      <c r="M91" s="8">
        <f t="shared" si="6"/>
        <v>0</v>
      </c>
      <c r="N91" s="8">
        <f t="shared" ref="N91:N117" si="12">IF(K91=$C$13,C91,0)</f>
        <v>0</v>
      </c>
      <c r="O91" s="9">
        <f t="shared" ref="O91:O117" si="13">+A91^$B$9*D91^$B$10</f>
        <v>2.5998547035044663</v>
      </c>
      <c r="P91" s="9">
        <f t="shared" ref="P91:P117" si="14">IFERROR(O91,0)</f>
        <v>2.5998547035044663</v>
      </c>
      <c r="Q91" s="6">
        <f t="shared" ref="Q91:Q117" si="15">+($D$13/(A91^$B$9))^(1/$B$10)</f>
        <v>393.48905992226622</v>
      </c>
      <c r="R91" s="8">
        <f t="shared" ref="R91:R117" si="16">IF(P91=$D$13,A91,0)</f>
        <v>0</v>
      </c>
      <c r="S91" s="8">
        <f t="shared" ref="S91:S117" si="17">IF(P91=$D$13,D91,0)</f>
        <v>0</v>
      </c>
      <c r="T91" s="9">
        <f t="shared" ref="T91:T117" si="18">+$B$50+$C$50*A91</f>
        <v>9.4250000000000025</v>
      </c>
      <c r="U91" s="9">
        <f t="shared" ref="U91:U117" si="19">+($B$9/A91)*$B$84*$C$84</f>
        <v>109.99443681003021</v>
      </c>
      <c r="V91" s="9">
        <f t="shared" ref="V91:V162" si="20">+($B$9/$A91)*$B$85*$C$85</f>
        <v>109.99911158609771</v>
      </c>
      <c r="W91" s="9">
        <f t="shared" ref="W91:W162" si="21">+($B$9/$A91)*$B$86*$C$86</f>
        <v>109.99445177558448</v>
      </c>
    </row>
    <row r="92" spans="1:23" x14ac:dyDescent="0.25">
      <c r="A92">
        <v>0.9</v>
      </c>
      <c r="B92" s="3">
        <f t="shared" si="7"/>
        <v>19.46</v>
      </c>
      <c r="C92" s="3">
        <f t="shared" si="0"/>
        <v>19.28</v>
      </c>
      <c r="D92" s="3">
        <f t="shared" si="8"/>
        <v>19.100000000000001</v>
      </c>
      <c r="E92" s="9">
        <f t="shared" si="1"/>
        <v>3.5887867794070534</v>
      </c>
      <c r="F92" s="9">
        <f t="shared" si="9"/>
        <v>3.5887867794070534</v>
      </c>
      <c r="G92" s="6">
        <f t="shared" si="2"/>
        <v>358.16345786889457</v>
      </c>
      <c r="H92" s="8">
        <f t="shared" si="3"/>
        <v>0</v>
      </c>
      <c r="I92" s="8">
        <f t="shared" si="4"/>
        <v>0</v>
      </c>
      <c r="J92" s="9">
        <f t="shared" si="10"/>
        <v>3.5738106894585355</v>
      </c>
      <c r="K92" s="9">
        <f t="shared" si="11"/>
        <v>3.5738106894585355</v>
      </c>
      <c r="L92" s="6">
        <f t="shared" si="5"/>
        <v>252.01093746980825</v>
      </c>
      <c r="M92" s="8">
        <f t="shared" si="6"/>
        <v>0</v>
      </c>
      <c r="N92" s="8">
        <f t="shared" si="12"/>
        <v>0</v>
      </c>
      <c r="O92" s="9">
        <f t="shared" si="13"/>
        <v>3.5587575002576877</v>
      </c>
      <c r="P92" s="9">
        <f t="shared" si="14"/>
        <v>3.5587575002576877</v>
      </c>
      <c r="Q92" s="6">
        <f t="shared" si="15"/>
        <v>191.83724720132361</v>
      </c>
      <c r="R92" s="8">
        <f t="shared" si="16"/>
        <v>0</v>
      </c>
      <c r="S92" s="8">
        <f t="shared" si="17"/>
        <v>0</v>
      </c>
      <c r="T92" s="9">
        <f t="shared" si="18"/>
        <v>9.4133333333333358</v>
      </c>
      <c r="U92" s="9">
        <f t="shared" si="19"/>
        <v>61.108020450016788</v>
      </c>
      <c r="V92" s="9">
        <f t="shared" si="20"/>
        <v>61.110617547832064</v>
      </c>
      <c r="W92" s="9">
        <f t="shared" si="21"/>
        <v>61.108028764213607</v>
      </c>
    </row>
    <row r="93" spans="1:23" x14ac:dyDescent="0.25">
      <c r="A93">
        <v>1.3</v>
      </c>
      <c r="B93" s="3">
        <f t="shared" si="7"/>
        <v>19.22</v>
      </c>
      <c r="C93" s="3">
        <f t="shared" si="0"/>
        <v>18.96</v>
      </c>
      <c r="D93" s="3">
        <f t="shared" si="8"/>
        <v>18.7</v>
      </c>
      <c r="E93" s="9">
        <f t="shared" si="1"/>
        <v>4.368756771791003</v>
      </c>
      <c r="F93" s="9">
        <f t="shared" si="9"/>
        <v>4.368756771791003</v>
      </c>
      <c r="G93" s="6">
        <f t="shared" si="2"/>
        <v>228.50271006210221</v>
      </c>
      <c r="H93" s="8">
        <f t="shared" si="3"/>
        <v>0</v>
      </c>
      <c r="I93" s="8">
        <f t="shared" si="4"/>
        <v>0</v>
      </c>
      <c r="J93" s="9">
        <f t="shared" si="10"/>
        <v>4.3420627318156217</v>
      </c>
      <c r="K93" s="9">
        <f t="shared" si="11"/>
        <v>4.3420627318156217</v>
      </c>
      <c r="L93" s="6">
        <f t="shared" si="5"/>
        <v>160.77905468017127</v>
      </c>
      <c r="M93" s="8">
        <f t="shared" si="6"/>
        <v>0</v>
      </c>
      <c r="N93" s="8">
        <f t="shared" si="12"/>
        <v>0</v>
      </c>
      <c r="O93" s="9">
        <f t="shared" si="13"/>
        <v>4.3151665909492039</v>
      </c>
      <c r="P93" s="9">
        <f t="shared" si="14"/>
        <v>4.3151665909492039</v>
      </c>
      <c r="Q93" s="6">
        <f t="shared" si="15"/>
        <v>122.38917710137186</v>
      </c>
      <c r="R93" s="8">
        <f t="shared" si="16"/>
        <v>0</v>
      </c>
      <c r="S93" s="8">
        <f t="shared" si="17"/>
        <v>0</v>
      </c>
      <c r="T93" s="9">
        <f t="shared" si="18"/>
        <v>9.4016666666666673</v>
      </c>
      <c r="U93" s="9">
        <f t="shared" si="19"/>
        <v>42.305552619242384</v>
      </c>
      <c r="V93" s="9">
        <f t="shared" si="20"/>
        <v>42.307350610037581</v>
      </c>
      <c r="W93" s="9">
        <f t="shared" si="21"/>
        <v>42.305558375224798</v>
      </c>
    </row>
    <row r="94" spans="1:23" x14ac:dyDescent="0.25">
      <c r="A94">
        <v>1.7</v>
      </c>
      <c r="B94" s="3">
        <f t="shared" si="7"/>
        <v>18.98</v>
      </c>
      <c r="C94" s="3">
        <f t="shared" si="0"/>
        <v>18.64</v>
      </c>
      <c r="D94" s="3">
        <f t="shared" si="8"/>
        <v>18.3</v>
      </c>
      <c r="E94" s="9">
        <f t="shared" si="1"/>
        <v>5.0347765458455527</v>
      </c>
      <c r="F94" s="9">
        <f t="shared" si="9"/>
        <v>5.0347765458455527</v>
      </c>
      <c r="G94" s="6">
        <f t="shared" si="2"/>
        <v>164.62495136822801</v>
      </c>
      <c r="H94" s="8">
        <f t="shared" si="3"/>
        <v>0</v>
      </c>
      <c r="I94" s="8">
        <f t="shared" si="4"/>
        <v>0</v>
      </c>
      <c r="J94" s="9">
        <f t="shared" si="10"/>
        <v>4.9939888154124805</v>
      </c>
      <c r="K94" s="9">
        <f t="shared" si="11"/>
        <v>4.9939888154124805</v>
      </c>
      <c r="L94" s="6">
        <f t="shared" si="5"/>
        <v>115.83339230663547</v>
      </c>
      <c r="M94" s="8">
        <f t="shared" si="6"/>
        <v>0</v>
      </c>
      <c r="N94" s="8">
        <f t="shared" si="12"/>
        <v>0</v>
      </c>
      <c r="O94" s="9">
        <f t="shared" si="13"/>
        <v>4.9527898061210136</v>
      </c>
      <c r="P94" s="9">
        <f t="shared" si="14"/>
        <v>4.9527898061210136</v>
      </c>
      <c r="Q94" s="6">
        <f t="shared" si="15"/>
        <v>88.175375788037186</v>
      </c>
      <c r="R94" s="8">
        <f t="shared" si="16"/>
        <v>0</v>
      </c>
      <c r="S94" s="8">
        <f t="shared" si="17"/>
        <v>0</v>
      </c>
      <c r="T94" s="9">
        <f t="shared" si="18"/>
        <v>9.3900000000000023</v>
      </c>
      <c r="U94" s="9">
        <f t="shared" si="19"/>
        <v>32.351304944126532</v>
      </c>
      <c r="V94" s="9">
        <f t="shared" si="20"/>
        <v>32.352679878264034</v>
      </c>
      <c r="W94" s="9">
        <f t="shared" si="21"/>
        <v>32.351309345760143</v>
      </c>
    </row>
    <row r="95" spans="1:23" x14ac:dyDescent="0.25">
      <c r="A95">
        <v>2.1</v>
      </c>
      <c r="B95" s="3">
        <f t="shared" si="7"/>
        <v>18.740000000000002</v>
      </c>
      <c r="C95" s="3">
        <f t="shared" si="0"/>
        <v>18.32</v>
      </c>
      <c r="D95" s="3">
        <f t="shared" si="8"/>
        <v>17.899999999999999</v>
      </c>
      <c r="E95" s="9">
        <f t="shared" si="1"/>
        <v>5.6229850139136675</v>
      </c>
      <c r="F95" s="9">
        <f t="shared" si="9"/>
        <v>5.6229850139136675</v>
      </c>
      <c r="G95" s="6">
        <f t="shared" si="2"/>
        <v>127.15453968546993</v>
      </c>
      <c r="H95" s="8">
        <f t="shared" si="3"/>
        <v>0</v>
      </c>
      <c r="I95" s="8">
        <f t="shared" si="4"/>
        <v>0</v>
      </c>
      <c r="J95" s="9">
        <f t="shared" si="10"/>
        <v>5.5659214540424857</v>
      </c>
      <c r="K95" s="9">
        <f t="shared" si="11"/>
        <v>5.5659214540424857</v>
      </c>
      <c r="L95" s="6">
        <f t="shared" si="5"/>
        <v>89.468464874512804</v>
      </c>
      <c r="M95" s="8">
        <f t="shared" si="6"/>
        <v>0</v>
      </c>
      <c r="N95" s="8">
        <f t="shared" si="12"/>
        <v>0</v>
      </c>
      <c r="O95" s="9">
        <f t="shared" si="13"/>
        <v>5.5081337331963329</v>
      </c>
      <c r="P95" s="9">
        <f t="shared" si="14"/>
        <v>5.5081337331963329</v>
      </c>
      <c r="Q95" s="6">
        <f t="shared" si="15"/>
        <v>68.105710748808605</v>
      </c>
      <c r="R95" s="8">
        <f t="shared" si="16"/>
        <v>0</v>
      </c>
      <c r="S95" s="8">
        <f t="shared" si="17"/>
        <v>0</v>
      </c>
      <c r="T95" s="9">
        <f t="shared" si="18"/>
        <v>9.3783333333333356</v>
      </c>
      <c r="U95" s="9">
        <f t="shared" si="19"/>
        <v>26.189151621435762</v>
      </c>
      <c r="V95" s="9">
        <f t="shared" si="20"/>
        <v>26.190264663356597</v>
      </c>
      <c r="W95" s="9">
        <f t="shared" si="21"/>
        <v>26.189155184662972</v>
      </c>
    </row>
    <row r="96" spans="1:23" x14ac:dyDescent="0.25">
      <c r="A96">
        <v>2.5</v>
      </c>
      <c r="B96" s="3">
        <f t="shared" si="7"/>
        <v>18.5</v>
      </c>
      <c r="C96" s="3">
        <f t="shared" si="0"/>
        <v>18</v>
      </c>
      <c r="D96" s="3">
        <f t="shared" si="8"/>
        <v>17.5</v>
      </c>
      <c r="E96" s="9">
        <f t="shared" si="1"/>
        <v>6.1531043816717039</v>
      </c>
      <c r="F96" s="9">
        <f t="shared" si="9"/>
        <v>6.1531043816717039</v>
      </c>
      <c r="G96" s="6">
        <f t="shared" si="2"/>
        <v>102.75059152851055</v>
      </c>
      <c r="H96" s="8">
        <f t="shared" si="3"/>
        <v>0</v>
      </c>
      <c r="I96" s="8">
        <f t="shared" si="4"/>
        <v>0</v>
      </c>
      <c r="J96" s="9">
        <f t="shared" si="10"/>
        <v>6.0777052186143665</v>
      </c>
      <c r="K96" s="9">
        <f t="shared" si="11"/>
        <v>6.0777052186143665</v>
      </c>
      <c r="L96" s="6">
        <f t="shared" si="5"/>
        <v>72.297361240453185</v>
      </c>
      <c r="M96" s="8">
        <f t="shared" si="6"/>
        <v>0</v>
      </c>
      <c r="N96" s="8">
        <f t="shared" si="12"/>
        <v>0</v>
      </c>
      <c r="O96" s="9">
        <f t="shared" si="13"/>
        <v>6.0011450875808423</v>
      </c>
      <c r="P96" s="9">
        <f t="shared" si="14"/>
        <v>6.0011450875808423</v>
      </c>
      <c r="Q96" s="6">
        <f t="shared" si="15"/>
        <v>55.034622304636237</v>
      </c>
      <c r="R96" s="8">
        <f t="shared" si="16"/>
        <v>0</v>
      </c>
      <c r="S96" s="8">
        <f t="shared" si="17"/>
        <v>0</v>
      </c>
      <c r="T96" s="9">
        <f t="shared" si="18"/>
        <v>9.3666666666666689</v>
      </c>
      <c r="U96" s="9">
        <f t="shared" si="19"/>
        <v>21.998887362006045</v>
      </c>
      <c r="V96" s="9">
        <f t="shared" si="20"/>
        <v>21.999822317219543</v>
      </c>
      <c r="W96" s="9">
        <f t="shared" si="21"/>
        <v>21.998890355116899</v>
      </c>
    </row>
    <row r="97" spans="1:23" x14ac:dyDescent="0.25">
      <c r="A97">
        <v>2.9</v>
      </c>
      <c r="B97" s="3">
        <f t="shared" si="7"/>
        <v>18.259999999999998</v>
      </c>
      <c r="C97" s="3">
        <f t="shared" si="0"/>
        <v>17.68</v>
      </c>
      <c r="D97" s="3">
        <f t="shared" si="8"/>
        <v>17.100000000000001</v>
      </c>
      <c r="E97" s="9">
        <f t="shared" si="1"/>
        <v>6.637342776763516</v>
      </c>
      <c r="F97" s="9">
        <f t="shared" si="9"/>
        <v>6.637342776763516</v>
      </c>
      <c r="G97" s="6">
        <f t="shared" si="2"/>
        <v>85.704247075569185</v>
      </c>
      <c r="H97" s="8">
        <f t="shared" si="3"/>
        <v>0</v>
      </c>
      <c r="I97" s="8">
        <f t="shared" si="4"/>
        <v>0</v>
      </c>
      <c r="J97" s="9">
        <f t="shared" si="10"/>
        <v>6.5416290920283409</v>
      </c>
      <c r="K97" s="9">
        <f t="shared" si="11"/>
        <v>6.5416290920283409</v>
      </c>
      <c r="L97" s="6">
        <f t="shared" si="5"/>
        <v>60.30321401063857</v>
      </c>
      <c r="M97" s="8">
        <f t="shared" si="6"/>
        <v>0</v>
      </c>
      <c r="N97" s="8">
        <f t="shared" si="12"/>
        <v>0</v>
      </c>
      <c r="O97" s="9">
        <f t="shared" si="13"/>
        <v>6.4441723703480607</v>
      </c>
      <c r="P97" s="9">
        <f t="shared" si="14"/>
        <v>6.4441723703480607</v>
      </c>
      <c r="Q97" s="6">
        <f t="shared" si="15"/>
        <v>45.904367045891057</v>
      </c>
      <c r="R97" s="8">
        <f t="shared" si="16"/>
        <v>0</v>
      </c>
      <c r="S97" s="8">
        <f t="shared" si="17"/>
        <v>0</v>
      </c>
      <c r="T97" s="9">
        <f t="shared" si="18"/>
        <v>9.3550000000000022</v>
      </c>
      <c r="U97" s="9">
        <f t="shared" si="19"/>
        <v>18.964558070694867</v>
      </c>
      <c r="V97" s="9">
        <f t="shared" si="20"/>
        <v>18.965364066568572</v>
      </c>
      <c r="W97" s="9">
        <f t="shared" si="21"/>
        <v>18.964560650962845</v>
      </c>
    </row>
    <row r="98" spans="1:23" x14ac:dyDescent="0.25">
      <c r="A98">
        <v>3.3</v>
      </c>
      <c r="B98" s="3">
        <f t="shared" si="7"/>
        <v>18.02</v>
      </c>
      <c r="C98" s="3">
        <f t="shared" si="0"/>
        <v>17.36</v>
      </c>
      <c r="D98" s="3">
        <f t="shared" si="8"/>
        <v>16.7</v>
      </c>
      <c r="E98" s="9">
        <f t="shared" si="1"/>
        <v>7.0838983539741252</v>
      </c>
      <c r="F98" s="9">
        <f t="shared" si="9"/>
        <v>7.0838983539741252</v>
      </c>
      <c r="G98" s="6">
        <f t="shared" si="2"/>
        <v>73.184008373956075</v>
      </c>
      <c r="H98" s="8">
        <f t="shared" si="3"/>
        <v>0</v>
      </c>
      <c r="I98" s="8">
        <f t="shared" si="4"/>
        <v>0</v>
      </c>
      <c r="J98" s="9">
        <f t="shared" si="10"/>
        <v>6.9659450027451557</v>
      </c>
      <c r="K98" s="9">
        <f t="shared" si="11"/>
        <v>6.9659450027451557</v>
      </c>
      <c r="L98" s="6">
        <f t="shared" si="5"/>
        <v>51.493724870363778</v>
      </c>
      <c r="M98" s="8">
        <f t="shared" si="6"/>
        <v>0</v>
      </c>
      <c r="N98" s="8">
        <f t="shared" si="12"/>
        <v>0</v>
      </c>
      <c r="O98" s="9">
        <f t="shared" si="13"/>
        <v>6.8454984892557116</v>
      </c>
      <c r="P98" s="9">
        <f t="shared" si="14"/>
        <v>6.8454984892557116</v>
      </c>
      <c r="Q98" s="6">
        <f t="shared" si="15"/>
        <v>39.198355938247225</v>
      </c>
      <c r="R98" s="8">
        <f t="shared" si="16"/>
        <v>0</v>
      </c>
      <c r="S98" s="8">
        <f t="shared" si="17"/>
        <v>0</v>
      </c>
      <c r="T98" s="9">
        <f t="shared" si="18"/>
        <v>9.3433333333333355</v>
      </c>
      <c r="U98" s="9">
        <f t="shared" si="19"/>
        <v>16.665823759095488</v>
      </c>
      <c r="V98" s="9">
        <f t="shared" si="20"/>
        <v>16.666532058499655</v>
      </c>
      <c r="W98" s="9">
        <f t="shared" si="21"/>
        <v>16.66582602660371</v>
      </c>
    </row>
    <row r="99" spans="1:23" x14ac:dyDescent="0.25">
      <c r="A99">
        <v>3.7</v>
      </c>
      <c r="B99" s="3">
        <f t="shared" si="7"/>
        <v>17.78</v>
      </c>
      <c r="C99" s="3">
        <f t="shared" si="0"/>
        <v>17.04</v>
      </c>
      <c r="D99" s="3">
        <f t="shared" si="8"/>
        <v>16.3</v>
      </c>
      <c r="E99" s="9">
        <f t="shared" si="1"/>
        <v>7.4986008840473657</v>
      </c>
      <c r="F99" s="9">
        <f t="shared" si="9"/>
        <v>7.4986008840473657</v>
      </c>
      <c r="G99" s="6">
        <f t="shared" si="2"/>
        <v>63.633627099738405</v>
      </c>
      <c r="H99" s="8">
        <f t="shared" si="3"/>
        <v>0</v>
      </c>
      <c r="I99" s="8">
        <f t="shared" si="4"/>
        <v>0</v>
      </c>
      <c r="J99" s="9">
        <f t="shared" si="10"/>
        <v>7.3565173560804196</v>
      </c>
      <c r="K99" s="9">
        <f t="shared" si="11"/>
        <v>7.3565173560804196</v>
      </c>
      <c r="L99" s="6">
        <f t="shared" si="5"/>
        <v>44.773886524960304</v>
      </c>
      <c r="M99" s="8">
        <f t="shared" si="6"/>
        <v>0</v>
      </c>
      <c r="N99" s="8">
        <f t="shared" si="12"/>
        <v>0</v>
      </c>
      <c r="O99" s="9">
        <f t="shared" si="13"/>
        <v>7.2109979188242033</v>
      </c>
      <c r="P99" s="9">
        <f t="shared" si="14"/>
        <v>7.2109979188242033</v>
      </c>
      <c r="Q99" s="6">
        <f t="shared" si="15"/>
        <v>34.083041092142423</v>
      </c>
      <c r="R99" s="8">
        <f t="shared" si="16"/>
        <v>0</v>
      </c>
      <c r="S99" s="8">
        <f t="shared" si="17"/>
        <v>0</v>
      </c>
      <c r="T99" s="9">
        <f t="shared" si="18"/>
        <v>9.3316666666666688</v>
      </c>
      <c r="U99" s="9">
        <f t="shared" si="19"/>
        <v>14.864113082436514</v>
      </c>
      <c r="V99" s="9">
        <f t="shared" si="20"/>
        <v>14.864744808932123</v>
      </c>
      <c r="W99" s="9">
        <f t="shared" si="21"/>
        <v>14.864115104808713</v>
      </c>
    </row>
    <row r="100" spans="1:23" x14ac:dyDescent="0.25">
      <c r="A100">
        <v>4.0999999999999996</v>
      </c>
      <c r="B100" s="3">
        <f t="shared" si="7"/>
        <v>17.54</v>
      </c>
      <c r="C100" s="3">
        <f t="shared" si="0"/>
        <v>16.72</v>
      </c>
      <c r="D100" s="3">
        <f t="shared" si="8"/>
        <v>15.9</v>
      </c>
      <c r="E100" s="9">
        <f t="shared" si="1"/>
        <v>7.8857759951217936</v>
      </c>
      <c r="F100" s="9">
        <f t="shared" si="9"/>
        <v>7.8857759951217936</v>
      </c>
      <c r="G100" s="6">
        <f t="shared" si="2"/>
        <v>56.13030542393156</v>
      </c>
      <c r="H100" s="8">
        <f t="shared" si="3"/>
        <v>0</v>
      </c>
      <c r="I100" s="8">
        <f t="shared" si="4"/>
        <v>0</v>
      </c>
      <c r="J100" s="9">
        <f t="shared" si="10"/>
        <v>7.7176920260745643</v>
      </c>
      <c r="K100" s="9">
        <f t="shared" si="11"/>
        <v>7.7176920260745643</v>
      </c>
      <c r="L100" s="6">
        <f t="shared" si="5"/>
        <v>39.494400055545583</v>
      </c>
      <c r="M100" s="8">
        <f t="shared" si="6"/>
        <v>0</v>
      </c>
      <c r="N100" s="8">
        <f t="shared" si="12"/>
        <v>0</v>
      </c>
      <c r="O100" s="9">
        <f t="shared" si="13"/>
        <v>7.5450101289626845</v>
      </c>
      <c r="P100" s="9">
        <f t="shared" si="14"/>
        <v>7.5450101289626845</v>
      </c>
      <c r="Q100" s="6">
        <f t="shared" si="15"/>
        <v>30.064159367810557</v>
      </c>
      <c r="R100" s="8">
        <f t="shared" si="16"/>
        <v>0</v>
      </c>
      <c r="S100" s="8">
        <f t="shared" si="17"/>
        <v>0</v>
      </c>
      <c r="T100" s="9">
        <f t="shared" si="18"/>
        <v>9.3200000000000021</v>
      </c>
      <c r="U100" s="9">
        <f t="shared" si="19"/>
        <v>13.413955708540271</v>
      </c>
      <c r="V100" s="9">
        <f t="shared" si="20"/>
        <v>13.41452580318265</v>
      </c>
      <c r="W100" s="9">
        <f t="shared" si="21"/>
        <v>13.413957533607867</v>
      </c>
    </row>
    <row r="101" spans="1:23" x14ac:dyDescent="0.25">
      <c r="A101">
        <v>4.5</v>
      </c>
      <c r="B101" s="3">
        <f t="shared" si="7"/>
        <v>17.3</v>
      </c>
      <c r="C101" s="3">
        <f t="shared" si="0"/>
        <v>16.399999999999999</v>
      </c>
      <c r="D101" s="3">
        <f t="shared" si="8"/>
        <v>15.5</v>
      </c>
      <c r="E101" s="9">
        <f t="shared" si="1"/>
        <v>8.2487402680326305</v>
      </c>
      <c r="F101" s="9">
        <f t="shared" si="9"/>
        <v>8.2487402680326305</v>
      </c>
      <c r="G101" s="6">
        <f t="shared" si="2"/>
        <v>50.093872066052079</v>
      </c>
      <c r="H101" s="8">
        <f t="shared" si="3"/>
        <v>0</v>
      </c>
      <c r="I101" s="8">
        <f t="shared" si="4"/>
        <v>0</v>
      </c>
      <c r="J101" s="9">
        <f t="shared" si="10"/>
        <v>8.0527944585526328</v>
      </c>
      <c r="K101" s="9">
        <f t="shared" si="11"/>
        <v>8.0527944585526328</v>
      </c>
      <c r="L101" s="6">
        <f t="shared" si="5"/>
        <v>35.247045402045217</v>
      </c>
      <c r="M101" s="8">
        <f t="shared" si="6"/>
        <v>0</v>
      </c>
      <c r="N101" s="8">
        <f t="shared" si="12"/>
        <v>0</v>
      </c>
      <c r="O101" s="9">
        <f t="shared" si="13"/>
        <v>7.8508403654905301</v>
      </c>
      <c r="P101" s="9">
        <f t="shared" si="14"/>
        <v>7.8508403654905301</v>
      </c>
      <c r="Q101" s="6">
        <f t="shared" si="15"/>
        <v>26.830963091506639</v>
      </c>
      <c r="R101" s="8">
        <f t="shared" si="16"/>
        <v>0</v>
      </c>
      <c r="S101" s="8">
        <f t="shared" si="17"/>
        <v>0</v>
      </c>
      <c r="T101" s="9">
        <f t="shared" si="18"/>
        <v>9.3083333333333353</v>
      </c>
      <c r="U101" s="9">
        <f t="shared" si="19"/>
        <v>12.221604090003357</v>
      </c>
      <c r="V101" s="9">
        <f t="shared" si="20"/>
        <v>12.222123509566412</v>
      </c>
      <c r="W101" s="9">
        <f t="shared" si="21"/>
        <v>12.22160575284272</v>
      </c>
    </row>
    <row r="102" spans="1:23" x14ac:dyDescent="0.25">
      <c r="A102">
        <v>4.9000000000000004</v>
      </c>
      <c r="B102" s="3">
        <f t="shared" si="7"/>
        <v>17.059999999999999</v>
      </c>
      <c r="C102" s="3">
        <f t="shared" si="0"/>
        <v>16.080000000000002</v>
      </c>
      <c r="D102" s="3">
        <f t="shared" si="8"/>
        <v>15.1</v>
      </c>
      <c r="E102" s="9">
        <f t="shared" si="1"/>
        <v>8.5901036883386208</v>
      </c>
      <c r="F102" s="9">
        <f t="shared" si="9"/>
        <v>8.5901036883386208</v>
      </c>
      <c r="G102" s="6">
        <f t="shared" si="2"/>
        <v>45.142173517160316</v>
      </c>
      <c r="H102" s="8">
        <f t="shared" si="3"/>
        <v>0</v>
      </c>
      <c r="I102" s="8">
        <f t="shared" si="4"/>
        <v>0</v>
      </c>
      <c r="J102" s="9">
        <f t="shared" si="10"/>
        <v>8.3644341023262143</v>
      </c>
      <c r="K102" s="9">
        <f t="shared" si="11"/>
        <v>8.3644341023262143</v>
      </c>
      <c r="L102" s="6">
        <f t="shared" si="5"/>
        <v>31.76293174958295</v>
      </c>
      <c r="M102" s="8">
        <f t="shared" si="6"/>
        <v>0</v>
      </c>
      <c r="N102" s="8">
        <f t="shared" si="12"/>
        <v>0</v>
      </c>
      <c r="O102" s="9">
        <f t="shared" si="13"/>
        <v>8.1310657012482821</v>
      </c>
      <c r="P102" s="9">
        <f t="shared" si="14"/>
        <v>8.1310657012482821</v>
      </c>
      <c r="Q102" s="6">
        <f t="shared" si="15"/>
        <v>24.178765616526103</v>
      </c>
      <c r="R102" s="8">
        <f t="shared" si="16"/>
        <v>0</v>
      </c>
      <c r="S102" s="8">
        <f t="shared" si="17"/>
        <v>0</v>
      </c>
      <c r="T102" s="9">
        <f t="shared" si="18"/>
        <v>9.2966666666666669</v>
      </c>
      <c r="U102" s="9">
        <f t="shared" si="19"/>
        <v>11.22392212347247</v>
      </c>
      <c r="V102" s="9">
        <f t="shared" si="20"/>
        <v>11.224399141438541</v>
      </c>
      <c r="W102" s="9">
        <f t="shared" si="21"/>
        <v>11.223923650569844</v>
      </c>
    </row>
    <row r="103" spans="1:23" x14ac:dyDescent="0.25">
      <c r="A103">
        <v>5.3</v>
      </c>
      <c r="B103" s="3">
        <f t="shared" si="7"/>
        <v>16.82</v>
      </c>
      <c r="C103" s="3">
        <f t="shared" si="0"/>
        <v>15.76</v>
      </c>
      <c r="D103" s="3">
        <f t="shared" si="8"/>
        <v>14.7</v>
      </c>
      <c r="E103" s="9">
        <f t="shared" si="1"/>
        <v>8.9119640193624914</v>
      </c>
      <c r="F103" s="9">
        <f t="shared" si="9"/>
        <v>8.9119640193624914</v>
      </c>
      <c r="G103" s="6">
        <f t="shared" si="2"/>
        <v>41.013741480134421</v>
      </c>
      <c r="H103" s="8">
        <f t="shared" si="3"/>
        <v>0</v>
      </c>
      <c r="I103" s="8">
        <f t="shared" si="4"/>
        <v>0</v>
      </c>
      <c r="J103" s="9">
        <f t="shared" si="10"/>
        <v>8.654700115262882</v>
      </c>
      <c r="K103" s="9">
        <f t="shared" si="11"/>
        <v>8.654700115262882</v>
      </c>
      <c r="L103" s="6">
        <f t="shared" si="5"/>
        <v>28.858084800310621</v>
      </c>
      <c r="M103" s="8">
        <f t="shared" si="6"/>
        <v>0</v>
      </c>
      <c r="N103" s="8">
        <f t="shared" si="12"/>
        <v>0</v>
      </c>
      <c r="O103" s="9">
        <f t="shared" si="13"/>
        <v>8.3877316761173404</v>
      </c>
      <c r="P103" s="9">
        <f t="shared" si="14"/>
        <v>8.3877316761173404</v>
      </c>
      <c r="Q103" s="6">
        <f t="shared" si="15"/>
        <v>21.967520946416002</v>
      </c>
      <c r="R103" s="8">
        <f t="shared" si="16"/>
        <v>0</v>
      </c>
      <c r="S103" s="8">
        <f t="shared" si="17"/>
        <v>0</v>
      </c>
      <c r="T103" s="9">
        <f t="shared" si="18"/>
        <v>9.2850000000000019</v>
      </c>
      <c r="U103" s="9">
        <f t="shared" si="19"/>
        <v>10.376833661323605</v>
      </c>
      <c r="V103" s="9">
        <f t="shared" si="20"/>
        <v>10.377274677933748</v>
      </c>
      <c r="W103" s="9">
        <f t="shared" si="21"/>
        <v>10.376835073168349</v>
      </c>
    </row>
    <row r="104" spans="1:23" x14ac:dyDescent="0.25">
      <c r="A104">
        <v>5.7</v>
      </c>
      <c r="B104" s="3">
        <f t="shared" si="7"/>
        <v>16.580000000000002</v>
      </c>
      <c r="C104" s="3">
        <f t="shared" si="0"/>
        <v>15.440000000000001</v>
      </c>
      <c r="D104" s="3">
        <f t="shared" si="8"/>
        <v>14.3</v>
      </c>
      <c r="E104" s="9">
        <f t="shared" si="1"/>
        <v>9.2160369523353385</v>
      </c>
      <c r="F104" s="9">
        <f t="shared" si="9"/>
        <v>9.2160369523353385</v>
      </c>
      <c r="G104" s="6">
        <f t="shared" si="2"/>
        <v>37.523937735023445</v>
      </c>
      <c r="H104" s="8">
        <f t="shared" si="3"/>
        <v>0</v>
      </c>
      <c r="I104" s="8">
        <f t="shared" si="4"/>
        <v>0</v>
      </c>
      <c r="J104" s="9">
        <f t="shared" si="10"/>
        <v>8.9252924196084731</v>
      </c>
      <c r="K104" s="9">
        <f t="shared" si="11"/>
        <v>8.9252924196084731</v>
      </c>
      <c r="L104" s="6">
        <f t="shared" si="5"/>
        <v>26.402589427823493</v>
      </c>
      <c r="M104" s="8">
        <f t="shared" si="6"/>
        <v>0</v>
      </c>
      <c r="N104" s="8">
        <f t="shared" si="12"/>
        <v>0</v>
      </c>
      <c r="O104" s="9">
        <f t="shared" si="13"/>
        <v>8.6224838078488073</v>
      </c>
      <c r="P104" s="9">
        <f t="shared" si="14"/>
        <v>8.6224838078488073</v>
      </c>
      <c r="Q104" s="6">
        <f t="shared" si="15"/>
        <v>20.098334324982336</v>
      </c>
      <c r="R104" s="8">
        <f t="shared" si="16"/>
        <v>0</v>
      </c>
      <c r="S104" s="8">
        <f t="shared" si="17"/>
        <v>0</v>
      </c>
      <c r="T104" s="9">
        <f t="shared" si="18"/>
        <v>9.2733333333333352</v>
      </c>
      <c r="U104" s="9">
        <f t="shared" si="19"/>
        <v>9.6486348078973858</v>
      </c>
      <c r="V104" s="9">
        <f t="shared" si="20"/>
        <v>9.6490448759734839</v>
      </c>
      <c r="W104" s="9">
        <f t="shared" si="21"/>
        <v>9.6486361206653068</v>
      </c>
    </row>
    <row r="105" spans="1:23" x14ac:dyDescent="0.25">
      <c r="A105">
        <v>6.1</v>
      </c>
      <c r="B105" s="3">
        <f t="shared" si="7"/>
        <v>16.34</v>
      </c>
      <c r="C105" s="3">
        <f t="shared" si="0"/>
        <v>15.12</v>
      </c>
      <c r="D105" s="3">
        <f t="shared" si="8"/>
        <v>13.9</v>
      </c>
      <c r="E105" s="9">
        <f t="shared" si="1"/>
        <v>9.5037462634343672</v>
      </c>
      <c r="F105" s="9">
        <f t="shared" si="9"/>
        <v>9.5037462634343672</v>
      </c>
      <c r="G105" s="6">
        <f t="shared" si="2"/>
        <v>34.538850244444724</v>
      </c>
      <c r="H105" s="8">
        <f t="shared" si="3"/>
        <v>0</v>
      </c>
      <c r="I105" s="8">
        <f t="shared" si="4"/>
        <v>0</v>
      </c>
      <c r="J105" s="9">
        <f t="shared" si="10"/>
        <v>9.1776124672610511</v>
      </c>
      <c r="K105" s="9">
        <f t="shared" si="11"/>
        <v>9.1776124672610511</v>
      </c>
      <c r="L105" s="6">
        <f t="shared" si="5"/>
        <v>24.302222457373055</v>
      </c>
      <c r="M105" s="8">
        <f t="shared" si="6"/>
        <v>0</v>
      </c>
      <c r="N105" s="8">
        <f t="shared" si="12"/>
        <v>0</v>
      </c>
      <c r="O105" s="9">
        <f t="shared" si="13"/>
        <v>8.8366584536715553</v>
      </c>
      <c r="P105" s="9">
        <f t="shared" si="14"/>
        <v>8.8366584536715553</v>
      </c>
      <c r="Q105" s="6">
        <f t="shared" si="15"/>
        <v>18.499480633276715</v>
      </c>
      <c r="R105" s="8">
        <f t="shared" si="16"/>
        <v>0</v>
      </c>
      <c r="S105" s="8">
        <f t="shared" si="17"/>
        <v>0</v>
      </c>
      <c r="T105" s="9">
        <f t="shared" si="18"/>
        <v>9.2616666666666685</v>
      </c>
      <c r="U105" s="9">
        <f t="shared" si="19"/>
        <v>9.0159374434451003</v>
      </c>
      <c r="V105" s="9">
        <f t="shared" si="20"/>
        <v>9.0163206218112908</v>
      </c>
      <c r="W105" s="9">
        <f t="shared" si="21"/>
        <v>9.0159386701298772</v>
      </c>
    </row>
    <row r="106" spans="1:23" x14ac:dyDescent="0.25">
      <c r="A106">
        <v>6.5</v>
      </c>
      <c r="B106" s="3">
        <f t="shared" si="7"/>
        <v>16.100000000000001</v>
      </c>
      <c r="C106" s="3">
        <f t="shared" si="0"/>
        <v>14.8</v>
      </c>
      <c r="D106" s="3">
        <f t="shared" si="8"/>
        <v>13.5</v>
      </c>
      <c r="E106" s="9">
        <f t="shared" si="1"/>
        <v>9.7762880762008617</v>
      </c>
      <c r="F106" s="9">
        <f t="shared" si="9"/>
        <v>9.7762880762008617</v>
      </c>
      <c r="G106" s="6">
        <f t="shared" si="2"/>
        <v>31.959110493028458</v>
      </c>
      <c r="H106" s="8">
        <f t="shared" si="3"/>
        <v>0</v>
      </c>
      <c r="I106" s="8">
        <f t="shared" si="4"/>
        <v>0</v>
      </c>
      <c r="J106" s="9">
        <f t="shared" si="10"/>
        <v>9.4128278950092259</v>
      </c>
      <c r="K106" s="9">
        <f t="shared" si="11"/>
        <v>9.4128278950092259</v>
      </c>
      <c r="L106" s="6">
        <f t="shared" si="5"/>
        <v>22.487066223817472</v>
      </c>
      <c r="M106" s="8">
        <f t="shared" si="6"/>
        <v>0</v>
      </c>
      <c r="N106" s="8">
        <f t="shared" si="12"/>
        <v>0</v>
      </c>
      <c r="O106" s="9">
        <f t="shared" si="13"/>
        <v>9.0313472709981397</v>
      </c>
      <c r="P106" s="9">
        <f t="shared" si="14"/>
        <v>9.0313472709981397</v>
      </c>
      <c r="Q106" s="6">
        <f t="shared" si="15"/>
        <v>17.117736735247124</v>
      </c>
      <c r="R106" s="8">
        <f t="shared" si="16"/>
        <v>0</v>
      </c>
      <c r="S106" s="8">
        <f t="shared" si="17"/>
        <v>0</v>
      </c>
      <c r="T106" s="9">
        <f t="shared" si="18"/>
        <v>9.2500000000000018</v>
      </c>
      <c r="U106" s="9">
        <f t="shared" si="19"/>
        <v>8.4611105238484772</v>
      </c>
      <c r="V106" s="9">
        <f t="shared" si="20"/>
        <v>8.4614701220075172</v>
      </c>
      <c r="W106" s="9">
        <f t="shared" si="21"/>
        <v>8.4611116750449593</v>
      </c>
    </row>
    <row r="107" spans="1:23" x14ac:dyDescent="0.25">
      <c r="A107">
        <v>6.9</v>
      </c>
      <c r="B107" s="3">
        <f t="shared" si="7"/>
        <v>15.86</v>
      </c>
      <c r="C107" s="3">
        <f t="shared" si="0"/>
        <v>14.48</v>
      </c>
      <c r="D107" s="3">
        <f t="shared" si="8"/>
        <v>13.1</v>
      </c>
      <c r="E107" s="9">
        <f t="shared" si="1"/>
        <v>10.034677795637535</v>
      </c>
      <c r="F107" s="9">
        <f t="shared" si="9"/>
        <v>10.034677795637535</v>
      </c>
      <c r="G107" s="6">
        <f t="shared" si="2"/>
        <v>29.709507513506885</v>
      </c>
      <c r="H107" s="8">
        <f t="shared" si="3"/>
        <v>0</v>
      </c>
      <c r="I107" s="8">
        <f t="shared" si="4"/>
        <v>0</v>
      </c>
      <c r="J107" s="9">
        <f t="shared" si="10"/>
        <v>9.6319196882007105</v>
      </c>
      <c r="K107" s="9">
        <f t="shared" si="11"/>
        <v>9.6319196882007105</v>
      </c>
      <c r="L107" s="6">
        <f t="shared" si="5"/>
        <v>20.904200793666224</v>
      </c>
      <c r="M107" s="8">
        <f t="shared" si="6"/>
        <v>0</v>
      </c>
      <c r="N107" s="8">
        <f t="shared" si="12"/>
        <v>0</v>
      </c>
      <c r="O107" s="9">
        <f t="shared" si="13"/>
        <v>9.2074439323690047</v>
      </c>
      <c r="P107" s="9">
        <f t="shared" si="14"/>
        <v>9.2074439323690047</v>
      </c>
      <c r="Q107" s="6">
        <f t="shared" si="15"/>
        <v>15.912818608045864</v>
      </c>
      <c r="R107" s="8">
        <f t="shared" si="16"/>
        <v>0</v>
      </c>
      <c r="S107" s="8">
        <f t="shared" si="17"/>
        <v>0</v>
      </c>
      <c r="T107" s="9">
        <f t="shared" si="18"/>
        <v>9.2383333333333333</v>
      </c>
      <c r="U107" s="9">
        <f t="shared" si="19"/>
        <v>7.9706113630456672</v>
      </c>
      <c r="V107" s="9">
        <f t="shared" si="20"/>
        <v>7.9709501149346176</v>
      </c>
      <c r="W107" s="9">
        <f t="shared" si="21"/>
        <v>7.970612447506122</v>
      </c>
    </row>
    <row r="108" spans="1:23" x14ac:dyDescent="0.25">
      <c r="A108">
        <v>7.3</v>
      </c>
      <c r="B108" s="3">
        <f t="shared" si="7"/>
        <v>15.62</v>
      </c>
      <c r="C108" s="3">
        <f t="shared" si="0"/>
        <v>14.16</v>
      </c>
      <c r="D108" s="3">
        <f t="shared" si="8"/>
        <v>12.7</v>
      </c>
      <c r="E108" s="9">
        <f t="shared" si="1"/>
        <v>10.279785113680648</v>
      </c>
      <c r="F108" s="9">
        <f t="shared" si="9"/>
        <v>10.279785113680648</v>
      </c>
      <c r="G108" s="6">
        <f t="shared" si="2"/>
        <v>27.732119815286115</v>
      </c>
      <c r="H108" s="8">
        <f t="shared" si="3"/>
        <v>0</v>
      </c>
      <c r="I108" s="8">
        <f t="shared" si="4"/>
        <v>0</v>
      </c>
      <c r="J108" s="9">
        <f t="shared" si="10"/>
        <v>9.8357172864441029</v>
      </c>
      <c r="K108" s="9">
        <f t="shared" si="11"/>
        <v>9.8357172864441029</v>
      </c>
      <c r="L108" s="6">
        <f t="shared" si="5"/>
        <v>19.512871453328298</v>
      </c>
      <c r="M108" s="8">
        <f t="shared" si="6"/>
        <v>0</v>
      </c>
      <c r="N108" s="8">
        <f t="shared" si="12"/>
        <v>0</v>
      </c>
      <c r="O108" s="9">
        <f t="shared" si="13"/>
        <v>9.3656785436282757</v>
      </c>
      <c r="P108" s="9">
        <f t="shared" si="14"/>
        <v>9.3656785436282757</v>
      </c>
      <c r="Q108" s="6">
        <f t="shared" si="15"/>
        <v>14.853702709027239</v>
      </c>
      <c r="R108" s="8">
        <f t="shared" si="16"/>
        <v>0</v>
      </c>
      <c r="S108" s="8">
        <f t="shared" si="17"/>
        <v>0</v>
      </c>
      <c r="T108" s="9">
        <f t="shared" si="18"/>
        <v>9.2266666666666683</v>
      </c>
      <c r="U108" s="9">
        <f t="shared" si="19"/>
        <v>7.533865534933577</v>
      </c>
      <c r="V108" s="9">
        <f t="shared" si="20"/>
        <v>7.5341857250751856</v>
      </c>
      <c r="W108" s="9">
        <f t="shared" si="21"/>
        <v>7.5338665599715409</v>
      </c>
    </row>
    <row r="109" spans="1:23" x14ac:dyDescent="0.25">
      <c r="A109">
        <v>7.7</v>
      </c>
      <c r="B109" s="3">
        <f t="shared" si="7"/>
        <v>15.38</v>
      </c>
      <c r="C109" s="3">
        <f t="shared" si="0"/>
        <v>13.84</v>
      </c>
      <c r="D109" s="3">
        <f t="shared" si="8"/>
        <v>12.3</v>
      </c>
      <c r="E109" s="9">
        <f t="shared" si="1"/>
        <v>10.512360598957269</v>
      </c>
      <c r="F109" s="9">
        <f t="shared" si="9"/>
        <v>10.512360598957269</v>
      </c>
      <c r="G109" s="6">
        <f t="shared" si="2"/>
        <v>25.981653607259695</v>
      </c>
      <c r="H109" s="8">
        <f t="shared" si="3"/>
        <v>0</v>
      </c>
      <c r="I109" s="8">
        <f t="shared" si="4"/>
        <v>0</v>
      </c>
      <c r="J109" s="9">
        <f t="shared" si="10"/>
        <v>10.02492516631548</v>
      </c>
      <c r="K109" s="9">
        <f t="shared" si="11"/>
        <v>10.02492516631548</v>
      </c>
      <c r="L109" s="6">
        <f t="shared" si="5"/>
        <v>18.281208589900618</v>
      </c>
      <c r="M109" s="8">
        <f t="shared" si="6"/>
        <v>0</v>
      </c>
      <c r="N109" s="8">
        <f t="shared" si="12"/>
        <v>0</v>
      </c>
      <c r="O109" s="9">
        <f t="shared" si="13"/>
        <v>9.506643299927438</v>
      </c>
      <c r="P109" s="9">
        <f t="shared" si="14"/>
        <v>9.506643299927438</v>
      </c>
      <c r="Q109" s="6">
        <f t="shared" si="15"/>
        <v>13.916129064119984</v>
      </c>
      <c r="R109" s="8">
        <f t="shared" si="16"/>
        <v>0</v>
      </c>
      <c r="S109" s="8">
        <f t="shared" si="17"/>
        <v>0</v>
      </c>
      <c r="T109" s="9">
        <f t="shared" si="18"/>
        <v>9.2150000000000016</v>
      </c>
      <c r="U109" s="9">
        <f t="shared" si="19"/>
        <v>7.142495896755209</v>
      </c>
      <c r="V109" s="9">
        <f t="shared" si="20"/>
        <v>7.1427994536427093</v>
      </c>
      <c r="W109" s="9">
        <f t="shared" si="21"/>
        <v>7.1424968685444474</v>
      </c>
    </row>
    <row r="110" spans="1:23" x14ac:dyDescent="0.25">
      <c r="A110">
        <v>8.1</v>
      </c>
      <c r="B110" s="3">
        <f t="shared" si="7"/>
        <v>15.14</v>
      </c>
      <c r="C110" s="3">
        <f t="shared" si="0"/>
        <v>13.52</v>
      </c>
      <c r="D110" s="3">
        <f t="shared" si="8"/>
        <v>11.9</v>
      </c>
      <c r="E110" s="9">
        <f t="shared" si="1"/>
        <v>10.733056219900856</v>
      </c>
      <c r="F110" s="9">
        <f t="shared" si="9"/>
        <v>10.733056219900856</v>
      </c>
      <c r="G110" s="6">
        <f t="shared" si="2"/>
        <v>24.422205081648606</v>
      </c>
      <c r="H110" s="8">
        <f t="shared" si="3"/>
        <v>0</v>
      </c>
      <c r="I110" s="8">
        <f t="shared" si="4"/>
        <v>0</v>
      </c>
      <c r="J110" s="9">
        <f t="shared" si="10"/>
        <v>10.200143264183602</v>
      </c>
      <c r="K110" s="9">
        <f t="shared" si="11"/>
        <v>10.200143264183602</v>
      </c>
      <c r="L110" s="6">
        <f t="shared" si="5"/>
        <v>17.183949569637821</v>
      </c>
      <c r="M110" s="8">
        <f t="shared" si="6"/>
        <v>0</v>
      </c>
      <c r="N110" s="8">
        <f t="shared" si="12"/>
        <v>0</v>
      </c>
      <c r="O110" s="9">
        <f t="shared" si="13"/>
        <v>9.6308117292471991</v>
      </c>
      <c r="P110" s="9">
        <f t="shared" si="14"/>
        <v>9.6308117292471991</v>
      </c>
      <c r="Q110" s="6">
        <f t="shared" si="15"/>
        <v>13.080867102764614</v>
      </c>
      <c r="R110" s="8">
        <f t="shared" si="16"/>
        <v>0</v>
      </c>
      <c r="S110" s="8">
        <f t="shared" si="17"/>
        <v>0</v>
      </c>
      <c r="T110" s="9">
        <f t="shared" si="18"/>
        <v>9.2033333333333349</v>
      </c>
      <c r="U110" s="9">
        <f t="shared" si="19"/>
        <v>6.7897800500018652</v>
      </c>
      <c r="V110" s="9">
        <f t="shared" si="20"/>
        <v>6.7900686164257857</v>
      </c>
      <c r="W110" s="9">
        <f t="shared" si="21"/>
        <v>6.7897809738015118</v>
      </c>
    </row>
    <row r="111" spans="1:23" x14ac:dyDescent="0.25">
      <c r="A111">
        <v>8.5</v>
      </c>
      <c r="B111" s="3">
        <f t="shared" si="7"/>
        <v>14.9</v>
      </c>
      <c r="C111" s="3">
        <f t="shared" si="0"/>
        <v>13.2</v>
      </c>
      <c r="D111" s="3">
        <f t="shared" si="8"/>
        <v>11.5</v>
      </c>
      <c r="E111" s="9">
        <f t="shared" si="1"/>
        <v>10.942441410380821</v>
      </c>
      <c r="F111" s="9">
        <f t="shared" si="9"/>
        <v>10.942441410380821</v>
      </c>
      <c r="G111" s="6">
        <f t="shared" si="2"/>
        <v>23.024965477462978</v>
      </c>
      <c r="H111" s="8">
        <f t="shared" si="3"/>
        <v>0</v>
      </c>
      <c r="I111" s="8">
        <f t="shared" si="4"/>
        <v>0</v>
      </c>
      <c r="J111" s="9">
        <f t="shared" si="10"/>
        <v>10.361882856665726</v>
      </c>
      <c r="K111" s="9">
        <f t="shared" si="11"/>
        <v>10.361882856665726</v>
      </c>
      <c r="L111" s="6">
        <f t="shared" si="5"/>
        <v>16.200823974927768</v>
      </c>
      <c r="M111" s="8">
        <f t="shared" si="6"/>
        <v>0</v>
      </c>
      <c r="N111" s="8">
        <f t="shared" si="12"/>
        <v>0</v>
      </c>
      <c r="O111" s="9">
        <f t="shared" si="13"/>
        <v>9.7385531153970248</v>
      </c>
      <c r="P111" s="9">
        <f t="shared" si="14"/>
        <v>9.7385531153970248</v>
      </c>
      <c r="Q111" s="6">
        <f t="shared" si="15"/>
        <v>12.332486458512083</v>
      </c>
      <c r="R111" s="8">
        <f t="shared" si="16"/>
        <v>0</v>
      </c>
      <c r="S111" s="8">
        <f t="shared" si="17"/>
        <v>0</v>
      </c>
      <c r="T111" s="9">
        <f t="shared" si="18"/>
        <v>9.1916666666666682</v>
      </c>
      <c r="U111" s="9">
        <f t="shared" si="19"/>
        <v>6.4702609888253066</v>
      </c>
      <c r="V111" s="9">
        <f t="shared" si="20"/>
        <v>6.4705359756528074</v>
      </c>
      <c r="W111" s="9">
        <f t="shared" si="21"/>
        <v>6.4702618691520284</v>
      </c>
    </row>
    <row r="112" spans="1:23" x14ac:dyDescent="0.25">
      <c r="A112">
        <v>8.9</v>
      </c>
      <c r="B112" s="3">
        <f t="shared" si="7"/>
        <v>14.66</v>
      </c>
      <c r="C112" s="3">
        <f t="shared" si="0"/>
        <v>12.88</v>
      </c>
      <c r="D112" s="3">
        <f t="shared" si="8"/>
        <v>11.1</v>
      </c>
      <c r="E112" s="9">
        <f t="shared" si="1"/>
        <v>11.141015803910754</v>
      </c>
      <c r="F112" s="9">
        <f t="shared" si="9"/>
        <v>11.141015803910754</v>
      </c>
      <c r="G112" s="6">
        <f t="shared" si="2"/>
        <v>21.766564535100077</v>
      </c>
      <c r="H112" s="8">
        <f t="shared" si="3"/>
        <v>0</v>
      </c>
      <c r="I112" s="8">
        <f t="shared" si="4"/>
        <v>0</v>
      </c>
      <c r="J112" s="9">
        <f t="shared" si="10"/>
        <v>10.510579028890435</v>
      </c>
      <c r="K112" s="9">
        <f t="shared" si="11"/>
        <v>10.510579028890435</v>
      </c>
      <c r="L112" s="6">
        <f t="shared" si="5"/>
        <v>15.315388025976626</v>
      </c>
      <c r="M112" s="8">
        <f t="shared" si="6"/>
        <v>0</v>
      </c>
      <c r="N112" s="8">
        <f t="shared" si="12"/>
        <v>0</v>
      </c>
      <c r="O112" s="9">
        <f t="shared" si="13"/>
        <v>9.8301431925896701</v>
      </c>
      <c r="P112" s="9">
        <f t="shared" si="14"/>
        <v>9.8301431925896701</v>
      </c>
      <c r="Q112" s="6">
        <f t="shared" si="15"/>
        <v>11.658469700647251</v>
      </c>
      <c r="R112" s="8">
        <f t="shared" si="16"/>
        <v>0</v>
      </c>
      <c r="S112" s="8">
        <f t="shared" si="17"/>
        <v>0</v>
      </c>
      <c r="T112" s="9">
        <f t="shared" si="18"/>
        <v>9.18</v>
      </c>
      <c r="U112" s="9">
        <f t="shared" si="19"/>
        <v>6.1794627421365282</v>
      </c>
      <c r="V112" s="9">
        <f t="shared" si="20"/>
        <v>6.1797253700054897</v>
      </c>
      <c r="W112" s="9">
        <f t="shared" si="21"/>
        <v>6.1794635828980047</v>
      </c>
    </row>
    <row r="113" spans="1:23" x14ac:dyDescent="0.25">
      <c r="A113">
        <v>9.3000000000000007</v>
      </c>
      <c r="B113" s="3">
        <f t="shared" si="7"/>
        <v>14.419999999999998</v>
      </c>
      <c r="C113" s="3">
        <f t="shared" si="0"/>
        <v>12.559999999999999</v>
      </c>
      <c r="D113" s="3">
        <f t="shared" si="8"/>
        <v>10.7</v>
      </c>
      <c r="E113" s="9">
        <f t="shared" si="1"/>
        <v>11.329219439550698</v>
      </c>
      <c r="F113" s="9">
        <f t="shared" si="9"/>
        <v>11.329219439550698</v>
      </c>
      <c r="G113" s="6">
        <f t="shared" si="2"/>
        <v>20.627855045536773</v>
      </c>
      <c r="H113" s="8">
        <f t="shared" si="3"/>
        <v>0</v>
      </c>
      <c r="I113" s="8">
        <f t="shared" si="4"/>
        <v>0</v>
      </c>
      <c r="J113" s="9">
        <f t="shared" si="10"/>
        <v>10.646600534429536</v>
      </c>
      <c r="K113" s="9">
        <f t="shared" si="11"/>
        <v>10.646600534429536</v>
      </c>
      <c r="L113" s="6">
        <f t="shared" si="5"/>
        <v>14.514169365429597</v>
      </c>
      <c r="M113" s="8">
        <f t="shared" si="6"/>
        <v>0</v>
      </c>
      <c r="N113" s="8">
        <f t="shared" si="12"/>
        <v>0</v>
      </c>
      <c r="O113" s="9">
        <f t="shared" si="13"/>
        <v>9.9057718633069065</v>
      </c>
      <c r="P113" s="9">
        <f t="shared" si="14"/>
        <v>9.9057718633069065</v>
      </c>
      <c r="Q113" s="6">
        <f t="shared" si="15"/>
        <v>11.048561322110741</v>
      </c>
      <c r="R113" s="8">
        <f t="shared" si="16"/>
        <v>0</v>
      </c>
      <c r="S113" s="8">
        <f t="shared" si="17"/>
        <v>0</v>
      </c>
      <c r="T113" s="9">
        <f t="shared" si="18"/>
        <v>9.168333333333333</v>
      </c>
      <c r="U113" s="9">
        <f t="shared" si="19"/>
        <v>5.9136793983887213</v>
      </c>
      <c r="V113" s="9">
        <f t="shared" si="20"/>
        <v>5.9139307304353608</v>
      </c>
      <c r="W113" s="9">
        <f t="shared" si="21"/>
        <v>5.9136802029884139</v>
      </c>
    </row>
    <row r="114" spans="1:23" x14ac:dyDescent="0.25">
      <c r="A114">
        <v>9.6999999999999993</v>
      </c>
      <c r="B114" s="3">
        <f t="shared" si="7"/>
        <v>14.180000000000001</v>
      </c>
      <c r="C114" s="3">
        <f t="shared" si="0"/>
        <v>12.24</v>
      </c>
      <c r="D114" s="3">
        <f t="shared" si="8"/>
        <v>10.3</v>
      </c>
      <c r="E114" s="9">
        <f t="shared" si="1"/>
        <v>11.507441022115447</v>
      </c>
      <c r="F114" s="9">
        <f t="shared" si="9"/>
        <v>11.507441022115447</v>
      </c>
      <c r="G114" s="6">
        <f t="shared" si="2"/>
        <v>19.593007764641115</v>
      </c>
      <c r="H114" s="8">
        <f t="shared" si="3"/>
        <v>0</v>
      </c>
      <c r="I114" s="8">
        <f t="shared" si="4"/>
        <v>0</v>
      </c>
      <c r="J114" s="9">
        <f t="shared" si="10"/>
        <v>10.77025762740176</v>
      </c>
      <c r="K114" s="9">
        <f t="shared" si="11"/>
        <v>10.77025762740176</v>
      </c>
      <c r="L114" s="6">
        <f t="shared" si="5"/>
        <v>13.786030222066561</v>
      </c>
      <c r="M114" s="8">
        <f t="shared" si="6"/>
        <v>0</v>
      </c>
      <c r="N114" s="8">
        <f t="shared" si="12"/>
        <v>0</v>
      </c>
      <c r="O114" s="9">
        <f t="shared" si="13"/>
        <v>9.9655484510383783</v>
      </c>
      <c r="P114" s="9">
        <f t="shared" si="14"/>
        <v>9.9655484510383783</v>
      </c>
      <c r="Q114" s="6">
        <f t="shared" si="15"/>
        <v>10.494282963223926</v>
      </c>
      <c r="R114" s="8">
        <f t="shared" si="16"/>
        <v>0</v>
      </c>
      <c r="S114" s="8">
        <f t="shared" si="17"/>
        <v>0</v>
      </c>
      <c r="T114" s="9">
        <f t="shared" si="18"/>
        <v>9.1566666666666681</v>
      </c>
      <c r="U114" s="9">
        <f t="shared" si="19"/>
        <v>5.6698163304139291</v>
      </c>
      <c r="V114" s="9">
        <f t="shared" si="20"/>
        <v>5.67005729825246</v>
      </c>
      <c r="W114" s="9">
        <f t="shared" si="21"/>
        <v>5.6698171018342522</v>
      </c>
    </row>
    <row r="115" spans="1:23" x14ac:dyDescent="0.25">
      <c r="A115">
        <v>10.1</v>
      </c>
      <c r="B115" s="3">
        <f t="shared" si="7"/>
        <v>13.940000000000001</v>
      </c>
      <c r="C115" s="3">
        <f t="shared" si="0"/>
        <v>11.92</v>
      </c>
      <c r="D115" s="3">
        <f t="shared" si="8"/>
        <v>9.9</v>
      </c>
      <c r="E115" s="9">
        <f t="shared" si="1"/>
        <v>11.676024665852417</v>
      </c>
      <c r="F115" s="9">
        <f t="shared" si="9"/>
        <v>11.676024665852417</v>
      </c>
      <c r="G115" s="6">
        <f t="shared" si="2"/>
        <v>18.648828332822152</v>
      </c>
      <c r="H115" s="8">
        <f t="shared" si="3"/>
        <v>0</v>
      </c>
      <c r="I115" s="8">
        <f t="shared" si="4"/>
        <v>0</v>
      </c>
      <c r="J115" s="9">
        <f t="shared" si="10"/>
        <v>10.881808291198325</v>
      </c>
      <c r="K115" s="9">
        <f t="shared" si="11"/>
        <v>10.881808291198325</v>
      </c>
      <c r="L115" s="6">
        <f t="shared" si="5"/>
        <v>13.12168678187254</v>
      </c>
      <c r="M115" s="8">
        <f t="shared" si="6"/>
        <v>0</v>
      </c>
      <c r="N115" s="8">
        <f t="shared" si="12"/>
        <v>0</v>
      </c>
      <c r="O115" s="9">
        <f t="shared" si="13"/>
        <v>10.009504822574044</v>
      </c>
      <c r="P115" s="9">
        <f t="shared" si="14"/>
        <v>10.009504822574044</v>
      </c>
      <c r="Q115" s="6">
        <f t="shared" si="15"/>
        <v>9.9885675445098165</v>
      </c>
      <c r="R115" s="8">
        <f t="shared" si="16"/>
        <v>0</v>
      </c>
      <c r="S115" s="8">
        <f t="shared" si="17"/>
        <v>0</v>
      </c>
      <c r="T115" s="9">
        <f t="shared" si="18"/>
        <v>9.1450000000000014</v>
      </c>
      <c r="U115" s="9">
        <f t="shared" si="19"/>
        <v>5.4452691490113967</v>
      </c>
      <c r="V115" s="9">
        <f t="shared" si="20"/>
        <v>5.4455005735691948</v>
      </c>
      <c r="W115" s="9">
        <f t="shared" si="21"/>
        <v>5.4452698898804206</v>
      </c>
    </row>
    <row r="116" spans="1:23" x14ac:dyDescent="0.25">
      <c r="A116">
        <v>10.5</v>
      </c>
      <c r="B116" s="3">
        <f t="shared" si="7"/>
        <v>13.7</v>
      </c>
      <c r="C116" s="3">
        <f t="shared" si="0"/>
        <v>11.6</v>
      </c>
      <c r="D116" s="3">
        <f t="shared" si="8"/>
        <v>9.5</v>
      </c>
      <c r="E116" s="9">
        <f t="shared" si="1"/>
        <v>11.835275442110682</v>
      </c>
      <c r="F116" s="9">
        <f t="shared" si="9"/>
        <v>11.835275442110682</v>
      </c>
      <c r="G116" s="6">
        <f t="shared" si="2"/>
        <v>17.784235392191484</v>
      </c>
      <c r="H116" s="8">
        <f t="shared" si="3"/>
        <v>0</v>
      </c>
      <c r="I116" s="8">
        <f t="shared" si="4"/>
        <v>0</v>
      </c>
      <c r="J116" s="9">
        <f t="shared" si="10"/>
        <v>10.981463177091257</v>
      </c>
      <c r="K116" s="9">
        <f t="shared" si="11"/>
        <v>10.981463177091257</v>
      </c>
      <c r="L116" s="6">
        <f t="shared" si="5"/>
        <v>12.513341980885414</v>
      </c>
      <c r="M116" s="8">
        <f t="shared" si="6"/>
        <v>0</v>
      </c>
      <c r="N116" s="8">
        <f t="shared" si="12"/>
        <v>0</v>
      </c>
      <c r="O116" s="9">
        <f t="shared" si="13"/>
        <v>10.037596576671911</v>
      </c>
      <c r="P116" s="9">
        <f t="shared" si="14"/>
        <v>10.037596576671911</v>
      </c>
      <c r="Q116" s="6">
        <f t="shared" si="15"/>
        <v>9.5254797391061778</v>
      </c>
      <c r="R116" s="8">
        <f t="shared" si="16"/>
        <v>0</v>
      </c>
      <c r="S116" s="8">
        <f t="shared" si="17"/>
        <v>0</v>
      </c>
      <c r="T116" s="9">
        <f t="shared" si="18"/>
        <v>9.1333333333333346</v>
      </c>
      <c r="U116" s="9">
        <f t="shared" si="19"/>
        <v>5.2378303242871525</v>
      </c>
      <c r="V116" s="9">
        <f t="shared" si="20"/>
        <v>5.2380529326713194</v>
      </c>
      <c r="W116" s="9">
        <f t="shared" si="21"/>
        <v>5.2378310369325947</v>
      </c>
    </row>
    <row r="117" spans="1:23" x14ac:dyDescent="0.25">
      <c r="A117">
        <v>10.9</v>
      </c>
      <c r="B117" s="3">
        <f t="shared" si="7"/>
        <v>13.459999999999999</v>
      </c>
      <c r="C117" s="3">
        <f t="shared" si="0"/>
        <v>11.28</v>
      </c>
      <c r="D117" s="3">
        <f t="shared" si="8"/>
        <v>9.1</v>
      </c>
      <c r="E117" s="9">
        <f t="shared" si="1"/>
        <v>11.985463973384293</v>
      </c>
      <c r="F117" s="9">
        <f t="shared" si="9"/>
        <v>11.985463973384293</v>
      </c>
      <c r="G117" s="6">
        <f t="shared" si="2"/>
        <v>16.989857361675341</v>
      </c>
      <c r="H117" s="8">
        <f t="shared" si="3"/>
        <v>0</v>
      </c>
      <c r="I117" s="8">
        <f t="shared" si="4"/>
        <v>0</v>
      </c>
      <c r="J117" s="9">
        <f t="shared" si="10"/>
        <v>11.06938948519441</v>
      </c>
      <c r="K117" s="9">
        <f t="shared" si="11"/>
        <v>11.06938948519441</v>
      </c>
      <c r="L117" s="6">
        <f t="shared" si="5"/>
        <v>11.954401788139473</v>
      </c>
      <c r="M117" s="8">
        <f t="shared" si="6"/>
        <v>0</v>
      </c>
      <c r="N117" s="8">
        <f t="shared" si="12"/>
        <v>0</v>
      </c>
      <c r="O117" s="9">
        <f t="shared" si="13"/>
        <v>10.049702380284712</v>
      </c>
      <c r="P117" s="9">
        <f t="shared" si="14"/>
        <v>10.049702380284712</v>
      </c>
      <c r="Q117" s="6">
        <f t="shared" si="15"/>
        <v>9.1</v>
      </c>
      <c r="R117" s="8">
        <f t="shared" si="16"/>
        <v>10.9</v>
      </c>
      <c r="S117" s="8">
        <f t="shared" si="17"/>
        <v>9.1</v>
      </c>
      <c r="T117" s="9">
        <f t="shared" si="18"/>
        <v>9.1216666666666661</v>
      </c>
      <c r="U117" s="9">
        <f t="shared" si="19"/>
        <v>5.0456163674325785</v>
      </c>
      <c r="V117" s="9">
        <f t="shared" si="20"/>
        <v>5.0458308067017299</v>
      </c>
      <c r="W117" s="9">
        <f t="shared" si="21"/>
        <v>5.045617053925894</v>
      </c>
    </row>
    <row r="118" spans="1:23" x14ac:dyDescent="0.25">
      <c r="A118">
        <v>11.3</v>
      </c>
      <c r="B118" s="3">
        <f t="shared" ref="B118:B162" si="22">+($B$4-$B$5*A118)/$B$6</f>
        <v>13.219999999999999</v>
      </c>
      <c r="C118" s="3">
        <f t="shared" ref="C118:C162" si="23">+($C$4-$C$5*A118)/$C$6</f>
        <v>10.959999999999999</v>
      </c>
      <c r="D118" s="3">
        <f t="shared" ref="D118:D162" si="24">+($D$4-$D$5*A118)/$D$6</f>
        <v>8.6999999999999993</v>
      </c>
      <c r="E118" s="9">
        <f t="shared" ref="E118:E162" si="25">+A118^$B$9*B118^$B$10</f>
        <v>12.126830259095993</v>
      </c>
      <c r="F118" s="9">
        <f t="shared" ref="F118:F162" si="26">IFERROR(E118,0)</f>
        <v>12.126830259095993</v>
      </c>
      <c r="G118" s="6">
        <f t="shared" ref="G118:G162" si="27">+($B$13/(A118^$B$9))^(1/$B$10)</f>
        <v>16.257717660151304</v>
      </c>
      <c r="H118" s="8">
        <f t="shared" ref="H118:H162" si="28">IF(F118=$B$13,A118,0)</f>
        <v>0</v>
      </c>
      <c r="I118" s="8">
        <f t="shared" ref="I118:I162" si="29">IF(F118=$B$13,B118,0)</f>
        <v>0</v>
      </c>
      <c r="J118" s="9">
        <f t="shared" ref="J118:J162" si="30">+A118^$B$9*C118^$B$10</f>
        <v>11.145713960324148</v>
      </c>
      <c r="K118" s="9">
        <f t="shared" ref="K118:K162" si="31">IFERROR(J118,0)</f>
        <v>11.145713960324148</v>
      </c>
      <c r="L118" s="6">
        <f t="shared" ref="L118:L162" si="32">+($C$13/(A118^$B$9))^(1/$B$10)</f>
        <v>11.4392537223994</v>
      </c>
      <c r="M118" s="8">
        <f t="shared" ref="M118:M162" si="33">IF(K118=$C$13,A118,0)</f>
        <v>0</v>
      </c>
      <c r="N118" s="8">
        <f t="shared" ref="N118:N162" si="34">IF(K118=$C$13,C118,0)</f>
        <v>0</v>
      </c>
      <c r="O118" s="9">
        <f t="shared" ref="O118:O162" si="35">+A118^$B$9*D118^$B$10</f>
        <v>10.045621427284509</v>
      </c>
      <c r="P118" s="9">
        <f t="shared" ref="P118:P162" si="36">IFERROR(O118,0)</f>
        <v>10.045621427284509</v>
      </c>
      <c r="Q118" s="6">
        <f t="shared" ref="Q118:Q162" si="37">+($D$13/(A118^$B$9))^(1/$B$10)</f>
        <v>8.7078559612338147</v>
      </c>
      <c r="R118" s="8">
        <f t="shared" ref="R118:R162" si="38">IF(P118=$D$13,A118,0)</f>
        <v>0</v>
      </c>
      <c r="S118" s="8">
        <f t="shared" ref="S118:S162" si="39">IF(P118=$D$13,D118,0)</f>
        <v>0</v>
      </c>
      <c r="T118" s="9">
        <f t="shared" ref="T118:T162" si="40">+$B$50+$C$50*A118</f>
        <v>9.11</v>
      </c>
      <c r="U118" s="9">
        <f t="shared" ref="U118:U162" si="41">+($B$9/A118)*$B$84*$C$84</f>
        <v>4.8670104783199202</v>
      </c>
      <c r="V118" s="9">
        <f t="shared" si="20"/>
        <v>4.8672173268184826</v>
      </c>
      <c r="W118" s="9">
        <f t="shared" si="21"/>
        <v>4.8670111405125871</v>
      </c>
    </row>
    <row r="119" spans="1:23" x14ac:dyDescent="0.25">
      <c r="A119">
        <v>11.7</v>
      </c>
      <c r="B119" s="3">
        <f t="shared" si="22"/>
        <v>12.98</v>
      </c>
      <c r="C119" s="3">
        <f t="shared" si="23"/>
        <v>10.64</v>
      </c>
      <c r="D119" s="3">
        <f t="shared" si="24"/>
        <v>8.3000000000000007</v>
      </c>
      <c r="E119" s="9">
        <f t="shared" si="25"/>
        <v>12.259586876323565</v>
      </c>
      <c r="F119" s="9">
        <f t="shared" si="26"/>
        <v>12.259586876323565</v>
      </c>
      <c r="G119" s="6">
        <f t="shared" si="27"/>
        <v>15.5809866256426</v>
      </c>
      <c r="H119" s="8">
        <f t="shared" si="28"/>
        <v>0</v>
      </c>
      <c r="I119" s="8">
        <f t="shared" si="29"/>
        <v>0</v>
      </c>
      <c r="J119" s="9">
        <f t="shared" si="30"/>
        <v>11.210525129829419</v>
      </c>
      <c r="K119" s="9">
        <f t="shared" si="31"/>
        <v>11.210525129829419</v>
      </c>
      <c r="L119" s="6">
        <f t="shared" si="32"/>
        <v>10.963092297567838</v>
      </c>
      <c r="M119" s="8">
        <f t="shared" si="33"/>
        <v>0</v>
      </c>
      <c r="N119" s="8">
        <f t="shared" si="34"/>
        <v>0</v>
      </c>
      <c r="O119" s="9">
        <f t="shared" si="35"/>
        <v>10.025068886628752</v>
      </c>
      <c r="P119" s="9">
        <f t="shared" si="36"/>
        <v>10.025068886628752</v>
      </c>
      <c r="Q119" s="6">
        <f t="shared" si="37"/>
        <v>8.3453895624328105</v>
      </c>
      <c r="R119" s="8">
        <f t="shared" si="38"/>
        <v>0</v>
      </c>
      <c r="S119" s="8">
        <f t="shared" si="39"/>
        <v>0</v>
      </c>
      <c r="T119" s="9">
        <f t="shared" si="40"/>
        <v>9.0983333333333345</v>
      </c>
      <c r="U119" s="9">
        <f t="shared" si="41"/>
        <v>4.7006169576935983</v>
      </c>
      <c r="V119" s="9">
        <f t="shared" si="20"/>
        <v>4.7008167344486207</v>
      </c>
      <c r="W119" s="9">
        <f t="shared" si="21"/>
        <v>4.7006175972472004</v>
      </c>
    </row>
    <row r="120" spans="1:23" x14ac:dyDescent="0.25">
      <c r="A120">
        <v>12.1</v>
      </c>
      <c r="B120" s="3">
        <f t="shared" si="22"/>
        <v>12.74</v>
      </c>
      <c r="C120" s="3">
        <f t="shared" si="23"/>
        <v>10.32</v>
      </c>
      <c r="D120" s="3">
        <f t="shared" si="24"/>
        <v>7.9</v>
      </c>
      <c r="E120" s="9">
        <f t="shared" si="25"/>
        <v>12.383921667099955</v>
      </c>
      <c r="F120" s="9">
        <f t="shared" si="26"/>
        <v>12.383921667099955</v>
      </c>
      <c r="G120" s="6">
        <f t="shared" si="27"/>
        <v>14.953784268075152</v>
      </c>
      <c r="H120" s="8">
        <f t="shared" si="28"/>
        <v>0</v>
      </c>
      <c r="I120" s="8">
        <f t="shared" si="29"/>
        <v>0</v>
      </c>
      <c r="J120" s="9">
        <f t="shared" si="30"/>
        <v>11.263874874999658</v>
      </c>
      <c r="K120" s="9">
        <f t="shared" si="31"/>
        <v>11.263874874999658</v>
      </c>
      <c r="L120" s="6">
        <f t="shared" si="32"/>
        <v>10.521780235599449</v>
      </c>
      <c r="M120" s="8">
        <f t="shared" si="33"/>
        <v>0</v>
      </c>
      <c r="N120" s="8">
        <f t="shared" si="34"/>
        <v>0</v>
      </c>
      <c r="O120" s="9">
        <f t="shared" si="35"/>
        <v>9.9876690858305359</v>
      </c>
      <c r="P120" s="9">
        <f t="shared" si="36"/>
        <v>9.9876690858305359</v>
      </c>
      <c r="Q120" s="6">
        <f t="shared" si="37"/>
        <v>8.0094514004834014</v>
      </c>
      <c r="R120" s="8">
        <f t="shared" si="38"/>
        <v>0</v>
      </c>
      <c r="S120" s="8">
        <f t="shared" si="39"/>
        <v>0</v>
      </c>
      <c r="T120" s="9">
        <f t="shared" si="40"/>
        <v>9.0866666666666678</v>
      </c>
      <c r="U120" s="9">
        <f t="shared" si="41"/>
        <v>4.5452246615714964</v>
      </c>
      <c r="V120" s="9">
        <f t="shared" si="20"/>
        <v>4.5454178341362699</v>
      </c>
      <c r="W120" s="9">
        <f t="shared" si="21"/>
        <v>4.5452252799828301</v>
      </c>
    </row>
    <row r="121" spans="1:23" x14ac:dyDescent="0.25">
      <c r="A121">
        <v>12.5</v>
      </c>
      <c r="B121" s="3">
        <f t="shared" si="22"/>
        <v>12.5</v>
      </c>
      <c r="C121" s="3">
        <f t="shared" si="23"/>
        <v>10</v>
      </c>
      <c r="D121" s="3">
        <f t="shared" si="24"/>
        <v>7.5</v>
      </c>
      <c r="E121" s="9">
        <f t="shared" si="25"/>
        <v>12.500000000000004</v>
      </c>
      <c r="F121" s="9">
        <f t="shared" si="26"/>
        <v>12.500000000000004</v>
      </c>
      <c r="G121" s="6">
        <f t="shared" si="27"/>
        <v>14.371022151077453</v>
      </c>
      <c r="H121" s="8">
        <f t="shared" si="28"/>
        <v>0</v>
      </c>
      <c r="I121" s="8">
        <f t="shared" si="29"/>
        <v>0</v>
      </c>
      <c r="J121" s="9">
        <f t="shared" si="30"/>
        <v>11.30577939907049</v>
      </c>
      <c r="K121" s="9">
        <f t="shared" si="31"/>
        <v>11.30577939907049</v>
      </c>
      <c r="L121" s="6">
        <f t="shared" si="32"/>
        <v>10.111737211388316</v>
      </c>
      <c r="M121" s="8">
        <f t="shared" si="33"/>
        <v>0</v>
      </c>
      <c r="N121" s="8">
        <f t="shared" si="34"/>
        <v>0</v>
      </c>
      <c r="O121" s="9">
        <f t="shared" si="35"/>
        <v>9.9329460280025579</v>
      </c>
      <c r="P121" s="9">
        <f t="shared" si="36"/>
        <v>9.9329460280025579</v>
      </c>
      <c r="Q121" s="6">
        <f t="shared" si="37"/>
        <v>7.6973160392624491</v>
      </c>
      <c r="R121" s="8">
        <f t="shared" si="38"/>
        <v>0</v>
      </c>
      <c r="S121" s="8">
        <f t="shared" si="39"/>
        <v>0</v>
      </c>
      <c r="T121" s="9">
        <f t="shared" si="40"/>
        <v>9.0750000000000011</v>
      </c>
      <c r="U121" s="9">
        <f t="shared" si="41"/>
        <v>4.3997774724012091</v>
      </c>
      <c r="V121" s="9">
        <f t="shared" si="20"/>
        <v>4.3999644634439088</v>
      </c>
      <c r="W121" s="9">
        <f t="shared" si="21"/>
        <v>4.3997780710233796</v>
      </c>
    </row>
    <row r="122" spans="1:23" x14ac:dyDescent="0.25">
      <c r="A122">
        <v>12.9</v>
      </c>
      <c r="B122" s="3">
        <f t="shared" si="22"/>
        <v>12.26</v>
      </c>
      <c r="C122" s="3">
        <f t="shared" si="23"/>
        <v>9.68</v>
      </c>
      <c r="D122" s="3">
        <f t="shared" si="24"/>
        <v>7.1</v>
      </c>
      <c r="E122" s="9">
        <f t="shared" si="25"/>
        <v>12.607966675401752</v>
      </c>
      <c r="F122" s="9">
        <f t="shared" si="26"/>
        <v>12.607966675401752</v>
      </c>
      <c r="G122" s="6">
        <f t="shared" si="27"/>
        <v>13.828275671597165</v>
      </c>
      <c r="H122" s="8">
        <f t="shared" si="28"/>
        <v>0</v>
      </c>
      <c r="I122" s="8">
        <f t="shared" si="29"/>
        <v>0</v>
      </c>
      <c r="J122" s="9">
        <f t="shared" si="30"/>
        <v>11.336219630820638</v>
      </c>
      <c r="K122" s="9">
        <f t="shared" si="31"/>
        <v>11.336219630820638</v>
      </c>
      <c r="L122" s="6">
        <f t="shared" si="32"/>
        <v>9.7298499861640924</v>
      </c>
      <c r="M122" s="8">
        <f t="shared" si="33"/>
        <v>0</v>
      </c>
      <c r="N122" s="8">
        <f t="shared" si="34"/>
        <v>0</v>
      </c>
      <c r="O122" s="9">
        <f t="shared" si="35"/>
        <v>9.8603106487185102</v>
      </c>
      <c r="P122" s="9">
        <f t="shared" si="36"/>
        <v>9.8603106487185102</v>
      </c>
      <c r="Q122" s="6">
        <f t="shared" si="37"/>
        <v>7.4066136008528316</v>
      </c>
      <c r="R122" s="8">
        <f t="shared" si="38"/>
        <v>0</v>
      </c>
      <c r="S122" s="8">
        <f t="shared" si="39"/>
        <v>0</v>
      </c>
      <c r="T122" s="9">
        <f t="shared" si="40"/>
        <v>9.0633333333333344</v>
      </c>
      <c r="U122" s="9">
        <f t="shared" si="41"/>
        <v>4.263350263954659</v>
      </c>
      <c r="V122" s="9">
        <f t="shared" si="20"/>
        <v>4.2635314568254925</v>
      </c>
      <c r="W122" s="9">
        <f t="shared" si="21"/>
        <v>4.2633508440149024</v>
      </c>
    </row>
    <row r="123" spans="1:23" x14ac:dyDescent="0.25">
      <c r="A123">
        <v>13.3</v>
      </c>
      <c r="B123" s="3">
        <f t="shared" si="22"/>
        <v>12.02</v>
      </c>
      <c r="C123" s="3">
        <f t="shared" si="23"/>
        <v>9.36</v>
      </c>
      <c r="D123" s="3">
        <f t="shared" si="24"/>
        <v>6.7</v>
      </c>
      <c r="E123" s="9">
        <f t="shared" si="25"/>
        <v>12.707947529616925</v>
      </c>
      <c r="F123" s="9">
        <f t="shared" si="26"/>
        <v>12.707947529616925</v>
      </c>
      <c r="G123" s="6">
        <f t="shared" si="27"/>
        <v>13.321680157638221</v>
      </c>
      <c r="H123" s="8">
        <f t="shared" si="28"/>
        <v>0</v>
      </c>
      <c r="I123" s="8">
        <f t="shared" si="29"/>
        <v>0</v>
      </c>
      <c r="J123" s="9">
        <f t="shared" si="30"/>
        <v>11.355141081505344</v>
      </c>
      <c r="K123" s="9">
        <f t="shared" si="31"/>
        <v>11.355141081505344</v>
      </c>
      <c r="L123" s="6">
        <f t="shared" si="32"/>
        <v>9.373399299791938</v>
      </c>
      <c r="M123" s="8">
        <f t="shared" si="33"/>
        <v>0</v>
      </c>
      <c r="N123" s="8">
        <f t="shared" si="34"/>
        <v>0</v>
      </c>
      <c r="O123" s="9">
        <f t="shared" si="35"/>
        <v>9.7690439565256906</v>
      </c>
      <c r="P123" s="9">
        <f t="shared" si="36"/>
        <v>9.7690439565256906</v>
      </c>
      <c r="Q123" s="6">
        <f t="shared" si="37"/>
        <v>7.135274114070242</v>
      </c>
      <c r="R123" s="8">
        <f t="shared" si="38"/>
        <v>0</v>
      </c>
      <c r="S123" s="8">
        <f t="shared" si="39"/>
        <v>0</v>
      </c>
      <c r="T123" s="9">
        <f t="shared" si="40"/>
        <v>9.0516666666666659</v>
      </c>
      <c r="U123" s="9">
        <f t="shared" si="41"/>
        <v>4.1351292033845937</v>
      </c>
      <c r="V123" s="9">
        <f t="shared" si="20"/>
        <v>4.1353049468457783</v>
      </c>
      <c r="W123" s="9">
        <f t="shared" si="21"/>
        <v>4.135129765999416</v>
      </c>
    </row>
    <row r="124" spans="1:23" x14ac:dyDescent="0.25">
      <c r="A124">
        <v>13.7</v>
      </c>
      <c r="B124" s="3">
        <f t="shared" si="22"/>
        <v>11.780000000000001</v>
      </c>
      <c r="C124" s="3">
        <f t="shared" si="23"/>
        <v>9.0400000000000009</v>
      </c>
      <c r="D124" s="3">
        <f t="shared" si="24"/>
        <v>6.3</v>
      </c>
      <c r="E124" s="9">
        <f t="shared" si="25"/>
        <v>12.800050781972354</v>
      </c>
      <c r="F124" s="9">
        <f t="shared" si="26"/>
        <v>12.800050781972354</v>
      </c>
      <c r="G124" s="6">
        <f t="shared" si="27"/>
        <v>12.847845778609125</v>
      </c>
      <c r="H124" s="8">
        <f t="shared" si="28"/>
        <v>0</v>
      </c>
      <c r="I124" s="8">
        <f t="shared" si="29"/>
        <v>0</v>
      </c>
      <c r="J124" s="9">
        <f t="shared" si="30"/>
        <v>11.362453152929312</v>
      </c>
      <c r="K124" s="9">
        <f t="shared" si="31"/>
        <v>11.362453152929312</v>
      </c>
      <c r="L124" s="6">
        <f t="shared" si="32"/>
        <v>9.0400000000000009</v>
      </c>
      <c r="M124" s="8">
        <f t="shared" si="33"/>
        <v>13.7</v>
      </c>
      <c r="N124" s="8">
        <f t="shared" si="34"/>
        <v>9.0400000000000009</v>
      </c>
      <c r="O124" s="9">
        <f t="shared" si="35"/>
        <v>9.6582748284452151</v>
      </c>
      <c r="P124" s="9">
        <f t="shared" si="36"/>
        <v>9.6582748284452151</v>
      </c>
      <c r="Q124" s="6">
        <f t="shared" si="37"/>
        <v>6.8814819392818096</v>
      </c>
      <c r="R124" s="8">
        <f t="shared" si="38"/>
        <v>0</v>
      </c>
      <c r="S124" s="8">
        <f t="shared" si="39"/>
        <v>0</v>
      </c>
      <c r="T124" s="9">
        <f t="shared" si="40"/>
        <v>9.0400000000000009</v>
      </c>
      <c r="U124" s="9">
        <f t="shared" si="41"/>
        <v>4.0143955040157016</v>
      </c>
      <c r="V124" s="9">
        <f t="shared" si="20"/>
        <v>4.014566116280939</v>
      </c>
      <c r="W124" s="9">
        <f t="shared" si="21"/>
        <v>4.0143960502038141</v>
      </c>
    </row>
    <row r="125" spans="1:23" x14ac:dyDescent="0.25">
      <c r="A125">
        <v>14.1</v>
      </c>
      <c r="B125" s="3">
        <f t="shared" si="22"/>
        <v>11.540000000000001</v>
      </c>
      <c r="C125" s="3">
        <f t="shared" si="23"/>
        <v>8.7200000000000006</v>
      </c>
      <c r="D125" s="3">
        <f t="shared" si="24"/>
        <v>5.9</v>
      </c>
      <c r="E125" s="9">
        <f t="shared" si="25"/>
        <v>12.884368160126726</v>
      </c>
      <c r="F125" s="9">
        <f t="shared" si="26"/>
        <v>12.884368160126726</v>
      </c>
      <c r="G125" s="6">
        <f t="shared" si="27"/>
        <v>12.403787426480848</v>
      </c>
      <c r="H125" s="8">
        <f t="shared" si="28"/>
        <v>0</v>
      </c>
      <c r="I125" s="8">
        <f t="shared" si="29"/>
        <v>0</v>
      </c>
      <c r="J125" s="9">
        <f t="shared" si="30"/>
        <v>11.358027874501905</v>
      </c>
      <c r="K125" s="9">
        <f t="shared" si="31"/>
        <v>11.358027874501905</v>
      </c>
      <c r="L125" s="6">
        <f t="shared" si="32"/>
        <v>8.7275517053665741</v>
      </c>
      <c r="M125" s="8">
        <f t="shared" si="33"/>
        <v>0</v>
      </c>
      <c r="N125" s="8">
        <f t="shared" si="34"/>
        <v>0</v>
      </c>
      <c r="O125" s="9">
        <f t="shared" si="35"/>
        <v>9.52695068596414</v>
      </c>
      <c r="P125" s="9">
        <f t="shared" si="36"/>
        <v>9.52695068596414</v>
      </c>
      <c r="Q125" s="6">
        <f t="shared" si="37"/>
        <v>6.6436382117951611</v>
      </c>
      <c r="R125" s="8">
        <f t="shared" si="38"/>
        <v>0</v>
      </c>
      <c r="S125" s="8">
        <f t="shared" si="39"/>
        <v>0</v>
      </c>
      <c r="T125" s="9">
        <f t="shared" si="40"/>
        <v>9.0283333333333342</v>
      </c>
      <c r="U125" s="9">
        <f t="shared" si="41"/>
        <v>3.9005119436180924</v>
      </c>
      <c r="V125" s="9">
        <f t="shared" si="20"/>
        <v>3.9006777158190675</v>
      </c>
      <c r="W125" s="9">
        <f t="shared" si="21"/>
        <v>3.9005124743115065</v>
      </c>
    </row>
    <row r="126" spans="1:23" x14ac:dyDescent="0.25">
      <c r="A126">
        <v>14.5</v>
      </c>
      <c r="B126" s="3">
        <f t="shared" si="22"/>
        <v>11.3</v>
      </c>
      <c r="C126" s="3">
        <f t="shared" si="23"/>
        <v>8.4</v>
      </c>
      <c r="D126" s="3">
        <f t="shared" si="24"/>
        <v>5.5</v>
      </c>
      <c r="E126" s="9">
        <f t="shared" si="25"/>
        <v>12.960975831860798</v>
      </c>
      <c r="F126" s="9">
        <f t="shared" si="26"/>
        <v>12.960975831860798</v>
      </c>
      <c r="G126" s="6">
        <f t="shared" si="27"/>
        <v>11.986866594560359</v>
      </c>
      <c r="H126" s="8">
        <f t="shared" si="28"/>
        <v>0</v>
      </c>
      <c r="I126" s="8">
        <f t="shared" si="29"/>
        <v>0</v>
      </c>
      <c r="J126" s="9">
        <f t="shared" si="30"/>
        <v>11.341698025821117</v>
      </c>
      <c r="K126" s="9">
        <f t="shared" si="31"/>
        <v>11.341698025821117</v>
      </c>
      <c r="L126" s="6">
        <f t="shared" si="32"/>
        <v>8.434197910068356</v>
      </c>
      <c r="M126" s="8">
        <f t="shared" si="33"/>
        <v>0</v>
      </c>
      <c r="N126" s="8">
        <f t="shared" si="34"/>
        <v>0</v>
      </c>
      <c r="O126" s="9">
        <f t="shared" si="35"/>
        <v>9.3737984535865948</v>
      </c>
      <c r="P126" s="9">
        <f t="shared" si="36"/>
        <v>9.3737984535865948</v>
      </c>
      <c r="Q126" s="6">
        <f t="shared" si="37"/>
        <v>6.4203297113344897</v>
      </c>
      <c r="R126" s="8">
        <f t="shared" si="38"/>
        <v>0</v>
      </c>
      <c r="S126" s="8">
        <f t="shared" si="39"/>
        <v>0</v>
      </c>
      <c r="T126" s="9">
        <f t="shared" si="40"/>
        <v>9.0166666666666675</v>
      </c>
      <c r="U126" s="9">
        <f t="shared" si="41"/>
        <v>3.7929116141389736</v>
      </c>
      <c r="V126" s="9">
        <f t="shared" si="20"/>
        <v>3.7930728133137146</v>
      </c>
      <c r="W126" s="9">
        <f t="shared" si="21"/>
        <v>3.792912130192569</v>
      </c>
    </row>
    <row r="127" spans="1:23" x14ac:dyDescent="0.25">
      <c r="A127">
        <v>14.9</v>
      </c>
      <c r="B127" s="3">
        <f t="shared" si="22"/>
        <v>11.059999999999999</v>
      </c>
      <c r="C127" s="3">
        <f t="shared" si="23"/>
        <v>8.08</v>
      </c>
      <c r="D127" s="3">
        <f t="shared" si="24"/>
        <v>5.0999999999999996</v>
      </c>
      <c r="E127" s="9">
        <f t="shared" si="25"/>
        <v>13.029935165863979</v>
      </c>
      <c r="F127" s="9">
        <f t="shared" si="26"/>
        <v>13.029935165863979</v>
      </c>
      <c r="G127" s="6">
        <f t="shared" si="27"/>
        <v>11.594742934919037</v>
      </c>
      <c r="H127" s="8">
        <f t="shared" si="28"/>
        <v>0</v>
      </c>
      <c r="I127" s="8">
        <f t="shared" si="29"/>
        <v>0</v>
      </c>
      <c r="J127" s="9">
        <f t="shared" si="30"/>
        <v>11.313254577253419</v>
      </c>
      <c r="K127" s="9">
        <f t="shared" si="31"/>
        <v>11.313254577253419</v>
      </c>
      <c r="L127" s="6">
        <f t="shared" si="32"/>
        <v>8.1582918987229043</v>
      </c>
      <c r="M127" s="8">
        <f t="shared" si="33"/>
        <v>0</v>
      </c>
      <c r="N127" s="8">
        <f t="shared" si="34"/>
        <v>0</v>
      </c>
      <c r="O127" s="9">
        <f t="shared" si="35"/>
        <v>9.1972719232699429</v>
      </c>
      <c r="P127" s="9">
        <f t="shared" si="36"/>
        <v>9.1972719232699429</v>
      </c>
      <c r="Q127" s="6">
        <f t="shared" si="37"/>
        <v>6.2103029155365927</v>
      </c>
      <c r="R127" s="8">
        <f t="shared" si="38"/>
        <v>0</v>
      </c>
      <c r="S127" s="8">
        <f t="shared" si="39"/>
        <v>0</v>
      </c>
      <c r="T127" s="9">
        <f t="shared" si="40"/>
        <v>9.0050000000000008</v>
      </c>
      <c r="U127" s="9">
        <f t="shared" si="41"/>
        <v>3.6910884835580609</v>
      </c>
      <c r="V127" s="9">
        <f t="shared" si="20"/>
        <v>3.6912453552381783</v>
      </c>
      <c r="W127" s="9">
        <f t="shared" si="21"/>
        <v>3.6910889857578684</v>
      </c>
    </row>
    <row r="128" spans="1:23" x14ac:dyDescent="0.25">
      <c r="A128">
        <v>15.3</v>
      </c>
      <c r="B128" s="3">
        <f t="shared" si="22"/>
        <v>10.819999999999999</v>
      </c>
      <c r="C128" s="3">
        <f t="shared" si="23"/>
        <v>7.76</v>
      </c>
      <c r="D128" s="3">
        <f t="shared" si="24"/>
        <v>4.7</v>
      </c>
      <c r="E128" s="9">
        <f t="shared" si="25"/>
        <v>13.091293339337531</v>
      </c>
      <c r="F128" s="9">
        <f t="shared" si="26"/>
        <v>13.091293339337531</v>
      </c>
      <c r="G128" s="6">
        <f t="shared" si="27"/>
        <v>11.225333672490382</v>
      </c>
      <c r="H128" s="8">
        <f t="shared" si="28"/>
        <v>0</v>
      </c>
      <c r="I128" s="8">
        <f t="shared" si="29"/>
        <v>0</v>
      </c>
      <c r="J128" s="9">
        <f t="shared" si="30"/>
        <v>11.272443352378417</v>
      </c>
      <c r="K128" s="9">
        <f t="shared" si="31"/>
        <v>11.272443352378417</v>
      </c>
      <c r="L128" s="6">
        <f t="shared" si="32"/>
        <v>7.8983681893400455</v>
      </c>
      <c r="M128" s="8">
        <f t="shared" si="33"/>
        <v>0</v>
      </c>
      <c r="N128" s="8">
        <f t="shared" si="34"/>
        <v>0</v>
      </c>
      <c r="O128" s="9">
        <f t="shared" si="35"/>
        <v>8.9954796004490696</v>
      </c>
      <c r="P128" s="9">
        <f t="shared" si="36"/>
        <v>8.9954796004490696</v>
      </c>
      <c r="Q128" s="6">
        <f t="shared" si="37"/>
        <v>6.0124422615864486</v>
      </c>
      <c r="R128" s="8">
        <f t="shared" si="38"/>
        <v>0</v>
      </c>
      <c r="S128" s="8">
        <f t="shared" si="39"/>
        <v>0</v>
      </c>
      <c r="T128" s="9">
        <f t="shared" si="40"/>
        <v>8.9933333333333341</v>
      </c>
      <c r="U128" s="9">
        <f t="shared" si="41"/>
        <v>3.5945894382362815</v>
      </c>
      <c r="V128" s="9">
        <f t="shared" si="20"/>
        <v>3.5947422086960041</v>
      </c>
      <c r="W128" s="9">
        <f t="shared" si="21"/>
        <v>3.594589927306683</v>
      </c>
    </row>
    <row r="129" spans="1:23" x14ac:dyDescent="0.25">
      <c r="A129">
        <v>15.7</v>
      </c>
      <c r="B129" s="3">
        <f t="shared" si="22"/>
        <v>10.580000000000002</v>
      </c>
      <c r="C129" s="3">
        <f t="shared" si="23"/>
        <v>7.44</v>
      </c>
      <c r="D129" s="3">
        <f t="shared" si="24"/>
        <v>4.3</v>
      </c>
      <c r="E129" s="9">
        <f t="shared" si="25"/>
        <v>13.145083806300999</v>
      </c>
      <c r="F129" s="9">
        <f t="shared" si="26"/>
        <v>13.145083806300999</v>
      </c>
      <c r="G129" s="6">
        <f t="shared" si="27"/>
        <v>10.87677943440298</v>
      </c>
      <c r="H129" s="8">
        <f t="shared" si="28"/>
        <v>0</v>
      </c>
      <c r="I129" s="8">
        <f t="shared" si="29"/>
        <v>0</v>
      </c>
      <c r="J129" s="9">
        <f t="shared" si="30"/>
        <v>11.218960780825974</v>
      </c>
      <c r="K129" s="9">
        <f t="shared" si="31"/>
        <v>11.218960780825974</v>
      </c>
      <c r="L129" s="6">
        <f t="shared" si="32"/>
        <v>7.6531184901604163</v>
      </c>
      <c r="M129" s="8">
        <f t="shared" si="33"/>
        <v>0</v>
      </c>
      <c r="N129" s="8">
        <f t="shared" si="34"/>
        <v>0</v>
      </c>
      <c r="O129" s="9">
        <f t="shared" si="35"/>
        <v>8.7660837158137834</v>
      </c>
      <c r="P129" s="9">
        <f t="shared" si="36"/>
        <v>8.7660837158137834</v>
      </c>
      <c r="Q129" s="6">
        <f t="shared" si="37"/>
        <v>5.8257518439405533</v>
      </c>
      <c r="R129" s="8">
        <f t="shared" si="38"/>
        <v>0</v>
      </c>
      <c r="S129" s="8">
        <f t="shared" si="39"/>
        <v>0</v>
      </c>
      <c r="T129" s="9">
        <f t="shared" si="40"/>
        <v>8.9816666666666674</v>
      </c>
      <c r="U129" s="9">
        <f t="shared" si="41"/>
        <v>3.5030075417207076</v>
      </c>
      <c r="V129" s="9">
        <f t="shared" si="20"/>
        <v>3.5031564199394185</v>
      </c>
      <c r="W129" s="9">
        <f t="shared" si="21"/>
        <v>3.5030080183307168</v>
      </c>
    </row>
    <row r="130" spans="1:23" x14ac:dyDescent="0.25">
      <c r="A130">
        <v>16.100000000000001</v>
      </c>
      <c r="B130" s="3">
        <f t="shared" si="22"/>
        <v>10.34</v>
      </c>
      <c r="C130" s="3">
        <f t="shared" si="23"/>
        <v>7.1199999999999992</v>
      </c>
      <c r="D130" s="3">
        <f t="shared" si="24"/>
        <v>3.9</v>
      </c>
      <c r="E130" s="9">
        <f t="shared" si="25"/>
        <v>13.191326637133498</v>
      </c>
      <c r="F130" s="9">
        <f t="shared" si="26"/>
        <v>13.191326637133498</v>
      </c>
      <c r="G130" s="6">
        <f t="shared" si="27"/>
        <v>10.547415346723632</v>
      </c>
      <c r="H130" s="8">
        <f t="shared" si="28"/>
        <v>0</v>
      </c>
      <c r="I130" s="8">
        <f t="shared" si="29"/>
        <v>0</v>
      </c>
      <c r="J130" s="9">
        <f t="shared" si="30"/>
        <v>11.152448564958066</v>
      </c>
      <c r="K130" s="9">
        <f t="shared" si="31"/>
        <v>11.152448564958066</v>
      </c>
      <c r="L130" s="6">
        <f t="shared" si="32"/>
        <v>7.4213713627487081</v>
      </c>
      <c r="M130" s="8">
        <f t="shared" si="33"/>
        <v>0</v>
      </c>
      <c r="N130" s="8">
        <f t="shared" si="34"/>
        <v>0</v>
      </c>
      <c r="O130" s="9">
        <f t="shared" si="35"/>
        <v>8.5061552501584465</v>
      </c>
      <c r="P130" s="9">
        <f t="shared" si="36"/>
        <v>8.5061552501584465</v>
      </c>
      <c r="Q130" s="6">
        <f t="shared" si="37"/>
        <v>5.6493399333471759</v>
      </c>
      <c r="R130" s="8">
        <f t="shared" si="38"/>
        <v>0</v>
      </c>
      <c r="S130" s="8">
        <f t="shared" si="39"/>
        <v>0</v>
      </c>
      <c r="T130" s="9">
        <f t="shared" si="40"/>
        <v>8.9699999999999989</v>
      </c>
      <c r="U130" s="9">
        <f t="shared" si="41"/>
        <v>3.4159762984481432</v>
      </c>
      <c r="V130" s="9">
        <f t="shared" si="20"/>
        <v>3.4161214778291216</v>
      </c>
      <c r="W130" s="9">
        <f t="shared" si="21"/>
        <v>3.4159767632169098</v>
      </c>
    </row>
    <row r="131" spans="1:23" x14ac:dyDescent="0.25">
      <c r="A131">
        <v>16.5</v>
      </c>
      <c r="B131" s="3">
        <f t="shared" si="22"/>
        <v>10.1</v>
      </c>
      <c r="C131" s="3">
        <f t="shared" si="23"/>
        <v>6.8</v>
      </c>
      <c r="D131" s="3">
        <f t="shared" si="24"/>
        <v>3.5</v>
      </c>
      <c r="E131" s="9">
        <f t="shared" si="25"/>
        <v>13.230028736953583</v>
      </c>
      <c r="F131" s="9">
        <f t="shared" si="26"/>
        <v>13.230028736953583</v>
      </c>
      <c r="G131" s="6">
        <f t="shared" si="27"/>
        <v>10.235746478938117</v>
      </c>
      <c r="H131" s="8">
        <f t="shared" si="28"/>
        <v>0</v>
      </c>
      <c r="I131" s="8">
        <f t="shared" si="29"/>
        <v>0</v>
      </c>
      <c r="J131" s="9">
        <f t="shared" si="30"/>
        <v>11.072487024867948</v>
      </c>
      <c r="K131" s="9">
        <f t="shared" si="31"/>
        <v>11.072487024867948</v>
      </c>
      <c r="L131" s="6">
        <f t="shared" si="32"/>
        <v>7.2020749442415664</v>
      </c>
      <c r="M131" s="8">
        <f t="shared" si="33"/>
        <v>0</v>
      </c>
      <c r="N131" s="8">
        <f t="shared" si="34"/>
        <v>0</v>
      </c>
      <c r="O131" s="9">
        <f t="shared" si="35"/>
        <v>8.2119593192062883</v>
      </c>
      <c r="P131" s="9">
        <f t="shared" si="36"/>
        <v>8.2119593192062883</v>
      </c>
      <c r="Q131" s="6">
        <f t="shared" si="37"/>
        <v>5.4824058245743803</v>
      </c>
      <c r="R131" s="8">
        <f t="shared" si="38"/>
        <v>0</v>
      </c>
      <c r="S131" s="8">
        <f t="shared" si="39"/>
        <v>0</v>
      </c>
      <c r="T131" s="9">
        <f t="shared" si="40"/>
        <v>8.9583333333333339</v>
      </c>
      <c r="U131" s="9">
        <f t="shared" si="41"/>
        <v>3.3331647518190968</v>
      </c>
      <c r="V131" s="9">
        <f t="shared" si="20"/>
        <v>3.3333064116999305</v>
      </c>
      <c r="W131" s="9">
        <f t="shared" si="21"/>
        <v>3.3331652053207415</v>
      </c>
    </row>
    <row r="132" spans="1:23" x14ac:dyDescent="0.25">
      <c r="A132">
        <v>16.899999999999999</v>
      </c>
      <c r="B132" s="3">
        <f t="shared" si="22"/>
        <v>9.8600000000000012</v>
      </c>
      <c r="C132" s="3">
        <f t="shared" si="23"/>
        <v>6.4800000000000013</v>
      </c>
      <c r="D132" s="3">
        <f t="shared" si="24"/>
        <v>3.1</v>
      </c>
      <c r="E132" s="9">
        <f t="shared" si="25"/>
        <v>13.26118394781659</v>
      </c>
      <c r="F132" s="9">
        <f t="shared" si="26"/>
        <v>13.26118394781659</v>
      </c>
      <c r="G132" s="6">
        <f t="shared" si="27"/>
        <v>9.9404268949847765</v>
      </c>
      <c r="H132" s="8">
        <f t="shared" si="28"/>
        <v>0</v>
      </c>
      <c r="I132" s="8">
        <f t="shared" si="29"/>
        <v>0</v>
      </c>
      <c r="J132" s="9">
        <f t="shared" si="30"/>
        <v>10.978586807316269</v>
      </c>
      <c r="K132" s="9">
        <f t="shared" si="31"/>
        <v>10.978586807316269</v>
      </c>
      <c r="L132" s="6">
        <f t="shared" si="32"/>
        <v>6.9942822072378963</v>
      </c>
      <c r="M132" s="8">
        <f t="shared" si="33"/>
        <v>0</v>
      </c>
      <c r="N132" s="8">
        <f t="shared" si="34"/>
        <v>0</v>
      </c>
      <c r="O132" s="9">
        <f t="shared" si="35"/>
        <v>7.8786253622081874</v>
      </c>
      <c r="P132" s="9">
        <f t="shared" si="36"/>
        <v>7.8786253622081874</v>
      </c>
      <c r="Q132" s="6">
        <f t="shared" si="37"/>
        <v>5.3242286158570478</v>
      </c>
      <c r="R132" s="8">
        <f t="shared" si="38"/>
        <v>0</v>
      </c>
      <c r="S132" s="8">
        <f t="shared" si="39"/>
        <v>0</v>
      </c>
      <c r="T132" s="9">
        <f t="shared" si="40"/>
        <v>8.9466666666666672</v>
      </c>
      <c r="U132" s="9">
        <f t="shared" si="41"/>
        <v>3.2542732784032613</v>
      </c>
      <c r="V132" s="9">
        <f t="shared" si="20"/>
        <v>3.2544115853875071</v>
      </c>
      <c r="W132" s="9">
        <f t="shared" si="21"/>
        <v>3.2542737211711392</v>
      </c>
    </row>
    <row r="133" spans="1:23" x14ac:dyDescent="0.25">
      <c r="A133">
        <v>17.3</v>
      </c>
      <c r="B133" s="3">
        <f t="shared" si="22"/>
        <v>9.6199999999999992</v>
      </c>
      <c r="C133" s="3">
        <f t="shared" si="23"/>
        <v>6.1599999999999993</v>
      </c>
      <c r="D133" s="3">
        <f t="shared" si="24"/>
        <v>2.7</v>
      </c>
      <c r="E133" s="9">
        <f t="shared" si="25"/>
        <v>13.284773037281655</v>
      </c>
      <c r="F133" s="9">
        <f t="shared" si="26"/>
        <v>13.284773037281655</v>
      </c>
      <c r="G133" s="6">
        <f t="shared" si="27"/>
        <v>9.6602417101869555</v>
      </c>
      <c r="H133" s="8">
        <f t="shared" si="28"/>
        <v>0</v>
      </c>
      <c r="I133" s="8">
        <f t="shared" si="29"/>
        <v>0</v>
      </c>
      <c r="J133" s="9">
        <f t="shared" si="30"/>
        <v>10.870178536752732</v>
      </c>
      <c r="K133" s="9">
        <f t="shared" si="31"/>
        <v>10.870178536752732</v>
      </c>
      <c r="L133" s="6">
        <f t="shared" si="32"/>
        <v>6.797138334699409</v>
      </c>
      <c r="M133" s="8">
        <f t="shared" si="33"/>
        <v>0</v>
      </c>
      <c r="N133" s="8">
        <f t="shared" si="34"/>
        <v>0</v>
      </c>
      <c r="O133" s="9">
        <f t="shared" si="35"/>
        <v>7.4996164083554593</v>
      </c>
      <c r="P133" s="9">
        <f t="shared" si="36"/>
        <v>7.4996164083554593</v>
      </c>
      <c r="Q133" s="6">
        <f t="shared" si="37"/>
        <v>5.1741575983444736</v>
      </c>
      <c r="R133" s="8">
        <f t="shared" si="38"/>
        <v>0</v>
      </c>
      <c r="S133" s="8">
        <f t="shared" si="39"/>
        <v>0</v>
      </c>
      <c r="T133" s="9">
        <f t="shared" si="40"/>
        <v>8.9349999999999987</v>
      </c>
      <c r="U133" s="9">
        <f t="shared" si="41"/>
        <v>3.1790299656078091</v>
      </c>
      <c r="V133" s="9">
        <f t="shared" si="20"/>
        <v>3.1791650747427083</v>
      </c>
      <c r="W133" s="9">
        <f t="shared" si="21"/>
        <v>3.1790303981382797</v>
      </c>
    </row>
    <row r="134" spans="1:23" x14ac:dyDescent="0.25">
      <c r="A134">
        <v>17.7</v>
      </c>
      <c r="B134" s="3">
        <f t="shared" si="22"/>
        <v>9.3800000000000008</v>
      </c>
      <c r="C134" s="3">
        <f t="shared" si="23"/>
        <v>5.8400000000000007</v>
      </c>
      <c r="D134" s="3">
        <f t="shared" si="24"/>
        <v>2.2999999999999998</v>
      </c>
      <c r="E134" s="9">
        <f t="shared" si="25"/>
        <v>13.300763573579257</v>
      </c>
      <c r="F134" s="9">
        <f t="shared" si="26"/>
        <v>13.300763573579257</v>
      </c>
      <c r="G134" s="6">
        <f t="shared" si="27"/>
        <v>9.3940916647497428</v>
      </c>
      <c r="H134" s="8">
        <f t="shared" si="28"/>
        <v>0</v>
      </c>
      <c r="I134" s="8">
        <f t="shared" si="29"/>
        <v>0</v>
      </c>
      <c r="J134" s="9">
        <f t="shared" si="30"/>
        <v>10.746599837401915</v>
      </c>
      <c r="K134" s="9">
        <f t="shared" si="31"/>
        <v>10.746599837401915</v>
      </c>
      <c r="L134" s="6">
        <f t="shared" si="32"/>
        <v>6.609869865555873</v>
      </c>
      <c r="M134" s="8">
        <f t="shared" si="33"/>
        <v>0</v>
      </c>
      <c r="N134" s="8">
        <f t="shared" si="34"/>
        <v>0</v>
      </c>
      <c r="O134" s="9">
        <f t="shared" si="35"/>
        <v>7.0658241163961923</v>
      </c>
      <c r="P134" s="9">
        <f t="shared" si="36"/>
        <v>7.0658241163961923</v>
      </c>
      <c r="Q134" s="6">
        <f t="shared" si="37"/>
        <v>5.0316039934541852</v>
      </c>
      <c r="R134" s="8">
        <f t="shared" si="38"/>
        <v>0</v>
      </c>
      <c r="S134" s="8">
        <f t="shared" si="39"/>
        <v>0</v>
      </c>
      <c r="T134" s="9">
        <f t="shared" si="40"/>
        <v>8.9233333333333338</v>
      </c>
      <c r="U134" s="9">
        <f t="shared" si="41"/>
        <v>3.1071874805093285</v>
      </c>
      <c r="V134" s="9">
        <f t="shared" si="20"/>
        <v>3.107319536330444</v>
      </c>
      <c r="W134" s="9">
        <f t="shared" si="21"/>
        <v>3.1071879032650989</v>
      </c>
    </row>
    <row r="135" spans="1:23" x14ac:dyDescent="0.25">
      <c r="A135">
        <v>18.100000000000001</v>
      </c>
      <c r="B135" s="3">
        <f t="shared" si="22"/>
        <v>9.1399999999999988</v>
      </c>
      <c r="C135" s="3">
        <f t="shared" si="23"/>
        <v>5.5199999999999987</v>
      </c>
      <c r="D135" s="3">
        <f t="shared" si="24"/>
        <v>1.9</v>
      </c>
      <c r="E135" s="9">
        <f t="shared" si="25"/>
        <v>13.309109685308286</v>
      </c>
      <c r="F135" s="9">
        <f t="shared" si="26"/>
        <v>13.309109685308286</v>
      </c>
      <c r="G135" s="6">
        <f t="shared" si="27"/>
        <v>9.1409798131751998</v>
      </c>
      <c r="H135" s="8">
        <f t="shared" si="28"/>
        <v>0</v>
      </c>
      <c r="I135" s="8">
        <f t="shared" si="29"/>
        <v>0</v>
      </c>
      <c r="J135" s="9">
        <f t="shared" si="30"/>
        <v>10.60707894454807</v>
      </c>
      <c r="K135" s="9">
        <f t="shared" si="31"/>
        <v>10.60707894454807</v>
      </c>
      <c r="L135" s="6">
        <f t="shared" si="32"/>
        <v>6.4317753291127699</v>
      </c>
      <c r="M135" s="8">
        <f t="shared" si="33"/>
        <v>0</v>
      </c>
      <c r="N135" s="8">
        <f t="shared" si="34"/>
        <v>0</v>
      </c>
      <c r="O135" s="9">
        <f t="shared" si="35"/>
        <v>6.5639057521338566</v>
      </c>
      <c r="P135" s="9">
        <f t="shared" si="36"/>
        <v>6.5639057521338566</v>
      </c>
      <c r="Q135" s="6">
        <f t="shared" si="37"/>
        <v>4.8960338235406917</v>
      </c>
      <c r="R135" s="8">
        <f t="shared" si="38"/>
        <v>0</v>
      </c>
      <c r="S135" s="8">
        <f t="shared" si="39"/>
        <v>0</v>
      </c>
      <c r="T135" s="9">
        <f t="shared" si="40"/>
        <v>8.9116666666666653</v>
      </c>
      <c r="U135" s="9">
        <f t="shared" si="41"/>
        <v>3.0385203538682375</v>
      </c>
      <c r="V135" s="9">
        <f t="shared" si="20"/>
        <v>3.0386494913286661</v>
      </c>
      <c r="W135" s="9">
        <f t="shared" si="21"/>
        <v>3.0385207672813395</v>
      </c>
    </row>
    <row r="136" spans="1:23" x14ac:dyDescent="0.25">
      <c r="A136">
        <v>18.5</v>
      </c>
      <c r="B136" s="3">
        <f t="shared" si="22"/>
        <v>8.9</v>
      </c>
      <c r="C136" s="3">
        <f t="shared" si="23"/>
        <v>5.2</v>
      </c>
      <c r="D136" s="3">
        <f t="shared" si="24"/>
        <v>1.5</v>
      </c>
      <c r="E136" s="9">
        <f t="shared" si="25"/>
        <v>13.30975170122438</v>
      </c>
      <c r="F136" s="9">
        <f t="shared" si="26"/>
        <v>13.30975170122438</v>
      </c>
      <c r="G136" s="6">
        <f t="shared" si="27"/>
        <v>8.9</v>
      </c>
      <c r="H136" s="8">
        <f t="shared" si="28"/>
        <v>18.5</v>
      </c>
      <c r="I136" s="8">
        <f t="shared" si="29"/>
        <v>8.9</v>
      </c>
      <c r="J136" s="9">
        <f t="shared" si="30"/>
        <v>10.450713819464696</v>
      </c>
      <c r="K136" s="9">
        <f t="shared" si="31"/>
        <v>10.450713819464696</v>
      </c>
      <c r="L136" s="6">
        <f t="shared" si="32"/>
        <v>6.2622171363509285</v>
      </c>
      <c r="M136" s="8">
        <f t="shared" si="33"/>
        <v>0</v>
      </c>
      <c r="N136" s="8">
        <f t="shared" si="34"/>
        <v>0</v>
      </c>
      <c r="O136" s="9">
        <f t="shared" si="35"/>
        <v>5.9729037610807643</v>
      </c>
      <c r="P136" s="9">
        <f t="shared" si="36"/>
        <v>5.9729037610807643</v>
      </c>
      <c r="Q136" s="6">
        <f t="shared" si="37"/>
        <v>4.7669617393429187</v>
      </c>
      <c r="R136" s="8">
        <f t="shared" si="38"/>
        <v>0</v>
      </c>
      <c r="S136" s="8">
        <f t="shared" si="39"/>
        <v>0</v>
      </c>
      <c r="T136" s="9">
        <f t="shared" si="40"/>
        <v>8.9</v>
      </c>
      <c r="U136" s="9">
        <f t="shared" si="41"/>
        <v>2.9728226164873028</v>
      </c>
      <c r="V136" s="9">
        <f t="shared" si="20"/>
        <v>2.9729489617864244</v>
      </c>
      <c r="W136" s="9">
        <f t="shared" si="21"/>
        <v>2.972823020961743</v>
      </c>
    </row>
    <row r="137" spans="1:23" x14ac:dyDescent="0.25">
      <c r="A137">
        <v>18.899999999999999</v>
      </c>
      <c r="B137" s="3">
        <f t="shared" si="22"/>
        <v>8.66</v>
      </c>
      <c r="C137" s="3">
        <f t="shared" si="23"/>
        <v>4.8800000000000008</v>
      </c>
      <c r="D137" s="3">
        <f t="shared" si="24"/>
        <v>1.1000000000000001</v>
      </c>
      <c r="E137" s="9">
        <f t="shared" si="25"/>
        <v>13.302615663161584</v>
      </c>
      <c r="F137" s="9">
        <f t="shared" si="26"/>
        <v>13.302615663161584</v>
      </c>
      <c r="G137" s="6">
        <f t="shared" si="27"/>
        <v>8.6703268494741419</v>
      </c>
      <c r="H137" s="8">
        <f t="shared" si="28"/>
        <v>0</v>
      </c>
      <c r="I137" s="8">
        <f t="shared" si="29"/>
        <v>0</v>
      </c>
      <c r="J137" s="9">
        <f t="shared" si="30"/>
        <v>10.276445236126875</v>
      </c>
      <c r="K137" s="9">
        <f t="shared" si="31"/>
        <v>10.276445236126875</v>
      </c>
      <c r="L137" s="6">
        <f t="shared" si="32"/>
        <v>6.100614536465228</v>
      </c>
      <c r="M137" s="8">
        <f t="shared" si="33"/>
        <v>0</v>
      </c>
      <c r="N137" s="8">
        <f t="shared" si="34"/>
        <v>0</v>
      </c>
      <c r="O137" s="9">
        <f t="shared" si="35"/>
        <v>5.2563067326360891</v>
      </c>
      <c r="P137" s="9">
        <f t="shared" si="36"/>
        <v>5.2563067326360891</v>
      </c>
      <c r="Q137" s="6">
        <f t="shared" si="37"/>
        <v>4.6439456583191978</v>
      </c>
      <c r="R137" s="8">
        <f t="shared" si="38"/>
        <v>0</v>
      </c>
      <c r="S137" s="8">
        <f t="shared" si="39"/>
        <v>0</v>
      </c>
      <c r="T137" s="9">
        <f t="shared" si="40"/>
        <v>8.8883333333333336</v>
      </c>
      <c r="U137" s="9">
        <f t="shared" si="41"/>
        <v>2.909905735715085</v>
      </c>
      <c r="V137" s="9">
        <f t="shared" si="20"/>
        <v>2.9100294070396227</v>
      </c>
      <c r="W137" s="9">
        <f t="shared" si="21"/>
        <v>2.9099061316292198</v>
      </c>
    </row>
    <row r="138" spans="1:23" x14ac:dyDescent="0.25">
      <c r="A138">
        <v>19.3</v>
      </c>
      <c r="B138" s="3">
        <f t="shared" si="22"/>
        <v>8.4199999999999982</v>
      </c>
      <c r="C138" s="3">
        <f t="shared" si="23"/>
        <v>4.5599999999999996</v>
      </c>
      <c r="D138" s="3">
        <f t="shared" si="24"/>
        <v>0.7</v>
      </c>
      <c r="E138" s="9">
        <f t="shared" si="25"/>
        <v>13.287612702359601</v>
      </c>
      <c r="F138" s="9">
        <f t="shared" si="26"/>
        <v>13.287612702359601</v>
      </c>
      <c r="G138" s="6">
        <f t="shared" si="27"/>
        <v>8.4512070431058657</v>
      </c>
      <c r="H138" s="8">
        <f t="shared" si="28"/>
        <v>0</v>
      </c>
      <c r="I138" s="8">
        <f t="shared" si="29"/>
        <v>0</v>
      </c>
      <c r="J138" s="9">
        <f t="shared" si="30"/>
        <v>10.083021637402295</v>
      </c>
      <c r="K138" s="9">
        <f t="shared" si="31"/>
        <v>10.083021637402295</v>
      </c>
      <c r="L138" s="6">
        <f t="shared" si="32"/>
        <v>5.9464374795715953</v>
      </c>
      <c r="M138" s="8">
        <f t="shared" si="33"/>
        <v>0</v>
      </c>
      <c r="N138" s="8">
        <f t="shared" si="34"/>
        <v>0</v>
      </c>
      <c r="O138" s="9">
        <f t="shared" si="35"/>
        <v>4.3386102501789496</v>
      </c>
      <c r="P138" s="9">
        <f t="shared" si="36"/>
        <v>4.3386102501789496</v>
      </c>
      <c r="Q138" s="6">
        <f t="shared" si="37"/>
        <v>4.5265820927810152</v>
      </c>
      <c r="R138" s="8">
        <f t="shared" si="38"/>
        <v>0</v>
      </c>
      <c r="S138" s="8">
        <f t="shared" si="39"/>
        <v>0</v>
      </c>
      <c r="T138" s="9">
        <f t="shared" si="40"/>
        <v>8.8766666666666652</v>
      </c>
      <c r="U138" s="9">
        <f t="shared" si="41"/>
        <v>2.8495968085500052</v>
      </c>
      <c r="V138" s="9">
        <f t="shared" si="20"/>
        <v>2.8497179167382827</v>
      </c>
      <c r="W138" s="9">
        <f t="shared" si="21"/>
        <v>2.849597196258665</v>
      </c>
    </row>
    <row r="139" spans="1:23" x14ac:dyDescent="0.25">
      <c r="A139">
        <v>19.7</v>
      </c>
      <c r="B139" s="3">
        <f t="shared" si="22"/>
        <v>8.1800000000000015</v>
      </c>
      <c r="C139" s="3">
        <f t="shared" si="23"/>
        <v>4.24</v>
      </c>
      <c r="D139" s="3">
        <f t="shared" si="24"/>
        <v>0.3</v>
      </c>
      <c r="E139" s="9">
        <f t="shared" si="25"/>
        <v>13.264638266340283</v>
      </c>
      <c r="F139" s="9">
        <f t="shared" si="26"/>
        <v>13.264638266340283</v>
      </c>
      <c r="G139" s="6">
        <f t="shared" si="27"/>
        <v>8.2419516966522615</v>
      </c>
      <c r="H139" s="8">
        <f t="shared" si="28"/>
        <v>0</v>
      </c>
      <c r="I139" s="8">
        <f t="shared" si="29"/>
        <v>0</v>
      </c>
      <c r="J139" s="9">
        <f t="shared" si="30"/>
        <v>9.8689525265631595</v>
      </c>
      <c r="K139" s="9">
        <f t="shared" si="31"/>
        <v>9.8689525265631595</v>
      </c>
      <c r="L139" s="6">
        <f t="shared" si="32"/>
        <v>5.7992012530058865</v>
      </c>
      <c r="M139" s="8">
        <f t="shared" si="33"/>
        <v>0</v>
      </c>
      <c r="N139" s="8">
        <f t="shared" si="34"/>
        <v>0</v>
      </c>
      <c r="O139" s="9">
        <f t="shared" si="35"/>
        <v>2.9968222813052461</v>
      </c>
      <c r="P139" s="9">
        <f t="shared" si="36"/>
        <v>2.9968222813052461</v>
      </c>
      <c r="Q139" s="6">
        <f t="shared" si="37"/>
        <v>4.4145020669049178</v>
      </c>
      <c r="R139" s="8">
        <f t="shared" si="38"/>
        <v>0</v>
      </c>
      <c r="S139" s="8">
        <f t="shared" si="39"/>
        <v>0</v>
      </c>
      <c r="T139" s="9">
        <f t="shared" si="40"/>
        <v>8.8650000000000002</v>
      </c>
      <c r="U139" s="9">
        <f t="shared" si="41"/>
        <v>2.7917369748738632</v>
      </c>
      <c r="V139" s="9">
        <f t="shared" si="20"/>
        <v>2.7918556240126327</v>
      </c>
      <c r="W139" s="9">
        <f t="shared" si="21"/>
        <v>2.7917373547102664</v>
      </c>
    </row>
    <row r="140" spans="1:23" x14ac:dyDescent="0.25">
      <c r="A140">
        <v>20.100000000000001</v>
      </c>
      <c r="B140" s="3">
        <f t="shared" si="22"/>
        <v>7.9399999999999995</v>
      </c>
      <c r="C140" s="3">
        <f t="shared" si="23"/>
        <v>3.919999999999999</v>
      </c>
      <c r="D140" s="3">
        <f t="shared" si="24"/>
        <v>-0.1</v>
      </c>
      <c r="E140" s="9">
        <f t="shared" si="25"/>
        <v>13.233571179855373</v>
      </c>
      <c r="F140" s="9">
        <f t="shared" si="26"/>
        <v>13.233571179855373</v>
      </c>
      <c r="G140" s="6">
        <f t="shared" si="27"/>
        <v>8.0419296788960111</v>
      </c>
      <c r="H140" s="8">
        <f t="shared" si="28"/>
        <v>0</v>
      </c>
      <c r="I140" s="8">
        <f t="shared" si="29"/>
        <v>0</v>
      </c>
      <c r="J140" s="9">
        <f t="shared" si="30"/>
        <v>9.6324455281609414</v>
      </c>
      <c r="K140" s="9">
        <f t="shared" si="31"/>
        <v>9.6324455281609414</v>
      </c>
      <c r="L140" s="6">
        <f t="shared" si="32"/>
        <v>5.6584617802822175</v>
      </c>
      <c r="M140" s="8">
        <f t="shared" si="33"/>
        <v>0</v>
      </c>
      <c r="N140" s="8">
        <f t="shared" si="34"/>
        <v>0</v>
      </c>
      <c r="O140" s="9" t="e">
        <f t="shared" si="35"/>
        <v>#NUM!</v>
      </c>
      <c r="P140" s="9">
        <f t="shared" si="36"/>
        <v>0</v>
      </c>
      <c r="Q140" s="6">
        <f t="shared" si="37"/>
        <v>4.3073675381779291</v>
      </c>
      <c r="R140" s="8">
        <f t="shared" si="38"/>
        <v>0</v>
      </c>
      <c r="S140" s="8">
        <f t="shared" si="39"/>
        <v>0</v>
      </c>
      <c r="T140" s="9">
        <f t="shared" si="40"/>
        <v>8.8533333333333317</v>
      </c>
      <c r="U140" s="9">
        <f t="shared" si="41"/>
        <v>2.7361800201500053</v>
      </c>
      <c r="V140" s="9">
        <f t="shared" si="20"/>
        <v>2.7362963081118834</v>
      </c>
      <c r="W140" s="9">
        <f t="shared" si="21"/>
        <v>2.736180392427475</v>
      </c>
    </row>
    <row r="141" spans="1:23" x14ac:dyDescent="0.25">
      <c r="A141">
        <v>20.5</v>
      </c>
      <c r="B141" s="3">
        <f t="shared" si="22"/>
        <v>7.7</v>
      </c>
      <c r="C141" s="3">
        <f t="shared" si="23"/>
        <v>3.6</v>
      </c>
      <c r="D141" s="3">
        <f t="shared" si="24"/>
        <v>-0.5</v>
      </c>
      <c r="E141" s="9">
        <f t="shared" si="25"/>
        <v>13.194272519152339</v>
      </c>
      <c r="F141" s="9">
        <f t="shared" si="26"/>
        <v>13.194272519152339</v>
      </c>
      <c r="G141" s="6">
        <f t="shared" si="27"/>
        <v>7.8505617397855998</v>
      </c>
      <c r="H141" s="8">
        <f t="shared" si="28"/>
        <v>0</v>
      </c>
      <c r="I141" s="8">
        <f t="shared" si="29"/>
        <v>0</v>
      </c>
      <c r="J141" s="9">
        <f t="shared" si="30"/>
        <v>9.3713195911814502</v>
      </c>
      <c r="K141" s="9">
        <f t="shared" si="31"/>
        <v>9.3713195911814502</v>
      </c>
      <c r="L141" s="6">
        <f t="shared" si="32"/>
        <v>5.5238114895355439</v>
      </c>
      <c r="M141" s="8">
        <f t="shared" si="33"/>
        <v>0</v>
      </c>
      <c r="N141" s="8">
        <f t="shared" si="34"/>
        <v>0</v>
      </c>
      <c r="O141" s="9" t="e">
        <f t="shared" si="35"/>
        <v>#NUM!</v>
      </c>
      <c r="P141" s="9">
        <f t="shared" si="36"/>
        <v>0</v>
      </c>
      <c r="Q141" s="6">
        <f t="shared" si="37"/>
        <v>4.2048682523491374</v>
      </c>
      <c r="R141" s="8">
        <f t="shared" si="38"/>
        <v>0</v>
      </c>
      <c r="S141" s="8">
        <f t="shared" si="39"/>
        <v>0</v>
      </c>
      <c r="T141" s="9">
        <f t="shared" si="40"/>
        <v>8.8416666666666668</v>
      </c>
      <c r="U141" s="9">
        <f t="shared" si="41"/>
        <v>2.6827911417080541</v>
      </c>
      <c r="V141" s="9">
        <f t="shared" si="20"/>
        <v>2.6829051606365297</v>
      </c>
      <c r="W141" s="9">
        <f t="shared" si="21"/>
        <v>2.6827915067215731</v>
      </c>
    </row>
    <row r="142" spans="1:23" x14ac:dyDescent="0.25">
      <c r="A142">
        <v>20.9</v>
      </c>
      <c r="B142" s="3">
        <f t="shared" si="22"/>
        <v>7.4600000000000009</v>
      </c>
      <c r="C142" s="3">
        <f t="shared" si="23"/>
        <v>3.2800000000000011</v>
      </c>
      <c r="D142" s="3">
        <f t="shared" si="24"/>
        <v>-0.9</v>
      </c>
      <c r="E142" s="9">
        <f t="shared" si="25"/>
        <v>13.146584273670747</v>
      </c>
      <c r="F142" s="9">
        <f t="shared" si="26"/>
        <v>13.146584273670747</v>
      </c>
      <c r="G142" s="6">
        <f t="shared" si="27"/>
        <v>7.6673153363093549</v>
      </c>
      <c r="H142" s="8">
        <f t="shared" si="28"/>
        <v>0</v>
      </c>
      <c r="I142" s="8">
        <f t="shared" si="29"/>
        <v>0</v>
      </c>
      <c r="J142" s="9">
        <f t="shared" si="30"/>
        <v>9.0828823122593949</v>
      </c>
      <c r="K142" s="9">
        <f t="shared" si="31"/>
        <v>9.0828823122593949</v>
      </c>
      <c r="L142" s="6">
        <f t="shared" si="32"/>
        <v>5.3948756729036758</v>
      </c>
      <c r="M142" s="8">
        <f t="shared" si="33"/>
        <v>0</v>
      </c>
      <c r="N142" s="8">
        <f t="shared" si="34"/>
        <v>0</v>
      </c>
      <c r="O142" s="9" t="e">
        <f t="shared" si="35"/>
        <v>#NUM!</v>
      </c>
      <c r="P142" s="9">
        <f t="shared" si="36"/>
        <v>0</v>
      </c>
      <c r="Q142" s="6">
        <f t="shared" si="37"/>
        <v>4.1067189720970649</v>
      </c>
      <c r="R142" s="8">
        <f t="shared" si="38"/>
        <v>0</v>
      </c>
      <c r="S142" s="8">
        <f t="shared" si="39"/>
        <v>0</v>
      </c>
      <c r="T142" s="9">
        <f t="shared" si="40"/>
        <v>8.83</v>
      </c>
      <c r="U142" s="9">
        <f t="shared" si="41"/>
        <v>2.6314458566992878</v>
      </c>
      <c r="V142" s="9">
        <f t="shared" si="20"/>
        <v>2.6315576934473142</v>
      </c>
      <c r="W142" s="9">
        <f t="shared" si="21"/>
        <v>2.631446214726902</v>
      </c>
    </row>
    <row r="143" spans="1:23" x14ac:dyDescent="0.25">
      <c r="A143">
        <v>21.3</v>
      </c>
      <c r="B143" s="3">
        <f t="shared" si="22"/>
        <v>7.2199999999999989</v>
      </c>
      <c r="C143" s="3">
        <f t="shared" si="23"/>
        <v>2.9599999999999995</v>
      </c>
      <c r="D143" s="3">
        <f t="shared" si="24"/>
        <v>-1.3</v>
      </c>
      <c r="E143" s="9">
        <f t="shared" si="25"/>
        <v>13.090327763026634</v>
      </c>
      <c r="F143" s="9">
        <f t="shared" si="26"/>
        <v>13.090327763026634</v>
      </c>
      <c r="G143" s="6">
        <f t="shared" si="27"/>
        <v>7.4917000616731508</v>
      </c>
      <c r="H143" s="8">
        <f t="shared" si="28"/>
        <v>0</v>
      </c>
      <c r="I143" s="8">
        <f t="shared" si="29"/>
        <v>0</v>
      </c>
      <c r="J143" s="9">
        <f t="shared" si="30"/>
        <v>8.7637514478207343</v>
      </c>
      <c r="K143" s="9">
        <f t="shared" si="31"/>
        <v>8.7637514478207343</v>
      </c>
      <c r="L143" s="6">
        <f t="shared" si="32"/>
        <v>5.2713092704057196</v>
      </c>
      <c r="M143" s="8">
        <f t="shared" si="33"/>
        <v>0</v>
      </c>
      <c r="N143" s="8">
        <f t="shared" si="34"/>
        <v>0</v>
      </c>
      <c r="O143" s="9" t="e">
        <f t="shared" si="35"/>
        <v>#NUM!</v>
      </c>
      <c r="P143" s="9">
        <f t="shared" si="36"/>
        <v>0</v>
      </c>
      <c r="Q143" s="6">
        <f t="shared" si="37"/>
        <v>4.0126570288347061</v>
      </c>
      <c r="R143" s="8">
        <f t="shared" si="38"/>
        <v>0</v>
      </c>
      <c r="S143" s="8">
        <f t="shared" si="39"/>
        <v>0</v>
      </c>
      <c r="T143" s="9">
        <f t="shared" si="40"/>
        <v>8.8183333333333316</v>
      </c>
      <c r="U143" s="9">
        <f t="shared" si="41"/>
        <v>2.5820290330993005</v>
      </c>
      <c r="V143" s="9">
        <f t="shared" si="20"/>
        <v>2.5821387696267069</v>
      </c>
      <c r="W143" s="9">
        <f t="shared" si="21"/>
        <v>2.5820293844033917</v>
      </c>
    </row>
    <row r="144" spans="1:23" x14ac:dyDescent="0.25">
      <c r="A144">
        <v>21.7</v>
      </c>
      <c r="B144" s="3">
        <f t="shared" si="22"/>
        <v>6.9800000000000013</v>
      </c>
      <c r="C144" s="3">
        <f t="shared" si="23"/>
        <v>2.6400000000000006</v>
      </c>
      <c r="D144" s="3">
        <f t="shared" si="24"/>
        <v>-1.7</v>
      </c>
      <c r="E144" s="9">
        <f t="shared" si="25"/>
        <v>13.025301769424759</v>
      </c>
      <c r="F144" s="9">
        <f t="shared" si="26"/>
        <v>13.025301769424759</v>
      </c>
      <c r="G144" s="6">
        <f t="shared" si="27"/>
        <v>7.323263597633539</v>
      </c>
      <c r="H144" s="8">
        <f t="shared" si="28"/>
        <v>0</v>
      </c>
      <c r="I144" s="8">
        <f t="shared" si="29"/>
        <v>0</v>
      </c>
      <c r="J144" s="9">
        <f t="shared" si="30"/>
        <v>8.4095860871161534</v>
      </c>
      <c r="K144" s="9">
        <f t="shared" si="31"/>
        <v>8.4095860871161534</v>
      </c>
      <c r="L144" s="6">
        <f t="shared" si="32"/>
        <v>5.1527940219231105</v>
      </c>
      <c r="M144" s="8">
        <f t="shared" si="33"/>
        <v>0</v>
      </c>
      <c r="N144" s="8">
        <f t="shared" si="34"/>
        <v>0</v>
      </c>
      <c r="O144" s="9" t="e">
        <f t="shared" si="35"/>
        <v>#NUM!</v>
      </c>
      <c r="P144" s="9">
        <f t="shared" si="36"/>
        <v>0</v>
      </c>
      <c r="Q144" s="6">
        <f t="shared" si="37"/>
        <v>3.9224401547238017</v>
      </c>
      <c r="R144" s="8">
        <f t="shared" si="38"/>
        <v>0</v>
      </c>
      <c r="S144" s="8">
        <f t="shared" si="39"/>
        <v>0</v>
      </c>
      <c r="T144" s="9">
        <f t="shared" si="40"/>
        <v>8.8066666666666666</v>
      </c>
      <c r="U144" s="9">
        <f t="shared" si="41"/>
        <v>2.5344340278808803</v>
      </c>
      <c r="V144" s="9">
        <f t="shared" si="20"/>
        <v>2.5345417416151546</v>
      </c>
      <c r="W144" s="9">
        <f t="shared" si="21"/>
        <v>2.5344343727093199</v>
      </c>
    </row>
    <row r="145" spans="1:23" x14ac:dyDescent="0.25">
      <c r="A145">
        <v>22.1</v>
      </c>
      <c r="B145" s="3">
        <f t="shared" si="22"/>
        <v>6.7399999999999975</v>
      </c>
      <c r="C145" s="3">
        <f t="shared" si="23"/>
        <v>2.319999999999999</v>
      </c>
      <c r="D145" s="3">
        <f t="shared" si="24"/>
        <v>-2.1</v>
      </c>
      <c r="E145" s="9">
        <f t="shared" si="25"/>
        <v>12.951280336008871</v>
      </c>
      <c r="F145" s="9">
        <f t="shared" si="26"/>
        <v>12.951280336008871</v>
      </c>
      <c r="G145" s="6">
        <f t="shared" si="27"/>
        <v>7.1615881217406274</v>
      </c>
      <c r="H145" s="8">
        <f t="shared" si="28"/>
        <v>0</v>
      </c>
      <c r="I145" s="8">
        <f t="shared" si="29"/>
        <v>0</v>
      </c>
      <c r="J145" s="9">
        <f t="shared" si="30"/>
        <v>8.0146644364611976</v>
      </c>
      <c r="K145" s="9">
        <f t="shared" si="31"/>
        <v>8.0146644364611976</v>
      </c>
      <c r="L145" s="6">
        <f t="shared" si="32"/>
        <v>5.0390359392642017</v>
      </c>
      <c r="M145" s="8">
        <f t="shared" si="33"/>
        <v>0</v>
      </c>
      <c r="N145" s="8">
        <f t="shared" si="34"/>
        <v>0</v>
      </c>
      <c r="O145" s="9" t="e">
        <f t="shared" si="35"/>
        <v>#NUM!</v>
      </c>
      <c r="P145" s="9">
        <f t="shared" si="36"/>
        <v>0</v>
      </c>
      <c r="Q145" s="6">
        <f t="shared" si="37"/>
        <v>3.835844558344975</v>
      </c>
      <c r="R145" s="8">
        <f t="shared" si="38"/>
        <v>0</v>
      </c>
      <c r="S145" s="8">
        <f t="shared" si="39"/>
        <v>0</v>
      </c>
      <c r="T145" s="9">
        <f t="shared" si="40"/>
        <v>8.7949999999999982</v>
      </c>
      <c r="U145" s="9">
        <f t="shared" si="41"/>
        <v>2.4885619187789638</v>
      </c>
      <c r="V145" s="9">
        <f t="shared" si="20"/>
        <v>2.4886676829433871</v>
      </c>
      <c r="W145" s="9">
        <f t="shared" si="21"/>
        <v>2.4885622573661652</v>
      </c>
    </row>
    <row r="146" spans="1:23" x14ac:dyDescent="0.25">
      <c r="A146">
        <v>22.5</v>
      </c>
      <c r="B146" s="3">
        <f t="shared" si="22"/>
        <v>6.5</v>
      </c>
      <c r="C146" s="3">
        <f t="shared" si="23"/>
        <v>2</v>
      </c>
      <c r="D146" s="3">
        <f t="shared" si="24"/>
        <v>-2.5</v>
      </c>
      <c r="E146" s="9">
        <f t="shared" si="25"/>
        <v>12.868010169515472</v>
      </c>
      <c r="F146" s="9">
        <f t="shared" si="26"/>
        <v>12.868010169515472</v>
      </c>
      <c r="G146" s="6">
        <f t="shared" si="27"/>
        <v>7.0062871112009288</v>
      </c>
      <c r="H146" s="8">
        <f t="shared" si="28"/>
        <v>0</v>
      </c>
      <c r="I146" s="8">
        <f t="shared" si="29"/>
        <v>0</v>
      </c>
      <c r="J146" s="9">
        <f t="shared" si="30"/>
        <v>7.5711854326906076</v>
      </c>
      <c r="K146" s="9">
        <f t="shared" si="31"/>
        <v>7.5711854326906076</v>
      </c>
      <c r="L146" s="6">
        <f t="shared" si="32"/>
        <v>4.9297630572985511</v>
      </c>
      <c r="M146" s="8">
        <f t="shared" si="33"/>
        <v>0</v>
      </c>
      <c r="N146" s="8">
        <f t="shared" si="34"/>
        <v>0</v>
      </c>
      <c r="O146" s="9" t="e">
        <f t="shared" si="35"/>
        <v>#NUM!</v>
      </c>
      <c r="P146" s="9">
        <f t="shared" si="36"/>
        <v>0</v>
      </c>
      <c r="Q146" s="6">
        <f t="shared" si="37"/>
        <v>3.7526632128029487</v>
      </c>
      <c r="R146" s="8">
        <f t="shared" si="38"/>
        <v>0</v>
      </c>
      <c r="S146" s="8">
        <f t="shared" si="39"/>
        <v>0</v>
      </c>
      <c r="T146" s="9">
        <f t="shared" si="40"/>
        <v>8.7833333333333332</v>
      </c>
      <c r="U146" s="9">
        <f t="shared" si="41"/>
        <v>2.444320818000671</v>
      </c>
      <c r="V146" s="9">
        <f t="shared" si="20"/>
        <v>2.4444247019132828</v>
      </c>
      <c r="W146" s="9">
        <f t="shared" si="21"/>
        <v>2.4443211505685443</v>
      </c>
    </row>
    <row r="147" spans="1:23" x14ac:dyDescent="0.25">
      <c r="A147">
        <v>22.9</v>
      </c>
      <c r="B147" s="3">
        <f t="shared" si="22"/>
        <v>6.2600000000000025</v>
      </c>
      <c r="C147" s="3">
        <f t="shared" si="23"/>
        <v>1.680000000000001</v>
      </c>
      <c r="D147" s="3">
        <f t="shared" si="24"/>
        <v>-2.9</v>
      </c>
      <c r="E147" s="9">
        <f t="shared" si="25"/>
        <v>12.775207570125728</v>
      </c>
      <c r="F147" s="9">
        <f t="shared" si="26"/>
        <v>12.775207570125728</v>
      </c>
      <c r="G147" s="6">
        <f t="shared" si="27"/>
        <v>6.8570024934248712</v>
      </c>
      <c r="H147" s="8">
        <f t="shared" si="28"/>
        <v>0</v>
      </c>
      <c r="I147" s="8">
        <f t="shared" si="29"/>
        <v>0</v>
      </c>
      <c r="J147" s="9">
        <f t="shared" si="30"/>
        <v>7.068035010629437</v>
      </c>
      <c r="K147" s="9">
        <f t="shared" si="31"/>
        <v>7.068035010629437</v>
      </c>
      <c r="L147" s="6">
        <f t="shared" si="32"/>
        <v>4.8247234290254255</v>
      </c>
      <c r="M147" s="8">
        <f t="shared" si="33"/>
        <v>0</v>
      </c>
      <c r="N147" s="8">
        <f t="shared" si="34"/>
        <v>0</v>
      </c>
      <c r="O147" s="9" t="e">
        <f t="shared" si="35"/>
        <v>#NUM!</v>
      </c>
      <c r="P147" s="9">
        <f t="shared" si="36"/>
        <v>0</v>
      </c>
      <c r="Q147" s="6">
        <f t="shared" si="37"/>
        <v>3.672704329520827</v>
      </c>
      <c r="R147" s="8">
        <f t="shared" si="38"/>
        <v>0</v>
      </c>
      <c r="S147" s="8">
        <f t="shared" si="39"/>
        <v>0</v>
      </c>
      <c r="T147" s="9">
        <f t="shared" si="40"/>
        <v>8.7716666666666665</v>
      </c>
      <c r="U147" s="9">
        <f t="shared" si="41"/>
        <v>2.4016252578609221</v>
      </c>
      <c r="V147" s="9">
        <f t="shared" si="20"/>
        <v>2.4017273272073738</v>
      </c>
      <c r="W147" s="9">
        <f t="shared" si="21"/>
        <v>2.4016255846197492</v>
      </c>
    </row>
    <row r="148" spans="1:23" x14ac:dyDescent="0.25">
      <c r="A148">
        <v>23.3</v>
      </c>
      <c r="B148" s="3">
        <f t="shared" si="22"/>
        <v>6.0199999999999987</v>
      </c>
      <c r="C148" s="3">
        <f t="shared" si="23"/>
        <v>1.3599999999999994</v>
      </c>
      <c r="D148" s="3">
        <f t="shared" si="24"/>
        <v>-3.3</v>
      </c>
      <c r="E148" s="9">
        <f t="shared" si="25"/>
        <v>12.672554791501739</v>
      </c>
      <c r="F148" s="9">
        <f t="shared" si="26"/>
        <v>12.672554791501739</v>
      </c>
      <c r="G148" s="6">
        <f t="shared" si="27"/>
        <v>6.7134021003586586</v>
      </c>
      <c r="H148" s="8">
        <f t="shared" si="28"/>
        <v>0</v>
      </c>
      <c r="I148" s="8">
        <f t="shared" si="29"/>
        <v>0</v>
      </c>
      <c r="J148" s="9">
        <f t="shared" si="30"/>
        <v>6.4884097067001809</v>
      </c>
      <c r="K148" s="9">
        <f t="shared" si="31"/>
        <v>6.4884097067001809</v>
      </c>
      <c r="L148" s="6">
        <f t="shared" si="32"/>
        <v>4.7236833343910458</v>
      </c>
      <c r="M148" s="8">
        <f t="shared" si="33"/>
        <v>0</v>
      </c>
      <c r="N148" s="8">
        <f t="shared" si="34"/>
        <v>0</v>
      </c>
      <c r="O148" s="9" t="e">
        <f t="shared" si="35"/>
        <v>#NUM!</v>
      </c>
      <c r="P148" s="9">
        <f t="shared" si="36"/>
        <v>0</v>
      </c>
      <c r="Q148" s="6">
        <f t="shared" si="37"/>
        <v>3.5957899947454059</v>
      </c>
      <c r="R148" s="8">
        <f t="shared" si="38"/>
        <v>0</v>
      </c>
      <c r="S148" s="8">
        <f t="shared" si="39"/>
        <v>0</v>
      </c>
      <c r="T148" s="9">
        <f t="shared" si="40"/>
        <v>8.76</v>
      </c>
      <c r="U148" s="9">
        <f t="shared" si="41"/>
        <v>2.360395639700219</v>
      </c>
      <c r="V148" s="9">
        <f t="shared" si="20"/>
        <v>2.3604959567832129</v>
      </c>
      <c r="W148" s="9">
        <f t="shared" si="21"/>
        <v>2.3603959608494525</v>
      </c>
    </row>
    <row r="149" spans="1:23" x14ac:dyDescent="0.25">
      <c r="A149">
        <v>23.7</v>
      </c>
      <c r="B149" s="3">
        <f t="shared" si="22"/>
        <v>5.7800000000000011</v>
      </c>
      <c r="C149" s="3">
        <f t="shared" si="23"/>
        <v>1.0400000000000005</v>
      </c>
      <c r="D149" s="3">
        <f t="shared" si="24"/>
        <v>-3.7</v>
      </c>
      <c r="E149" s="9">
        <f t="shared" si="25"/>
        <v>12.559695708113251</v>
      </c>
      <c r="F149" s="9">
        <f t="shared" si="26"/>
        <v>12.559695708113251</v>
      </c>
      <c r="G149" s="6">
        <f t="shared" si="27"/>
        <v>6.5751773896419072</v>
      </c>
      <c r="H149" s="8">
        <f t="shared" si="28"/>
        <v>0</v>
      </c>
      <c r="I149" s="8">
        <f t="shared" si="29"/>
        <v>0</v>
      </c>
      <c r="J149" s="9">
        <f t="shared" si="30"/>
        <v>5.8046574120516894</v>
      </c>
      <c r="K149" s="9">
        <f t="shared" si="31"/>
        <v>5.8046574120516894</v>
      </c>
      <c r="L149" s="6">
        <f t="shared" si="32"/>
        <v>4.6264256768497436</v>
      </c>
      <c r="M149" s="8">
        <f t="shared" si="33"/>
        <v>0</v>
      </c>
      <c r="N149" s="8">
        <f t="shared" si="34"/>
        <v>0</v>
      </c>
      <c r="O149" s="9" t="e">
        <f t="shared" si="35"/>
        <v>#NUM!</v>
      </c>
      <c r="P149" s="9">
        <f t="shared" si="36"/>
        <v>0</v>
      </c>
      <c r="Q149" s="6">
        <f t="shared" si="37"/>
        <v>3.5217549489680464</v>
      </c>
      <c r="R149" s="8">
        <f t="shared" si="38"/>
        <v>0</v>
      </c>
      <c r="S149" s="8">
        <f t="shared" si="39"/>
        <v>0</v>
      </c>
      <c r="T149" s="9">
        <f t="shared" si="40"/>
        <v>8.7483333333333331</v>
      </c>
      <c r="U149" s="9">
        <f t="shared" si="41"/>
        <v>2.3205577386082323</v>
      </c>
      <c r="V149" s="9">
        <f t="shared" si="20"/>
        <v>2.3206563625759014</v>
      </c>
      <c r="W149" s="9">
        <f t="shared" si="21"/>
        <v>2.3205580543372255</v>
      </c>
    </row>
    <row r="150" spans="1:23" x14ac:dyDescent="0.25">
      <c r="A150">
        <v>24.1</v>
      </c>
      <c r="B150" s="3">
        <f t="shared" si="22"/>
        <v>5.5399999999999974</v>
      </c>
      <c r="C150" s="3">
        <f t="shared" si="23"/>
        <v>0.71999999999999886</v>
      </c>
      <c r="D150" s="3">
        <f t="shared" si="24"/>
        <v>-4.0999999999999996</v>
      </c>
      <c r="E150" s="9">
        <f t="shared" si="25"/>
        <v>12.43623063296012</v>
      </c>
      <c r="F150" s="9">
        <f t="shared" si="26"/>
        <v>12.43623063296012</v>
      </c>
      <c r="G150" s="6">
        <f t="shared" si="27"/>
        <v>6.4420414006668372</v>
      </c>
      <c r="H150" s="8">
        <f t="shared" si="28"/>
        <v>0</v>
      </c>
      <c r="I150" s="8">
        <f t="shared" si="29"/>
        <v>0</v>
      </c>
      <c r="J150" s="9">
        <f t="shared" si="30"/>
        <v>4.9648827511150042</v>
      </c>
      <c r="K150" s="9">
        <f t="shared" si="31"/>
        <v>4.9648827511150042</v>
      </c>
      <c r="L150" s="6">
        <f t="shared" si="32"/>
        <v>4.532748545206517</v>
      </c>
      <c r="M150" s="8">
        <f t="shared" si="33"/>
        <v>0</v>
      </c>
      <c r="N150" s="8">
        <f t="shared" si="34"/>
        <v>0</v>
      </c>
      <c r="O150" s="9" t="e">
        <f t="shared" si="35"/>
        <v>#NUM!</v>
      </c>
      <c r="P150" s="9">
        <f t="shared" si="36"/>
        <v>0</v>
      </c>
      <c r="Q150" s="6">
        <f t="shared" si="37"/>
        <v>3.4504454921620082</v>
      </c>
      <c r="R150" s="8">
        <f t="shared" si="38"/>
        <v>0</v>
      </c>
      <c r="S150" s="8">
        <f t="shared" si="39"/>
        <v>0</v>
      </c>
      <c r="T150" s="9">
        <f t="shared" si="40"/>
        <v>8.7366666666666646</v>
      </c>
      <c r="U150" s="9">
        <f t="shared" si="41"/>
        <v>2.2820422574695063</v>
      </c>
      <c r="V150" s="9">
        <f t="shared" si="20"/>
        <v>2.2821392445248487</v>
      </c>
      <c r="W150" s="9">
        <f t="shared" si="21"/>
        <v>2.2820425679581846</v>
      </c>
    </row>
    <row r="151" spans="1:23" x14ac:dyDescent="0.25">
      <c r="A151">
        <v>24.5</v>
      </c>
      <c r="B151" s="3">
        <f t="shared" si="22"/>
        <v>5.3</v>
      </c>
      <c r="C151" s="3">
        <f t="shared" si="23"/>
        <v>0.4</v>
      </c>
      <c r="D151" s="3">
        <f t="shared" si="24"/>
        <v>-4.5</v>
      </c>
      <c r="E151" s="9">
        <f t="shared" si="25"/>
        <v>12.3017100836318</v>
      </c>
      <c r="F151" s="9">
        <f t="shared" si="26"/>
        <v>12.3017100836318</v>
      </c>
      <c r="G151" s="6">
        <f t="shared" si="27"/>
        <v>6.3137269178920983</v>
      </c>
      <c r="H151" s="8">
        <f t="shared" si="28"/>
        <v>0</v>
      </c>
      <c r="I151" s="8">
        <f t="shared" si="29"/>
        <v>0</v>
      </c>
      <c r="J151" s="9">
        <f t="shared" si="30"/>
        <v>3.8456374859835498</v>
      </c>
      <c r="K151" s="9">
        <f t="shared" si="31"/>
        <v>3.8456374859835498</v>
      </c>
      <c r="L151" s="6">
        <f t="shared" si="32"/>
        <v>4.4424639212880939</v>
      </c>
      <c r="M151" s="8">
        <f t="shared" si="33"/>
        <v>0</v>
      </c>
      <c r="N151" s="8">
        <f t="shared" si="34"/>
        <v>0</v>
      </c>
      <c r="O151" s="9" t="e">
        <f t="shared" si="35"/>
        <v>#NUM!</v>
      </c>
      <c r="P151" s="9">
        <f t="shared" si="36"/>
        <v>0</v>
      </c>
      <c r="Q151" s="6">
        <f t="shared" si="37"/>
        <v>3.3817185000282164</v>
      </c>
      <c r="R151" s="8">
        <f t="shared" si="38"/>
        <v>0</v>
      </c>
      <c r="S151" s="8">
        <f t="shared" si="39"/>
        <v>0</v>
      </c>
      <c r="T151" s="9">
        <f t="shared" si="40"/>
        <v>8.7249999999999996</v>
      </c>
      <c r="U151" s="9">
        <f t="shared" si="41"/>
        <v>2.2447844246944939</v>
      </c>
      <c r="V151" s="9">
        <f t="shared" si="20"/>
        <v>2.2448798282877087</v>
      </c>
      <c r="W151" s="9">
        <f t="shared" si="21"/>
        <v>2.2447847301139694</v>
      </c>
    </row>
    <row r="152" spans="1:23" x14ac:dyDescent="0.25">
      <c r="A152">
        <v>24.9</v>
      </c>
      <c r="B152" s="3">
        <f t="shared" si="22"/>
        <v>5.0600000000000023</v>
      </c>
      <c r="C152" s="3">
        <f t="shared" si="23"/>
        <v>8.000000000000114E-2</v>
      </c>
      <c r="D152" s="3">
        <f t="shared" si="24"/>
        <v>-4.9000000000000004</v>
      </c>
      <c r="E152" s="9">
        <f t="shared" si="25"/>
        <v>12.155627233940912</v>
      </c>
      <c r="F152" s="9">
        <f t="shared" si="26"/>
        <v>12.155627233940912</v>
      </c>
      <c r="G152" s="6">
        <f t="shared" si="27"/>
        <v>6.1899848174095196</v>
      </c>
      <c r="H152" s="8">
        <f t="shared" si="28"/>
        <v>0</v>
      </c>
      <c r="I152" s="8">
        <f t="shared" si="29"/>
        <v>0</v>
      </c>
      <c r="J152" s="9">
        <f t="shared" si="30"/>
        <v>1.8806160361501512</v>
      </c>
      <c r="K152" s="9">
        <f t="shared" si="31"/>
        <v>1.8806160361501512</v>
      </c>
      <c r="L152" s="6">
        <f t="shared" si="32"/>
        <v>4.3553965165543786</v>
      </c>
      <c r="M152" s="8">
        <f t="shared" si="33"/>
        <v>0</v>
      </c>
      <c r="N152" s="8">
        <f t="shared" si="34"/>
        <v>0</v>
      </c>
      <c r="O152" s="9" t="e">
        <f t="shared" si="35"/>
        <v>#NUM!</v>
      </c>
      <c r="P152" s="9">
        <f t="shared" si="36"/>
        <v>0</v>
      </c>
      <c r="Q152" s="6">
        <f t="shared" si="37"/>
        <v>3.315440538393791</v>
      </c>
      <c r="R152" s="8">
        <f t="shared" si="38"/>
        <v>0</v>
      </c>
      <c r="S152" s="8">
        <f t="shared" si="39"/>
        <v>0</v>
      </c>
      <c r="T152" s="9">
        <f t="shared" si="40"/>
        <v>8.7133333333333329</v>
      </c>
      <c r="U152" s="9">
        <f t="shared" si="41"/>
        <v>2.2087236307234983</v>
      </c>
      <c r="V152" s="9">
        <f t="shared" si="20"/>
        <v>2.2088175017288698</v>
      </c>
      <c r="W152" s="9">
        <f t="shared" si="21"/>
        <v>2.2087239312366367</v>
      </c>
    </row>
    <row r="153" spans="1:23" x14ac:dyDescent="0.25">
      <c r="A153">
        <v>25.3</v>
      </c>
      <c r="B153" s="3">
        <f t="shared" si="22"/>
        <v>4.8199999999999985</v>
      </c>
      <c r="C153" s="3">
        <f t="shared" si="23"/>
        <v>-0.24000000000000057</v>
      </c>
      <c r="D153" s="3">
        <f t="shared" si="24"/>
        <v>-5.3</v>
      </c>
      <c r="E153" s="9">
        <f t="shared" si="25"/>
        <v>11.997408705746336</v>
      </c>
      <c r="F153" s="9">
        <f t="shared" si="26"/>
        <v>11.997408705746336</v>
      </c>
      <c r="G153" s="6">
        <f t="shared" si="27"/>
        <v>6.0705825758765295</v>
      </c>
      <c r="H153" s="8">
        <f t="shared" si="28"/>
        <v>0</v>
      </c>
      <c r="I153" s="8">
        <f t="shared" si="29"/>
        <v>0</v>
      </c>
      <c r="J153" s="9" t="e">
        <f t="shared" si="30"/>
        <v>#NUM!</v>
      </c>
      <c r="K153" s="9">
        <f t="shared" si="31"/>
        <v>0</v>
      </c>
      <c r="L153" s="6">
        <f t="shared" si="32"/>
        <v>4.2713827229536365</v>
      </c>
      <c r="M153" s="8">
        <f t="shared" si="33"/>
        <v>0</v>
      </c>
      <c r="N153" s="8">
        <f t="shared" si="34"/>
        <v>0</v>
      </c>
      <c r="O153" s="9" t="e">
        <f t="shared" si="35"/>
        <v>#NUM!</v>
      </c>
      <c r="P153" s="9">
        <f t="shared" si="36"/>
        <v>0</v>
      </c>
      <c r="Q153" s="6">
        <f t="shared" si="37"/>
        <v>3.2514870645758647</v>
      </c>
      <c r="R153" s="8">
        <f t="shared" si="38"/>
        <v>0</v>
      </c>
      <c r="S153" s="8">
        <f t="shared" si="39"/>
        <v>0</v>
      </c>
      <c r="T153" s="9">
        <f t="shared" si="40"/>
        <v>8.7016666666666662</v>
      </c>
      <c r="U153" s="9">
        <f t="shared" si="41"/>
        <v>2.1738030990124551</v>
      </c>
      <c r="V153" s="9">
        <f t="shared" si="20"/>
        <v>2.1738954858912591</v>
      </c>
      <c r="W153" s="9">
        <f t="shared" si="21"/>
        <v>2.1738033947743971</v>
      </c>
    </row>
    <row r="154" spans="1:23" x14ac:dyDescent="0.25">
      <c r="A154">
        <v>25.7</v>
      </c>
      <c r="B154" s="3">
        <f t="shared" si="22"/>
        <v>4.580000000000001</v>
      </c>
      <c r="C154" s="3">
        <f t="shared" si="23"/>
        <v>-0.55999999999999939</v>
      </c>
      <c r="D154" s="3">
        <f t="shared" si="24"/>
        <v>-5.7</v>
      </c>
      <c r="E154" s="9">
        <f t="shared" si="25"/>
        <v>11.826403241588833</v>
      </c>
      <c r="F154" s="9">
        <f t="shared" si="26"/>
        <v>11.826403241588833</v>
      </c>
      <c r="G154" s="6">
        <f t="shared" si="27"/>
        <v>5.9553029235952062</v>
      </c>
      <c r="H154" s="8">
        <f t="shared" si="28"/>
        <v>0</v>
      </c>
      <c r="I154" s="8">
        <f t="shared" si="29"/>
        <v>0</v>
      </c>
      <c r="J154" s="9" t="e">
        <f t="shared" si="30"/>
        <v>#NUM!</v>
      </c>
      <c r="K154" s="9">
        <f t="shared" si="31"/>
        <v>0</v>
      </c>
      <c r="L154" s="6">
        <f t="shared" si="32"/>
        <v>4.1902696652020994</v>
      </c>
      <c r="M154" s="8">
        <f t="shared" si="33"/>
        <v>0</v>
      </c>
      <c r="N154" s="8">
        <f t="shared" si="34"/>
        <v>0</v>
      </c>
      <c r="O154" s="9" t="e">
        <f t="shared" si="35"/>
        <v>#NUM!</v>
      </c>
      <c r="P154" s="9">
        <f t="shared" si="36"/>
        <v>0</v>
      </c>
      <c r="Q154" s="6">
        <f t="shared" si="37"/>
        <v>3.1897417059522897</v>
      </c>
      <c r="R154" s="8">
        <f t="shared" si="38"/>
        <v>0</v>
      </c>
      <c r="S154" s="8">
        <f t="shared" si="39"/>
        <v>0</v>
      </c>
      <c r="T154" s="9">
        <f t="shared" si="40"/>
        <v>8.69</v>
      </c>
      <c r="U154" s="9">
        <f t="shared" si="41"/>
        <v>2.1399695877437788</v>
      </c>
      <c r="V154" s="9">
        <f t="shared" si="20"/>
        <v>2.1400605366945085</v>
      </c>
      <c r="W154" s="9">
        <f t="shared" si="21"/>
        <v>2.1399698789024222</v>
      </c>
    </row>
    <row r="155" spans="1:23" x14ac:dyDescent="0.25">
      <c r="A155">
        <v>26.1</v>
      </c>
      <c r="B155" s="3">
        <f t="shared" si="22"/>
        <v>4.3399999999999981</v>
      </c>
      <c r="C155" s="3">
        <f t="shared" si="23"/>
        <v>-0.88000000000000111</v>
      </c>
      <c r="D155" s="3">
        <f t="shared" si="24"/>
        <v>-6.1</v>
      </c>
      <c r="E155" s="9">
        <f t="shared" si="25"/>
        <v>11.641867639149403</v>
      </c>
      <c r="F155" s="9">
        <f t="shared" si="26"/>
        <v>11.641867639149403</v>
      </c>
      <c r="G155" s="6">
        <f t="shared" si="27"/>
        <v>5.8439426258108282</v>
      </c>
      <c r="H155" s="8">
        <f t="shared" si="28"/>
        <v>0</v>
      </c>
      <c r="I155" s="8">
        <f t="shared" si="29"/>
        <v>0</v>
      </c>
      <c r="J155" s="9" t="e">
        <f t="shared" si="30"/>
        <v>#NUM!</v>
      </c>
      <c r="K155" s="9">
        <f t="shared" si="31"/>
        <v>0</v>
      </c>
      <c r="L155" s="6">
        <f t="shared" si="32"/>
        <v>4.111914343281371</v>
      </c>
      <c r="M155" s="8">
        <f t="shared" si="33"/>
        <v>0</v>
      </c>
      <c r="N155" s="8">
        <f t="shared" si="34"/>
        <v>0</v>
      </c>
      <c r="O155" s="9" t="e">
        <f t="shared" si="35"/>
        <v>#NUM!</v>
      </c>
      <c r="P155" s="9">
        <f t="shared" si="36"/>
        <v>0</v>
      </c>
      <c r="Q155" s="6">
        <f t="shared" si="37"/>
        <v>3.1300956072084714</v>
      </c>
      <c r="R155" s="8">
        <f t="shared" si="38"/>
        <v>0</v>
      </c>
      <c r="S155" s="8">
        <f t="shared" si="39"/>
        <v>0</v>
      </c>
      <c r="T155" s="9">
        <f t="shared" si="40"/>
        <v>8.678333333333331</v>
      </c>
      <c r="U155" s="9">
        <f t="shared" si="41"/>
        <v>2.107173118966096</v>
      </c>
      <c r="V155" s="9">
        <f t="shared" si="20"/>
        <v>2.1072626740631746</v>
      </c>
      <c r="W155" s="9">
        <f t="shared" si="21"/>
        <v>2.1071734056625377</v>
      </c>
    </row>
    <row r="156" spans="1:23" x14ac:dyDescent="0.25">
      <c r="A156">
        <v>26.5</v>
      </c>
      <c r="B156" s="3">
        <f t="shared" si="22"/>
        <v>4.0999999999999996</v>
      </c>
      <c r="C156" s="3">
        <f t="shared" si="23"/>
        <v>-1.2</v>
      </c>
      <c r="D156" s="3">
        <f t="shared" si="24"/>
        <v>-6.5</v>
      </c>
      <c r="E156" s="9">
        <f t="shared" si="25"/>
        <v>11.442949101417334</v>
      </c>
      <c r="F156" s="9">
        <f t="shared" si="26"/>
        <v>11.442949101417334</v>
      </c>
      <c r="G156" s="6">
        <f t="shared" si="27"/>
        <v>5.7363113782759134</v>
      </c>
      <c r="H156" s="8">
        <f t="shared" si="28"/>
        <v>0</v>
      </c>
      <c r="I156" s="8">
        <f t="shared" si="29"/>
        <v>0</v>
      </c>
      <c r="J156" s="9" t="e">
        <f t="shared" si="30"/>
        <v>#NUM!</v>
      </c>
      <c r="K156" s="9">
        <f t="shared" si="31"/>
        <v>0</v>
      </c>
      <c r="L156" s="6">
        <f t="shared" si="32"/>
        <v>4.0361828553353076</v>
      </c>
      <c r="M156" s="8">
        <f t="shared" si="33"/>
        <v>0</v>
      </c>
      <c r="N156" s="8">
        <f t="shared" si="34"/>
        <v>0</v>
      </c>
      <c r="O156" s="9" t="e">
        <f t="shared" si="35"/>
        <v>#NUM!</v>
      </c>
      <c r="P156" s="9">
        <f t="shared" si="36"/>
        <v>0</v>
      </c>
      <c r="Q156" s="6">
        <f t="shared" si="37"/>
        <v>3.072446838786373</v>
      </c>
      <c r="R156" s="8">
        <f t="shared" si="38"/>
        <v>0</v>
      </c>
      <c r="S156" s="8">
        <f t="shared" si="39"/>
        <v>0</v>
      </c>
      <c r="T156" s="9">
        <f t="shared" si="40"/>
        <v>8.6666666666666661</v>
      </c>
      <c r="U156" s="9">
        <f t="shared" si="41"/>
        <v>2.0753667322647211</v>
      </c>
      <c r="V156" s="9">
        <f t="shared" si="20"/>
        <v>2.0754549355867495</v>
      </c>
      <c r="W156" s="9">
        <f t="shared" si="21"/>
        <v>2.0753670146336698</v>
      </c>
    </row>
    <row r="157" spans="1:23" x14ac:dyDescent="0.25">
      <c r="A157">
        <v>26.9</v>
      </c>
      <c r="B157" s="3">
        <f t="shared" si="22"/>
        <v>3.8600000000000021</v>
      </c>
      <c r="C157" s="3">
        <f t="shared" si="23"/>
        <v>-1.5199999999999989</v>
      </c>
      <c r="D157" s="3">
        <f t="shared" si="24"/>
        <v>-6.9</v>
      </c>
      <c r="E157" s="9">
        <f t="shared" si="25"/>
        <v>11.228662827482154</v>
      </c>
      <c r="F157" s="9">
        <f t="shared" si="26"/>
        <v>11.228662827482154</v>
      </c>
      <c r="G157" s="6">
        <f t="shared" si="27"/>
        <v>5.6322308048291667</v>
      </c>
      <c r="H157" s="8">
        <f t="shared" si="28"/>
        <v>0</v>
      </c>
      <c r="I157" s="8">
        <f t="shared" si="29"/>
        <v>0</v>
      </c>
      <c r="J157" s="9" t="e">
        <f t="shared" si="30"/>
        <v>#NUM!</v>
      </c>
      <c r="K157" s="9">
        <f t="shared" si="31"/>
        <v>0</v>
      </c>
      <c r="L157" s="6">
        <f t="shared" si="32"/>
        <v>3.9629496923466054</v>
      </c>
      <c r="M157" s="8">
        <f t="shared" si="33"/>
        <v>0</v>
      </c>
      <c r="N157" s="8">
        <f t="shared" si="34"/>
        <v>0</v>
      </c>
      <c r="O157" s="9" t="e">
        <f t="shared" si="35"/>
        <v>#NUM!</v>
      </c>
      <c r="P157" s="9">
        <f t="shared" si="36"/>
        <v>0</v>
      </c>
      <c r="Q157" s="6">
        <f t="shared" si="37"/>
        <v>3.016699859974068</v>
      </c>
      <c r="R157" s="8">
        <f t="shared" si="38"/>
        <v>0</v>
      </c>
      <c r="S157" s="8">
        <f t="shared" si="39"/>
        <v>0</v>
      </c>
      <c r="T157" s="9">
        <f t="shared" si="40"/>
        <v>8.6549999999999994</v>
      </c>
      <c r="U157" s="9">
        <f t="shared" si="41"/>
        <v>2.0445062604094835</v>
      </c>
      <c r="V157" s="9">
        <f t="shared" si="20"/>
        <v>2.0445931521579501</v>
      </c>
      <c r="W157" s="9">
        <f t="shared" si="21"/>
        <v>2.0445065385796375</v>
      </c>
    </row>
    <row r="158" spans="1:23" x14ac:dyDescent="0.25">
      <c r="A158">
        <v>27.3</v>
      </c>
      <c r="B158" s="3">
        <f t="shared" si="22"/>
        <v>3.6199999999999988</v>
      </c>
      <c r="C158" s="3">
        <f t="shared" si="23"/>
        <v>-1.8400000000000005</v>
      </c>
      <c r="D158" s="3">
        <f t="shared" si="24"/>
        <v>-7.3</v>
      </c>
      <c r="E158" s="9">
        <f t="shared" si="25"/>
        <v>10.997863182941222</v>
      </c>
      <c r="F158" s="9">
        <f t="shared" si="26"/>
        <v>10.997863182941222</v>
      </c>
      <c r="G158" s="6">
        <f t="shared" si="27"/>
        <v>5.5315335462119171</v>
      </c>
      <c r="H158" s="8">
        <f t="shared" si="28"/>
        <v>0</v>
      </c>
      <c r="I158" s="8">
        <f t="shared" si="29"/>
        <v>0</v>
      </c>
      <c r="J158" s="9" t="e">
        <f t="shared" si="30"/>
        <v>#NUM!</v>
      </c>
      <c r="K158" s="9">
        <f t="shared" si="31"/>
        <v>0</v>
      </c>
      <c r="L158" s="6">
        <f t="shared" si="32"/>
        <v>3.8920970970099202</v>
      </c>
      <c r="M158" s="8">
        <f t="shared" si="33"/>
        <v>0</v>
      </c>
      <c r="N158" s="8">
        <f t="shared" si="34"/>
        <v>0</v>
      </c>
      <c r="O158" s="9" t="e">
        <f t="shared" si="35"/>
        <v>#NUM!</v>
      </c>
      <c r="P158" s="9">
        <f t="shared" si="36"/>
        <v>0</v>
      </c>
      <c r="Q158" s="6">
        <f t="shared" si="37"/>
        <v>2.9627650308633773</v>
      </c>
      <c r="R158" s="8">
        <f t="shared" si="38"/>
        <v>0</v>
      </c>
      <c r="S158" s="8">
        <f t="shared" si="39"/>
        <v>0</v>
      </c>
      <c r="T158" s="9">
        <f t="shared" si="40"/>
        <v>8.6433333333333326</v>
      </c>
      <c r="U158" s="9">
        <f t="shared" si="41"/>
        <v>2.0145501247258277</v>
      </c>
      <c r="V158" s="9">
        <f t="shared" si="20"/>
        <v>2.014635743335123</v>
      </c>
      <c r="W158" s="9">
        <f t="shared" si="21"/>
        <v>2.0145503988202287</v>
      </c>
    </row>
    <row r="159" spans="1:23" x14ac:dyDescent="0.25">
      <c r="A159">
        <v>27.7</v>
      </c>
      <c r="B159" s="3">
        <f t="shared" si="22"/>
        <v>3.3800000000000012</v>
      </c>
      <c r="C159" s="3">
        <f t="shared" si="23"/>
        <v>-2.1599999999999993</v>
      </c>
      <c r="D159" s="3">
        <f t="shared" si="24"/>
        <v>-7.7</v>
      </c>
      <c r="E159" s="9">
        <f t="shared" si="25"/>
        <v>10.749206055340046</v>
      </c>
      <c r="F159" s="9">
        <f t="shared" si="26"/>
        <v>10.749206055340046</v>
      </c>
      <c r="G159" s="6">
        <f t="shared" si="27"/>
        <v>5.4340624306223768</v>
      </c>
      <c r="H159" s="8">
        <f t="shared" si="28"/>
        <v>0</v>
      </c>
      <c r="I159" s="8">
        <f t="shared" si="29"/>
        <v>0</v>
      </c>
      <c r="J159" s="9" t="e">
        <f t="shared" si="30"/>
        <v>#NUM!</v>
      </c>
      <c r="K159" s="9">
        <f t="shared" si="31"/>
        <v>0</v>
      </c>
      <c r="L159" s="6">
        <f t="shared" si="32"/>
        <v>3.8235144801173289</v>
      </c>
      <c r="M159" s="8">
        <f t="shared" si="33"/>
        <v>0</v>
      </c>
      <c r="N159" s="8">
        <f t="shared" si="34"/>
        <v>0</v>
      </c>
      <c r="O159" s="9" t="e">
        <f t="shared" si="35"/>
        <v>#NUM!</v>
      </c>
      <c r="P159" s="9">
        <f t="shared" si="36"/>
        <v>0</v>
      </c>
      <c r="Q159" s="6">
        <f t="shared" si="37"/>
        <v>2.9105581680873769</v>
      </c>
      <c r="R159" s="8">
        <f t="shared" si="38"/>
        <v>0</v>
      </c>
      <c r="S159" s="8">
        <f t="shared" si="39"/>
        <v>0</v>
      </c>
      <c r="T159" s="9">
        <f t="shared" si="40"/>
        <v>8.6316666666666659</v>
      </c>
      <c r="U159" s="9">
        <f t="shared" si="41"/>
        <v>1.9854591481954913</v>
      </c>
      <c r="V159" s="9">
        <f t="shared" si="20"/>
        <v>1.9855435304349769</v>
      </c>
      <c r="W159" s="9">
        <f t="shared" si="21"/>
        <v>1.9854594183318499</v>
      </c>
    </row>
    <row r="160" spans="1:23" x14ac:dyDescent="0.25">
      <c r="A160">
        <v>28.1</v>
      </c>
      <c r="B160" s="3">
        <f t="shared" si="22"/>
        <v>3.1399999999999979</v>
      </c>
      <c r="C160" s="3">
        <f t="shared" si="23"/>
        <v>-2.4800000000000013</v>
      </c>
      <c r="D160" s="3">
        <f t="shared" si="24"/>
        <v>-8.1</v>
      </c>
      <c r="E160" s="9">
        <f t="shared" si="25"/>
        <v>10.481098865253898</v>
      </c>
      <c r="F160" s="9">
        <f t="shared" si="26"/>
        <v>10.481098865253898</v>
      </c>
      <c r="G160" s="6">
        <f t="shared" si="27"/>
        <v>5.3396697176178494</v>
      </c>
      <c r="H160" s="8">
        <f t="shared" si="28"/>
        <v>0</v>
      </c>
      <c r="I160" s="8">
        <f t="shared" si="29"/>
        <v>0</v>
      </c>
      <c r="J160" s="9" t="e">
        <f t="shared" si="30"/>
        <v>#NUM!</v>
      </c>
      <c r="K160" s="9">
        <f t="shared" si="31"/>
        <v>0</v>
      </c>
      <c r="L160" s="6">
        <f t="shared" si="32"/>
        <v>3.7570978885528779</v>
      </c>
      <c r="M160" s="8">
        <f t="shared" si="33"/>
        <v>0</v>
      </c>
      <c r="N160" s="8">
        <f t="shared" si="34"/>
        <v>0</v>
      </c>
      <c r="O160" s="9" t="e">
        <f t="shared" si="35"/>
        <v>#NUM!</v>
      </c>
      <c r="P160" s="9">
        <f t="shared" si="36"/>
        <v>0</v>
      </c>
      <c r="Q160" s="6">
        <f t="shared" si="37"/>
        <v>2.8600001398440771</v>
      </c>
      <c r="R160" s="8">
        <f t="shared" si="38"/>
        <v>0</v>
      </c>
      <c r="S160" s="8">
        <f t="shared" si="39"/>
        <v>0</v>
      </c>
      <c r="T160" s="9">
        <f t="shared" si="40"/>
        <v>8.6199999999999992</v>
      </c>
      <c r="U160" s="9">
        <f t="shared" si="41"/>
        <v>1.9571963845201101</v>
      </c>
      <c r="V160" s="9">
        <f t="shared" si="20"/>
        <v>1.957279565588927</v>
      </c>
      <c r="W160" s="9">
        <f t="shared" si="21"/>
        <v>1.9571966508111116</v>
      </c>
    </row>
    <row r="161" spans="1:23" x14ac:dyDescent="0.25">
      <c r="A161">
        <v>28.5</v>
      </c>
      <c r="B161" s="3">
        <f t="shared" si="22"/>
        <v>2.9</v>
      </c>
      <c r="C161" s="3">
        <f t="shared" si="23"/>
        <v>-2.8</v>
      </c>
      <c r="D161" s="3">
        <f t="shared" si="24"/>
        <v>-8.5</v>
      </c>
      <c r="E161" s="9">
        <f t="shared" si="25"/>
        <v>10.191632899106576</v>
      </c>
      <c r="F161" s="9">
        <f t="shared" si="26"/>
        <v>10.191632899106576</v>
      </c>
      <c r="G161" s="6">
        <f t="shared" si="27"/>
        <v>5.2482164079419817</v>
      </c>
      <c r="H161" s="8">
        <f t="shared" si="28"/>
        <v>0</v>
      </c>
      <c r="I161" s="8">
        <f t="shared" si="29"/>
        <v>0</v>
      </c>
      <c r="J161" s="9" t="e">
        <f t="shared" si="30"/>
        <v>#NUM!</v>
      </c>
      <c r="K161" s="9">
        <f t="shared" si="31"/>
        <v>0</v>
      </c>
      <c r="L161" s="6">
        <f t="shared" si="32"/>
        <v>3.6927495196733022</v>
      </c>
      <c r="M161" s="8">
        <f t="shared" si="33"/>
        <v>0</v>
      </c>
      <c r="N161" s="8">
        <f t="shared" si="34"/>
        <v>0</v>
      </c>
      <c r="O161" s="9" t="e">
        <f t="shared" si="35"/>
        <v>#NUM!</v>
      </c>
      <c r="P161" s="9">
        <f t="shared" si="36"/>
        <v>0</v>
      </c>
      <c r="Q161" s="6">
        <f t="shared" si="37"/>
        <v>2.8110164962304665</v>
      </c>
      <c r="R161" s="8">
        <f t="shared" si="38"/>
        <v>0</v>
      </c>
      <c r="S161" s="8">
        <f t="shared" si="39"/>
        <v>0</v>
      </c>
      <c r="T161" s="9">
        <f t="shared" si="40"/>
        <v>8.6083333333333325</v>
      </c>
      <c r="U161" s="9">
        <f t="shared" si="41"/>
        <v>1.9297269615794772</v>
      </c>
      <c r="V161" s="9">
        <f t="shared" si="20"/>
        <v>1.9298089751946967</v>
      </c>
      <c r="W161" s="9">
        <f t="shared" si="21"/>
        <v>1.9297272241330612</v>
      </c>
    </row>
    <row r="162" spans="1:23" x14ac:dyDescent="0.25">
      <c r="A162">
        <v>28.9</v>
      </c>
      <c r="B162" s="3">
        <f t="shared" si="22"/>
        <v>2.6600000000000024</v>
      </c>
      <c r="C162" s="3">
        <f t="shared" si="23"/>
        <v>-3.1199999999999988</v>
      </c>
      <c r="D162" s="3">
        <f t="shared" si="24"/>
        <v>-8.9</v>
      </c>
      <c r="E162" s="9">
        <f t="shared" si="25"/>
        <v>9.87848966907913</v>
      </c>
      <c r="F162" s="9">
        <f t="shared" si="26"/>
        <v>9.87848966907913</v>
      </c>
      <c r="G162" s="6">
        <f t="shared" si="27"/>
        <v>5.1595716126973228</v>
      </c>
      <c r="H162" s="8">
        <f t="shared" si="28"/>
        <v>0</v>
      </c>
      <c r="I162" s="8">
        <f t="shared" si="29"/>
        <v>0</v>
      </c>
      <c r="J162" s="9" t="e">
        <f t="shared" si="30"/>
        <v>#NUM!</v>
      </c>
      <c r="K162" s="9">
        <f t="shared" si="31"/>
        <v>0</v>
      </c>
      <c r="L162" s="6">
        <f t="shared" si="32"/>
        <v>3.6303772774452781</v>
      </c>
      <c r="M162" s="8">
        <f t="shared" si="33"/>
        <v>0</v>
      </c>
      <c r="N162" s="8">
        <f t="shared" si="34"/>
        <v>0</v>
      </c>
      <c r="O162" s="9" t="e">
        <f t="shared" si="35"/>
        <v>#NUM!</v>
      </c>
      <c r="P162" s="9">
        <f t="shared" si="36"/>
        <v>0</v>
      </c>
      <c r="Q162" s="6">
        <f t="shared" si="37"/>
        <v>2.7635371313626935</v>
      </c>
      <c r="R162" s="8">
        <f t="shared" si="38"/>
        <v>0</v>
      </c>
      <c r="S162" s="8">
        <f t="shared" si="39"/>
        <v>0</v>
      </c>
      <c r="T162" s="9">
        <f t="shared" si="40"/>
        <v>8.5966666666666658</v>
      </c>
      <c r="U162" s="9">
        <f t="shared" si="41"/>
        <v>1.903017937889796</v>
      </c>
      <c r="V162" s="9">
        <f t="shared" si="20"/>
        <v>1.9030988163684728</v>
      </c>
      <c r="W162" s="9">
        <f t="shared" si="21"/>
        <v>1.9030181968094204</v>
      </c>
    </row>
    <row r="163" spans="1:23" x14ac:dyDescent="0.25">
      <c r="M163" s="8"/>
      <c r="N163" s="8"/>
      <c r="O163" s="8"/>
      <c r="P163" s="8"/>
      <c r="Q163" s="8"/>
      <c r="R163" s="8"/>
      <c r="S163" s="8"/>
    </row>
    <row r="164" spans="1:23" x14ac:dyDescent="0.25">
      <c r="M164" s="8"/>
      <c r="N164" s="8"/>
      <c r="O164" s="8"/>
      <c r="P164" s="8"/>
      <c r="Q164" s="8"/>
      <c r="R164" s="8"/>
      <c r="S164" s="8"/>
    </row>
  </sheetData>
  <mergeCells count="4">
    <mergeCell ref="J88:N88"/>
    <mergeCell ref="E88:I88"/>
    <mergeCell ref="O88:S88"/>
    <mergeCell ref="U88:W8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02"/>
  <sheetViews>
    <sheetView workbookViewId="0">
      <selection activeCell="B21" sqref="B21"/>
    </sheetView>
  </sheetViews>
  <sheetFormatPr defaultRowHeight="15" x14ac:dyDescent="0.25"/>
  <cols>
    <col min="1" max="1" width="26.85546875" customWidth="1"/>
    <col min="2" max="2" width="12.28515625" customWidth="1"/>
    <col min="3" max="4" width="10.7109375" customWidth="1"/>
    <col min="5" max="9" width="14.140625" customWidth="1"/>
    <col min="10" max="14" width="13.140625" customWidth="1"/>
    <col min="15" max="15" width="10.7109375" customWidth="1"/>
    <col min="16" max="16" width="11" customWidth="1"/>
  </cols>
  <sheetData>
    <row r="1" spans="1:4" x14ac:dyDescent="0.25">
      <c r="A1" t="s">
        <v>77</v>
      </c>
    </row>
    <row r="3" spans="1:4" x14ac:dyDescent="0.25">
      <c r="B3" s="2" t="s">
        <v>57</v>
      </c>
      <c r="C3" s="2" t="s">
        <v>58</v>
      </c>
      <c r="D3" s="2" t="s">
        <v>59</v>
      </c>
    </row>
    <row r="4" spans="1:4" x14ac:dyDescent="0.25">
      <c r="A4" t="s">
        <v>18</v>
      </c>
      <c r="B4" s="13">
        <v>100</v>
      </c>
      <c r="C4" s="13">
        <v>100</v>
      </c>
      <c r="D4" s="24">
        <f>+C5*B35+C6*C37</f>
        <v>110.55959348369001</v>
      </c>
    </row>
    <row r="5" spans="1:4" ht="18" x14ac:dyDescent="0.35">
      <c r="A5" t="s">
        <v>32</v>
      </c>
      <c r="B5" s="13">
        <v>5</v>
      </c>
      <c r="C5" s="13">
        <v>6</v>
      </c>
      <c r="D5" s="13"/>
    </row>
    <row r="6" spans="1:4" ht="18" x14ac:dyDescent="0.35">
      <c r="A6" t="s">
        <v>33</v>
      </c>
      <c r="B6" s="13">
        <v>5</v>
      </c>
      <c r="C6" s="13">
        <v>5</v>
      </c>
      <c r="D6" s="13"/>
    </row>
    <row r="8" spans="1:4" x14ac:dyDescent="0.25">
      <c r="A8" t="s">
        <v>14</v>
      </c>
    </row>
    <row r="9" spans="1:4" ht="18" x14ac:dyDescent="0.35">
      <c r="A9" t="s">
        <v>34</v>
      </c>
      <c r="B9" s="16">
        <v>0.55000000000000004</v>
      </c>
    </row>
    <row r="10" spans="1:4" ht="18" x14ac:dyDescent="0.35">
      <c r="A10" t="s">
        <v>35</v>
      </c>
      <c r="B10" s="16">
        <f>1-B9</f>
        <v>0.44999999999999996</v>
      </c>
    </row>
    <row r="11" spans="1:4" x14ac:dyDescent="0.25">
      <c r="B11" s="19"/>
    </row>
    <row r="12" spans="1:4" ht="18" x14ac:dyDescent="0.35">
      <c r="B12" s="2" t="s">
        <v>72</v>
      </c>
      <c r="C12" s="27" t="s">
        <v>73</v>
      </c>
    </row>
    <row r="13" spans="1:4" x14ac:dyDescent="0.25">
      <c r="A13" t="s">
        <v>54</v>
      </c>
      <c r="B13" s="10">
        <f>+B35-B25</f>
        <v>-1</v>
      </c>
      <c r="C13" s="10">
        <f>+C36-C26</f>
        <v>1.1119186967380017</v>
      </c>
    </row>
    <row r="14" spans="1:4" x14ac:dyDescent="0.25">
      <c r="A14" t="s">
        <v>55</v>
      </c>
      <c r="B14" s="10">
        <f>+B31-B35</f>
        <v>-1</v>
      </c>
      <c r="C14" s="10">
        <f>+C31-C36</f>
        <v>-0.91191869673800241</v>
      </c>
    </row>
    <row r="15" spans="1:4" x14ac:dyDescent="0.25">
      <c r="A15" t="s">
        <v>56</v>
      </c>
      <c r="B15" s="10">
        <f>SUM(B13:B14)</f>
        <v>-2</v>
      </c>
      <c r="C15" s="10">
        <f>SUM(C13:C14)</f>
        <v>0.19999999999999929</v>
      </c>
    </row>
    <row r="16" spans="1:4" x14ac:dyDescent="0.25">
      <c r="B16" s="19"/>
    </row>
    <row r="17" spans="1:4" x14ac:dyDescent="0.25">
      <c r="B17" s="19" t="s">
        <v>57</v>
      </c>
      <c r="C17" s="2" t="s">
        <v>58</v>
      </c>
    </row>
    <row r="18" spans="1:4" x14ac:dyDescent="0.25">
      <c r="A18" t="s">
        <v>15</v>
      </c>
      <c r="B18" s="10">
        <f>MAX(F66:F100)</f>
        <v>10.050209296799274</v>
      </c>
      <c r="C18" s="10">
        <f>MAXA(K66:K100)</f>
        <v>9.0894562267430423</v>
      </c>
      <c r="D18" s="10"/>
    </row>
    <row r="19" spans="1:4" x14ac:dyDescent="0.25">
      <c r="B19" s="10"/>
    </row>
    <row r="20" spans="1:4" ht="18" x14ac:dyDescent="0.35">
      <c r="A20" t="s">
        <v>30</v>
      </c>
      <c r="B20" s="2" t="s">
        <v>72</v>
      </c>
      <c r="C20" s="27" t="s">
        <v>73</v>
      </c>
    </row>
    <row r="21" spans="1:4" x14ac:dyDescent="0.25">
      <c r="A21" t="s">
        <v>57</v>
      </c>
      <c r="B21" s="4">
        <f>MAX(H66:H99)</f>
        <v>11</v>
      </c>
      <c r="C21" s="4">
        <f>MAX(I66:I99)</f>
        <v>9</v>
      </c>
      <c r="D21" s="4"/>
    </row>
    <row r="22" spans="1:4" ht="18" x14ac:dyDescent="0.35">
      <c r="A22" t="s">
        <v>37</v>
      </c>
      <c r="B22" s="4">
        <f>MAX(M66:M100)</f>
        <v>9</v>
      </c>
      <c r="C22" s="4">
        <f>MAX(N66:N100)</f>
        <v>9.1999999999999993</v>
      </c>
      <c r="D22" s="4"/>
    </row>
    <row r="23" spans="1:4" x14ac:dyDescent="0.25">
      <c r="C23" s="4"/>
      <c r="D23" s="4"/>
    </row>
    <row r="24" spans="1:4" ht="18" x14ac:dyDescent="0.35">
      <c r="B24" s="2" t="s">
        <v>72</v>
      </c>
      <c r="C24" s="27" t="s">
        <v>73</v>
      </c>
    </row>
    <row r="25" spans="1:4" x14ac:dyDescent="0.25">
      <c r="A25" t="s">
        <v>100</v>
      </c>
      <c r="B25" s="4">
        <f>+B21</f>
        <v>11</v>
      </c>
      <c r="C25">
        <v>0</v>
      </c>
    </row>
    <row r="26" spans="1:4" x14ac:dyDescent="0.25">
      <c r="B26" s="4">
        <f>+B25</f>
        <v>11</v>
      </c>
      <c r="C26" s="4">
        <f>+C21</f>
        <v>9</v>
      </c>
      <c r="D26" s="4"/>
    </row>
    <row r="27" spans="1:4" x14ac:dyDescent="0.25">
      <c r="B27">
        <v>0</v>
      </c>
      <c r="C27" s="4">
        <f>+C26</f>
        <v>9</v>
      </c>
      <c r="D27" s="4"/>
    </row>
    <row r="28" spans="1:4" x14ac:dyDescent="0.25">
      <c r="C28" s="4"/>
      <c r="D28" s="4"/>
    </row>
    <row r="29" spans="1:4" ht="18" x14ac:dyDescent="0.35">
      <c r="B29" s="2" t="s">
        <v>72</v>
      </c>
      <c r="C29" s="27" t="s">
        <v>73</v>
      </c>
    </row>
    <row r="30" spans="1:4" x14ac:dyDescent="0.25">
      <c r="A30" t="s">
        <v>99</v>
      </c>
      <c r="B30" s="4">
        <f>+B22</f>
        <v>9</v>
      </c>
      <c r="C30">
        <v>0</v>
      </c>
    </row>
    <row r="31" spans="1:4" x14ac:dyDescent="0.25">
      <c r="B31" s="4">
        <f>+B30</f>
        <v>9</v>
      </c>
      <c r="C31" s="4">
        <f>+C22</f>
        <v>9.1999999999999993</v>
      </c>
      <c r="D31" s="4"/>
    </row>
    <row r="32" spans="1:4" x14ac:dyDescent="0.25">
      <c r="B32">
        <v>0</v>
      </c>
      <c r="C32" s="4">
        <f>+C31</f>
        <v>9.1999999999999993</v>
      </c>
      <c r="D32" s="4"/>
    </row>
    <row r="33" spans="1:4" x14ac:dyDescent="0.25">
      <c r="C33" s="4"/>
      <c r="D33" s="4"/>
    </row>
    <row r="34" spans="1:4" ht="18" x14ac:dyDescent="0.35">
      <c r="B34" s="2" t="s">
        <v>72</v>
      </c>
      <c r="C34" s="27" t="s">
        <v>73</v>
      </c>
      <c r="D34" s="4"/>
    </row>
    <row r="35" spans="1:4" x14ac:dyDescent="0.25">
      <c r="A35" t="s">
        <v>101</v>
      </c>
      <c r="B35" s="4">
        <f>MAX(R66:R100)</f>
        <v>10</v>
      </c>
      <c r="C35">
        <v>0</v>
      </c>
      <c r="D35" s="4"/>
    </row>
    <row r="36" spans="1:4" x14ac:dyDescent="0.25">
      <c r="B36" s="4">
        <f>+B35</f>
        <v>10</v>
      </c>
      <c r="C36" s="4">
        <f>MAX(S66:S100)</f>
        <v>10.111918696738002</v>
      </c>
      <c r="D36" s="4"/>
    </row>
    <row r="37" spans="1:4" x14ac:dyDescent="0.25">
      <c r="B37">
        <v>0</v>
      </c>
      <c r="C37" s="4">
        <f>+C36</f>
        <v>10.111918696738002</v>
      </c>
      <c r="D37" s="4"/>
    </row>
    <row r="38" spans="1:4" x14ac:dyDescent="0.25">
      <c r="C38" s="4"/>
      <c r="D38" s="4"/>
    </row>
    <row r="39" spans="1:4" ht="18" x14ac:dyDescent="0.35">
      <c r="A39" t="s">
        <v>64</v>
      </c>
      <c r="B39" s="2" t="s">
        <v>72</v>
      </c>
      <c r="C39" s="27" t="s">
        <v>73</v>
      </c>
      <c r="D39" s="2"/>
    </row>
    <row r="40" spans="1:4" x14ac:dyDescent="0.25">
      <c r="A40" t="s">
        <v>38</v>
      </c>
      <c r="B40" s="7">
        <f>+B4/B5</f>
        <v>20</v>
      </c>
      <c r="C40" s="7">
        <v>0</v>
      </c>
      <c r="D40" s="7"/>
    </row>
    <row r="41" spans="1:4" x14ac:dyDescent="0.25">
      <c r="A41" t="s">
        <v>39</v>
      </c>
      <c r="B41" s="7">
        <v>0</v>
      </c>
      <c r="C41" s="7">
        <f>+B4/B6</f>
        <v>20</v>
      </c>
      <c r="D41" s="7"/>
    </row>
    <row r="42" spans="1:4" x14ac:dyDescent="0.25">
      <c r="B42" s="2" t="s">
        <v>11</v>
      </c>
      <c r="C42" s="2" t="s">
        <v>12</v>
      </c>
    </row>
    <row r="43" spans="1:4" x14ac:dyDescent="0.25">
      <c r="B43">
        <f>INTERCEPT(C40:C41,B40:B41)</f>
        <v>20</v>
      </c>
      <c r="C43" s="23">
        <f>SLOPE(C40:C41,B40:B41)</f>
        <v>-1</v>
      </c>
      <c r="D43" s="2"/>
    </row>
    <row r="45" spans="1:4" ht="18" x14ac:dyDescent="0.35">
      <c r="A45" t="s">
        <v>66</v>
      </c>
      <c r="B45" s="2" t="s">
        <v>72</v>
      </c>
      <c r="C45" s="27" t="s">
        <v>73</v>
      </c>
    </row>
    <row r="46" spans="1:4" x14ac:dyDescent="0.25">
      <c r="A46" t="s">
        <v>38</v>
      </c>
      <c r="B46" s="7">
        <f>+C4/C5</f>
        <v>16.666666666666668</v>
      </c>
      <c r="C46" s="7">
        <v>0</v>
      </c>
    </row>
    <row r="47" spans="1:4" x14ac:dyDescent="0.25">
      <c r="A47" t="s">
        <v>39</v>
      </c>
      <c r="B47" s="7">
        <v>0</v>
      </c>
      <c r="C47" s="7">
        <f>+C4/C6</f>
        <v>20</v>
      </c>
    </row>
    <row r="48" spans="1:4" x14ac:dyDescent="0.25">
      <c r="B48" s="2" t="s">
        <v>11</v>
      </c>
      <c r="C48" s="2" t="s">
        <v>12</v>
      </c>
    </row>
    <row r="49" spans="1:12" x14ac:dyDescent="0.25">
      <c r="B49">
        <f>INTERCEPT(C46:C47,B46:B47)</f>
        <v>20</v>
      </c>
      <c r="C49" s="7">
        <f>SLOPE(C46:C47,B46:B47)</f>
        <v>-1.2</v>
      </c>
    </row>
    <row r="50" spans="1:12" x14ac:dyDescent="0.25">
      <c r="C50" s="7"/>
    </row>
    <row r="51" spans="1:12" ht="18" x14ac:dyDescent="0.35">
      <c r="A51" t="s">
        <v>65</v>
      </c>
      <c r="B51" s="2" t="s">
        <v>72</v>
      </c>
      <c r="C51" s="27" t="s">
        <v>73</v>
      </c>
    </row>
    <row r="52" spans="1:12" x14ac:dyDescent="0.25">
      <c r="A52" t="s">
        <v>38</v>
      </c>
      <c r="B52" s="7">
        <f>+D4/C5</f>
        <v>18.426598913948336</v>
      </c>
      <c r="C52" s="7">
        <v>0</v>
      </c>
    </row>
    <row r="53" spans="1:12" x14ac:dyDescent="0.25">
      <c r="A53" t="s">
        <v>39</v>
      </c>
      <c r="B53" s="7">
        <v>0</v>
      </c>
      <c r="C53" s="7">
        <f>+D4/C6</f>
        <v>22.111918696738002</v>
      </c>
    </row>
    <row r="54" spans="1:12" x14ac:dyDescent="0.25">
      <c r="B54" s="2" t="s">
        <v>11</v>
      </c>
      <c r="C54" s="2" t="s">
        <v>12</v>
      </c>
    </row>
    <row r="55" spans="1:12" x14ac:dyDescent="0.25">
      <c r="B55" s="7">
        <f>INTERCEPT(C52:C53,B52:B53)</f>
        <v>22.111918696738002</v>
      </c>
      <c r="C55" s="7">
        <f>SLOPE(C52:C53,B52:B53)</f>
        <v>-1.2</v>
      </c>
    </row>
    <row r="56" spans="1:12" x14ac:dyDescent="0.25">
      <c r="B56" s="7"/>
      <c r="C56" s="7"/>
    </row>
    <row r="57" spans="1:12" ht="18" x14ac:dyDescent="0.35">
      <c r="A57" t="s">
        <v>102</v>
      </c>
      <c r="B57" s="2" t="s">
        <v>72</v>
      </c>
      <c r="C57" s="27" t="s">
        <v>73</v>
      </c>
    </row>
    <row r="58" spans="1:12" x14ac:dyDescent="0.25">
      <c r="A58" t="s">
        <v>103</v>
      </c>
      <c r="B58" s="7">
        <f>+B26</f>
        <v>11</v>
      </c>
      <c r="C58" s="7">
        <f>+C26</f>
        <v>9</v>
      </c>
    </row>
    <row r="59" spans="1:12" x14ac:dyDescent="0.25">
      <c r="A59" t="s">
        <v>104</v>
      </c>
      <c r="B59" s="7">
        <f>+B31</f>
        <v>9</v>
      </c>
      <c r="C59" s="7">
        <f>+C31</f>
        <v>9.1999999999999993</v>
      </c>
    </row>
    <row r="60" spans="1:12" x14ac:dyDescent="0.25">
      <c r="B60" s="2" t="s">
        <v>11</v>
      </c>
      <c r="C60" s="2" t="s">
        <v>12</v>
      </c>
    </row>
    <row r="61" spans="1:12" x14ac:dyDescent="0.25">
      <c r="B61" s="7">
        <f>INTERCEPT(C58:C59,B58:B59)</f>
        <v>10.099999999999996</v>
      </c>
      <c r="C61" s="7">
        <f>SLOPE(C58:C59,B58:B59)</f>
        <v>-9.9999999999999645E-2</v>
      </c>
    </row>
    <row r="62" spans="1:12" x14ac:dyDescent="0.25">
      <c r="B62" s="7"/>
      <c r="C62" s="7"/>
    </row>
    <row r="63" spans="1:12" x14ac:dyDescent="0.25">
      <c r="C63" s="7"/>
    </row>
    <row r="64" spans="1:12" x14ac:dyDescent="0.25">
      <c r="E64" s="63" t="s">
        <v>57</v>
      </c>
      <c r="F64" s="63"/>
      <c r="G64" s="63"/>
      <c r="J64" s="63" t="s">
        <v>58</v>
      </c>
      <c r="K64" s="63"/>
      <c r="L64" s="63"/>
    </row>
    <row r="65" spans="1:20" ht="18" x14ac:dyDescent="0.35">
      <c r="A65" s="2" t="s">
        <v>72</v>
      </c>
      <c r="B65" s="27" t="s">
        <v>74</v>
      </c>
      <c r="C65" s="27" t="s">
        <v>75</v>
      </c>
      <c r="D65" s="27" t="s">
        <v>76</v>
      </c>
      <c r="E65" t="s">
        <v>20</v>
      </c>
      <c r="F65" t="s">
        <v>20</v>
      </c>
      <c r="G65" t="s">
        <v>62</v>
      </c>
      <c r="J65" t="s">
        <v>20</v>
      </c>
      <c r="K65" t="s">
        <v>20</v>
      </c>
      <c r="L65" t="s">
        <v>63</v>
      </c>
      <c r="O65" s="2" t="s">
        <v>52</v>
      </c>
      <c r="T65" t="s">
        <v>105</v>
      </c>
    </row>
    <row r="66" spans="1:20" x14ac:dyDescent="0.25">
      <c r="A66">
        <v>0.1</v>
      </c>
      <c r="B66" s="3">
        <f>+($B$4-$B$5*A66)/$B$6</f>
        <v>19.899999999999999</v>
      </c>
      <c r="C66" s="3">
        <f>+($C$4-$C$5*A66)/$C$6</f>
        <v>19.880000000000003</v>
      </c>
      <c r="D66" s="3">
        <f>+$B$55+$C$55*A66</f>
        <v>21.991918696738001</v>
      </c>
      <c r="E66" s="9">
        <f t="shared" ref="E66:E100" si="0">+A66^$B$9*B66^$B$10</f>
        <v>1.0826395402525424</v>
      </c>
      <c r="F66" s="9">
        <f>IFERROR(E66,0)</f>
        <v>1.0826395402525424</v>
      </c>
      <c r="G66" s="6">
        <f t="shared" ref="G66:G100" si="1">+($B$18/(A66^$B$9))^(1/$B$10)</f>
        <v>2813.7014443962385</v>
      </c>
      <c r="H66" s="8">
        <f t="shared" ref="H66:H100" si="2">IF(F66=$B$18,A66,0)</f>
        <v>0</v>
      </c>
      <c r="I66" s="8">
        <f t="shared" ref="I66:I100" si="3">IF(F66=$B$18,B66,0)</f>
        <v>0</v>
      </c>
      <c r="J66" s="9">
        <f t="shared" ref="J66:J99" si="4">+A66^$B$9*C66^$B$10</f>
        <v>1.0821497688827233</v>
      </c>
      <c r="K66" s="9">
        <f>IFERROR(J66,0)</f>
        <v>1.0821497688827233</v>
      </c>
      <c r="L66" s="6">
        <f t="shared" ref="L66:L100" si="5">+($C$18/(A66^$B$9))^(1/$B$10)</f>
        <v>2250.6421599556338</v>
      </c>
      <c r="M66" s="8">
        <f t="shared" ref="M66:M100" si="6">IF(K66=$C$18,A66,0)</f>
        <v>0</v>
      </c>
      <c r="N66" s="8">
        <f t="shared" ref="N66:N100" si="7">IF(K66=$C$18,C66,0)</f>
        <v>0</v>
      </c>
      <c r="O66" s="22">
        <f>($B$9/$B$10)*(B66/A66)</f>
        <v>243.22222222222226</v>
      </c>
      <c r="P66" s="9">
        <f>ABS($C$49)-O66</f>
        <v>-242.02222222222227</v>
      </c>
      <c r="Q66">
        <f>ABS(P66)</f>
        <v>242.02222222222227</v>
      </c>
      <c r="R66">
        <f>IF(Q66=$Q$101,A66,0)</f>
        <v>0</v>
      </c>
      <c r="S66">
        <f>IF(Q66=$Q$101,G66,0)</f>
        <v>0</v>
      </c>
      <c r="T66" s="22">
        <f>+$B$61+$C$61*A66</f>
        <v>10.089999999999996</v>
      </c>
    </row>
    <row r="67" spans="1:20" x14ac:dyDescent="0.25">
      <c r="A67">
        <v>1</v>
      </c>
      <c r="B67" s="3">
        <f t="shared" ref="B67:B100" si="8">+($B$4-$B$5*A67)/$B$6</f>
        <v>19</v>
      </c>
      <c r="C67" s="3">
        <f t="shared" ref="C67:C100" si="9">+($C$4-$C$5*A67)/$C$6</f>
        <v>18.8</v>
      </c>
      <c r="D67" s="3">
        <f t="shared" ref="D67:D100" si="10">+$B$55+$C$55*A67</f>
        <v>20.911918696738002</v>
      </c>
      <c r="E67" s="9">
        <f t="shared" si="0"/>
        <v>3.762176102386297</v>
      </c>
      <c r="F67" s="9">
        <f t="shared" ref="F67:F100" si="11">IFERROR(E67,0)</f>
        <v>3.762176102386297</v>
      </c>
      <c r="G67" s="6">
        <f t="shared" si="1"/>
        <v>168.67697010151997</v>
      </c>
      <c r="H67" s="8">
        <f t="shared" si="2"/>
        <v>0</v>
      </c>
      <c r="I67" s="8">
        <f t="shared" si="3"/>
        <v>0</v>
      </c>
      <c r="J67" s="9">
        <f t="shared" si="4"/>
        <v>3.7443033991361525</v>
      </c>
      <c r="K67" s="9">
        <f t="shared" ref="K67:K100" si="12">IFERROR(J67,0)</f>
        <v>3.7443033991361525</v>
      </c>
      <c r="L67" s="6">
        <f t="shared" si="5"/>
        <v>134.92245279972045</v>
      </c>
      <c r="M67" s="8">
        <f t="shared" si="6"/>
        <v>0</v>
      </c>
      <c r="N67" s="8">
        <f t="shared" si="7"/>
        <v>0</v>
      </c>
      <c r="O67" s="22">
        <f t="shared" ref="O67:O100" si="13">($B$9/$B$10)*(B67/A67)</f>
        <v>23.222222222222229</v>
      </c>
      <c r="P67" s="9">
        <f t="shared" ref="P67:P100" si="14">ABS($C$49)-O67</f>
        <v>-22.022222222222229</v>
      </c>
      <c r="Q67">
        <f t="shared" ref="Q67:Q100" si="15">ABS(P67)</f>
        <v>22.022222222222229</v>
      </c>
      <c r="R67">
        <f t="shared" ref="R67:R100" si="16">IF(Q67=$Q$101,A67,0)</f>
        <v>0</v>
      </c>
      <c r="S67">
        <f t="shared" ref="S67:S100" si="17">IF(Q67=$Q$101,G67,0)</f>
        <v>0</v>
      </c>
      <c r="T67" s="22">
        <f t="shared" ref="T67:T100" si="18">+$B$61+$C$61*A67</f>
        <v>9.9999999999999964</v>
      </c>
    </row>
    <row r="68" spans="1:20" x14ac:dyDescent="0.25">
      <c r="A68">
        <v>2</v>
      </c>
      <c r="B68" s="3">
        <f t="shared" si="8"/>
        <v>18</v>
      </c>
      <c r="C68" s="3">
        <f t="shared" si="9"/>
        <v>17.600000000000001</v>
      </c>
      <c r="D68" s="3">
        <f t="shared" si="10"/>
        <v>19.711918696738003</v>
      </c>
      <c r="E68" s="9">
        <f t="shared" si="0"/>
        <v>5.3757507590445721</v>
      </c>
      <c r="F68" s="9">
        <f t="shared" si="11"/>
        <v>5.3757507590445721</v>
      </c>
      <c r="G68" s="6">
        <f t="shared" si="1"/>
        <v>72.298658832707858</v>
      </c>
      <c r="H68" s="8">
        <f t="shared" si="2"/>
        <v>0</v>
      </c>
      <c r="I68" s="8">
        <f t="shared" si="3"/>
        <v>0</v>
      </c>
      <c r="J68" s="9">
        <f t="shared" si="4"/>
        <v>5.3216609071852474</v>
      </c>
      <c r="K68" s="9">
        <f t="shared" si="12"/>
        <v>5.3216609071852474</v>
      </c>
      <c r="L68" s="6">
        <f t="shared" si="5"/>
        <v>57.830730407169064</v>
      </c>
      <c r="M68" s="8">
        <f t="shared" si="6"/>
        <v>0</v>
      </c>
      <c r="N68" s="8">
        <f t="shared" si="7"/>
        <v>0</v>
      </c>
      <c r="O68" s="22">
        <f t="shared" si="13"/>
        <v>11.000000000000004</v>
      </c>
      <c r="P68" s="9">
        <f t="shared" si="14"/>
        <v>-9.8000000000000043</v>
      </c>
      <c r="Q68">
        <f t="shared" si="15"/>
        <v>9.8000000000000043</v>
      </c>
      <c r="R68">
        <f t="shared" si="16"/>
        <v>0</v>
      </c>
      <c r="S68">
        <f t="shared" si="17"/>
        <v>0</v>
      </c>
      <c r="T68" s="22">
        <f t="shared" si="18"/>
        <v>9.8999999999999968</v>
      </c>
    </row>
    <row r="69" spans="1:20" x14ac:dyDescent="0.25">
      <c r="A69">
        <v>3</v>
      </c>
      <c r="B69" s="3">
        <f t="shared" si="8"/>
        <v>17</v>
      </c>
      <c r="C69" s="3">
        <f t="shared" si="9"/>
        <v>16.399999999999999</v>
      </c>
      <c r="D69" s="3">
        <f t="shared" si="10"/>
        <v>18.511918696738</v>
      </c>
      <c r="E69" s="9">
        <f t="shared" si="0"/>
        <v>6.548151287288845</v>
      </c>
      <c r="F69" s="9">
        <f t="shared" si="11"/>
        <v>6.548151287288845</v>
      </c>
      <c r="G69" s="6">
        <f t="shared" si="1"/>
        <v>44.046113248521984</v>
      </c>
      <c r="H69" s="8">
        <f t="shared" si="2"/>
        <v>0</v>
      </c>
      <c r="I69" s="8">
        <f t="shared" si="3"/>
        <v>0</v>
      </c>
      <c r="J69" s="9">
        <f t="shared" si="4"/>
        <v>6.4431229934341108</v>
      </c>
      <c r="K69" s="9">
        <f t="shared" si="12"/>
        <v>6.4431229934341108</v>
      </c>
      <c r="L69" s="6">
        <f t="shared" si="5"/>
        <v>35.231896993455067</v>
      </c>
      <c r="M69" s="8">
        <f t="shared" si="6"/>
        <v>0</v>
      </c>
      <c r="N69" s="8">
        <f t="shared" si="7"/>
        <v>0</v>
      </c>
      <c r="O69" s="22">
        <f t="shared" si="13"/>
        <v>6.9259259259259283</v>
      </c>
      <c r="P69" s="9">
        <f t="shared" si="14"/>
        <v>-5.7259259259259281</v>
      </c>
      <c r="Q69">
        <f t="shared" si="15"/>
        <v>5.7259259259259281</v>
      </c>
      <c r="R69">
        <f t="shared" si="16"/>
        <v>0</v>
      </c>
      <c r="S69">
        <f t="shared" si="17"/>
        <v>0</v>
      </c>
      <c r="T69" s="22">
        <f t="shared" si="18"/>
        <v>9.7999999999999972</v>
      </c>
    </row>
    <row r="70" spans="1:20" x14ac:dyDescent="0.25">
      <c r="A70">
        <v>4</v>
      </c>
      <c r="B70" s="3">
        <f t="shared" si="8"/>
        <v>16</v>
      </c>
      <c r="C70" s="3">
        <f t="shared" si="9"/>
        <v>15.2</v>
      </c>
      <c r="D70" s="3">
        <f t="shared" si="10"/>
        <v>17.311918696738001</v>
      </c>
      <c r="E70" s="9">
        <f t="shared" si="0"/>
        <v>7.4642639322944593</v>
      </c>
      <c r="F70" s="9">
        <f t="shared" si="11"/>
        <v>7.4642639322944593</v>
      </c>
      <c r="G70" s="6">
        <f t="shared" si="1"/>
        <v>30.988795126342985</v>
      </c>
      <c r="H70" s="8">
        <f t="shared" si="2"/>
        <v>0</v>
      </c>
      <c r="I70" s="8">
        <f t="shared" si="3"/>
        <v>0</v>
      </c>
      <c r="J70" s="9">
        <f t="shared" si="4"/>
        <v>7.2939471096687534</v>
      </c>
      <c r="K70" s="9">
        <f t="shared" si="12"/>
        <v>7.2939471096687534</v>
      </c>
      <c r="L70" s="6">
        <f t="shared" si="5"/>
        <v>24.787522832771955</v>
      </c>
      <c r="M70" s="8">
        <f t="shared" si="6"/>
        <v>0</v>
      </c>
      <c r="N70" s="8">
        <f t="shared" si="7"/>
        <v>0</v>
      </c>
      <c r="O70" s="22">
        <f t="shared" si="13"/>
        <v>4.8888888888888902</v>
      </c>
      <c r="P70" s="9">
        <f t="shared" si="14"/>
        <v>-3.68888888888889</v>
      </c>
      <c r="Q70">
        <f t="shared" si="15"/>
        <v>3.68888888888889</v>
      </c>
      <c r="R70">
        <f t="shared" si="16"/>
        <v>0</v>
      </c>
      <c r="S70">
        <f t="shared" si="17"/>
        <v>0</v>
      </c>
      <c r="T70" s="22">
        <f t="shared" si="18"/>
        <v>9.6999999999999975</v>
      </c>
    </row>
    <row r="71" spans="1:20" x14ac:dyDescent="0.25">
      <c r="A71">
        <v>5</v>
      </c>
      <c r="B71" s="3">
        <f t="shared" si="8"/>
        <v>15</v>
      </c>
      <c r="C71" s="3">
        <f t="shared" si="9"/>
        <v>14</v>
      </c>
      <c r="D71" s="3">
        <f t="shared" si="10"/>
        <v>16.111918696738002</v>
      </c>
      <c r="E71" s="9">
        <f t="shared" si="0"/>
        <v>8.1973705837943633</v>
      </c>
      <c r="F71" s="9">
        <f t="shared" si="11"/>
        <v>8.1973705837943633</v>
      </c>
      <c r="G71" s="6">
        <f t="shared" si="1"/>
        <v>23.591693611155147</v>
      </c>
      <c r="H71" s="8">
        <f t="shared" si="2"/>
        <v>0</v>
      </c>
      <c r="I71" s="8">
        <f t="shared" si="3"/>
        <v>0</v>
      </c>
      <c r="J71" s="9">
        <f t="shared" si="4"/>
        <v>7.9467786887282701</v>
      </c>
      <c r="K71" s="9">
        <f t="shared" si="12"/>
        <v>7.9467786887282701</v>
      </c>
      <c r="L71" s="6">
        <f t="shared" si="5"/>
        <v>18.870680246395203</v>
      </c>
      <c r="M71" s="8">
        <f t="shared" si="6"/>
        <v>0</v>
      </c>
      <c r="N71" s="8">
        <f t="shared" si="7"/>
        <v>0</v>
      </c>
      <c r="O71" s="22">
        <f t="shared" si="13"/>
        <v>3.6666666666666679</v>
      </c>
      <c r="P71" s="9">
        <f t="shared" si="14"/>
        <v>-2.4666666666666677</v>
      </c>
      <c r="Q71">
        <f t="shared" si="15"/>
        <v>2.4666666666666677</v>
      </c>
      <c r="R71">
        <f t="shared" si="16"/>
        <v>0</v>
      </c>
      <c r="S71">
        <f t="shared" si="17"/>
        <v>0</v>
      </c>
      <c r="T71" s="22">
        <f t="shared" si="18"/>
        <v>9.5999999999999979</v>
      </c>
    </row>
    <row r="72" spans="1:20" x14ac:dyDescent="0.25">
      <c r="A72">
        <v>6</v>
      </c>
      <c r="B72" s="3">
        <f t="shared" si="8"/>
        <v>14</v>
      </c>
      <c r="C72" s="3">
        <f t="shared" si="9"/>
        <v>12.8</v>
      </c>
      <c r="D72" s="3">
        <f t="shared" si="10"/>
        <v>14.911918696738002</v>
      </c>
      <c r="E72" s="9">
        <f t="shared" si="0"/>
        <v>8.7849805391665825</v>
      </c>
      <c r="F72" s="9">
        <f t="shared" si="11"/>
        <v>8.7849805391665825</v>
      </c>
      <c r="G72" s="6">
        <f t="shared" si="1"/>
        <v>18.879132775180238</v>
      </c>
      <c r="H72" s="8">
        <f t="shared" si="2"/>
        <v>0</v>
      </c>
      <c r="I72" s="8">
        <f t="shared" si="3"/>
        <v>0</v>
      </c>
      <c r="J72" s="9">
        <f t="shared" si="4"/>
        <v>8.4377698253826985</v>
      </c>
      <c r="K72" s="9">
        <f t="shared" si="12"/>
        <v>8.4377698253826985</v>
      </c>
      <c r="L72" s="6">
        <f t="shared" si="5"/>
        <v>15.101165851069316</v>
      </c>
      <c r="M72" s="8">
        <f t="shared" si="6"/>
        <v>0</v>
      </c>
      <c r="N72" s="8">
        <f t="shared" si="7"/>
        <v>0</v>
      </c>
      <c r="O72" s="22">
        <f t="shared" si="13"/>
        <v>2.851851851851853</v>
      </c>
      <c r="P72" s="9">
        <f t="shared" si="14"/>
        <v>-1.651851851851853</v>
      </c>
      <c r="Q72">
        <f t="shared" si="15"/>
        <v>1.651851851851853</v>
      </c>
      <c r="R72">
        <f t="shared" si="16"/>
        <v>0</v>
      </c>
      <c r="S72">
        <f t="shared" si="17"/>
        <v>0</v>
      </c>
      <c r="T72" s="22">
        <f t="shared" si="18"/>
        <v>9.4999999999999982</v>
      </c>
    </row>
    <row r="73" spans="1:20" x14ac:dyDescent="0.25">
      <c r="A73">
        <v>7</v>
      </c>
      <c r="B73" s="3">
        <f t="shared" si="8"/>
        <v>13</v>
      </c>
      <c r="C73" s="3">
        <f t="shared" si="9"/>
        <v>11.6</v>
      </c>
      <c r="D73" s="3">
        <f t="shared" si="10"/>
        <v>13.711918696738001</v>
      </c>
      <c r="E73" s="9">
        <f t="shared" si="0"/>
        <v>9.2486518304085656</v>
      </c>
      <c r="F73" s="9">
        <f t="shared" si="11"/>
        <v>9.2486518304085656</v>
      </c>
      <c r="G73" s="6">
        <f t="shared" si="1"/>
        <v>15.637171051380726</v>
      </c>
      <c r="H73" s="8">
        <f t="shared" si="2"/>
        <v>0</v>
      </c>
      <c r="I73" s="8">
        <f t="shared" si="3"/>
        <v>0</v>
      </c>
      <c r="J73" s="9">
        <f t="shared" si="4"/>
        <v>8.7863807107009908</v>
      </c>
      <c r="K73" s="9">
        <f t="shared" si="12"/>
        <v>8.7863807107009908</v>
      </c>
      <c r="L73" s="6">
        <f t="shared" si="5"/>
        <v>12.507964020406959</v>
      </c>
      <c r="M73" s="8">
        <f t="shared" si="6"/>
        <v>0</v>
      </c>
      <c r="N73" s="8">
        <f t="shared" si="7"/>
        <v>0</v>
      </c>
      <c r="O73" s="22">
        <f t="shared" si="13"/>
        <v>2.2698412698412707</v>
      </c>
      <c r="P73" s="9">
        <f t="shared" si="14"/>
        <v>-1.0698412698412707</v>
      </c>
      <c r="Q73">
        <f t="shared" si="15"/>
        <v>1.0698412698412707</v>
      </c>
      <c r="R73">
        <f t="shared" si="16"/>
        <v>0</v>
      </c>
      <c r="S73">
        <f t="shared" si="17"/>
        <v>0</v>
      </c>
      <c r="T73" s="22">
        <f t="shared" si="18"/>
        <v>9.3999999999999986</v>
      </c>
    </row>
    <row r="74" spans="1:20" x14ac:dyDescent="0.25">
      <c r="A74">
        <v>8</v>
      </c>
      <c r="B74" s="3">
        <f t="shared" si="8"/>
        <v>12</v>
      </c>
      <c r="C74" s="3">
        <f t="shared" si="9"/>
        <v>10.4</v>
      </c>
      <c r="D74" s="3">
        <f t="shared" si="10"/>
        <v>12.511918696738002</v>
      </c>
      <c r="E74" s="9">
        <f t="shared" si="0"/>
        <v>9.6013224128790142</v>
      </c>
      <c r="F74" s="9">
        <f t="shared" si="11"/>
        <v>9.6013224128790142</v>
      </c>
      <c r="G74" s="6">
        <f t="shared" si="1"/>
        <v>13.282479078962076</v>
      </c>
      <c r="H74" s="8">
        <f t="shared" si="2"/>
        <v>0</v>
      </c>
      <c r="I74" s="8">
        <f t="shared" si="3"/>
        <v>0</v>
      </c>
      <c r="J74" s="9">
        <f t="shared" si="4"/>
        <v>9.002528305248692</v>
      </c>
      <c r="K74" s="9">
        <f t="shared" si="12"/>
        <v>9.002528305248692</v>
      </c>
      <c r="L74" s="6">
        <f t="shared" si="5"/>
        <v>10.624477399113461</v>
      </c>
      <c r="M74" s="8">
        <f t="shared" si="6"/>
        <v>0</v>
      </c>
      <c r="N74" s="8">
        <f t="shared" si="7"/>
        <v>0</v>
      </c>
      <c r="O74" s="22">
        <f t="shared" si="13"/>
        <v>1.8333333333333339</v>
      </c>
      <c r="P74" s="9">
        <f t="shared" si="14"/>
        <v>-0.63333333333333397</v>
      </c>
      <c r="Q74">
        <f t="shared" si="15"/>
        <v>0.63333333333333397</v>
      </c>
      <c r="R74">
        <f t="shared" si="16"/>
        <v>0</v>
      </c>
      <c r="S74">
        <f t="shared" si="17"/>
        <v>0</v>
      </c>
      <c r="T74" s="22">
        <f t="shared" si="18"/>
        <v>9.2999999999999989</v>
      </c>
    </row>
    <row r="75" spans="1:20" x14ac:dyDescent="0.25">
      <c r="A75">
        <v>9</v>
      </c>
      <c r="B75" s="3">
        <f t="shared" si="8"/>
        <v>11</v>
      </c>
      <c r="C75" s="3">
        <f t="shared" si="9"/>
        <v>9.1999999999999993</v>
      </c>
      <c r="D75" s="3">
        <f t="shared" si="10"/>
        <v>11.311918696738003</v>
      </c>
      <c r="E75" s="9">
        <f t="shared" si="0"/>
        <v>9.850541125698637</v>
      </c>
      <c r="F75" s="9">
        <f t="shared" si="11"/>
        <v>9.850541125698637</v>
      </c>
      <c r="G75" s="6">
        <f t="shared" si="1"/>
        <v>11.501629956561231</v>
      </c>
      <c r="H75" s="8">
        <f t="shared" si="2"/>
        <v>0</v>
      </c>
      <c r="I75" s="8">
        <f t="shared" si="3"/>
        <v>0</v>
      </c>
      <c r="J75" s="9">
        <f t="shared" si="4"/>
        <v>9.0894562267430423</v>
      </c>
      <c r="K75" s="9">
        <f t="shared" si="12"/>
        <v>9.0894562267430423</v>
      </c>
      <c r="L75" s="6">
        <f t="shared" si="5"/>
        <v>9.1999999999999993</v>
      </c>
      <c r="M75" s="8">
        <f t="shared" si="6"/>
        <v>9</v>
      </c>
      <c r="N75" s="8">
        <f t="shared" si="7"/>
        <v>9.1999999999999993</v>
      </c>
      <c r="O75" s="22">
        <f t="shared" si="13"/>
        <v>1.4938271604938276</v>
      </c>
      <c r="P75" s="9">
        <f t="shared" si="14"/>
        <v>-0.29382716049382762</v>
      </c>
      <c r="Q75">
        <f t="shared" si="15"/>
        <v>0.29382716049382762</v>
      </c>
      <c r="R75">
        <f t="shared" si="16"/>
        <v>0</v>
      </c>
      <c r="S75">
        <f t="shared" si="17"/>
        <v>0</v>
      </c>
      <c r="T75" s="22">
        <f t="shared" si="18"/>
        <v>9.1999999999999993</v>
      </c>
    </row>
    <row r="76" spans="1:20" x14ac:dyDescent="0.25">
      <c r="A76">
        <v>10</v>
      </c>
      <c r="B76" s="3">
        <f t="shared" si="8"/>
        <v>10</v>
      </c>
      <c r="C76" s="3">
        <f t="shared" si="9"/>
        <v>8</v>
      </c>
      <c r="D76" s="3">
        <f t="shared" si="10"/>
        <v>10.111918696738002</v>
      </c>
      <c r="E76" s="9">
        <f t="shared" si="0"/>
        <v>10.000000000000002</v>
      </c>
      <c r="F76" s="9">
        <f t="shared" si="11"/>
        <v>10.000000000000002</v>
      </c>
      <c r="G76" s="6">
        <f t="shared" si="1"/>
        <v>10.111918696738002</v>
      </c>
      <c r="H76" s="8">
        <f t="shared" si="2"/>
        <v>0</v>
      </c>
      <c r="I76" s="8">
        <f t="shared" si="3"/>
        <v>0</v>
      </c>
      <c r="J76" s="9">
        <f t="shared" si="4"/>
        <v>9.0446235192563886</v>
      </c>
      <c r="K76" s="9">
        <f t="shared" si="12"/>
        <v>9.0446235192563886</v>
      </c>
      <c r="L76" s="6">
        <f t="shared" si="5"/>
        <v>8.0883885467833103</v>
      </c>
      <c r="M76" s="8">
        <f t="shared" si="6"/>
        <v>0</v>
      </c>
      <c r="N76" s="8">
        <f t="shared" si="7"/>
        <v>0</v>
      </c>
      <c r="O76" s="22">
        <f t="shared" si="13"/>
        <v>1.2222222222222225</v>
      </c>
      <c r="P76" s="9">
        <f t="shared" si="14"/>
        <v>-2.2222222222222587E-2</v>
      </c>
      <c r="Q76">
        <f t="shared" si="15"/>
        <v>2.2222222222222587E-2</v>
      </c>
      <c r="R76">
        <f t="shared" si="16"/>
        <v>10</v>
      </c>
      <c r="S76">
        <f t="shared" si="17"/>
        <v>10.111918696738002</v>
      </c>
      <c r="T76" s="22">
        <f t="shared" si="18"/>
        <v>9.1</v>
      </c>
    </row>
    <row r="77" spans="1:20" x14ac:dyDescent="0.25">
      <c r="A77">
        <v>11</v>
      </c>
      <c r="B77" s="3">
        <f t="shared" si="8"/>
        <v>9</v>
      </c>
      <c r="C77" s="3">
        <f t="shared" si="9"/>
        <v>6.8</v>
      </c>
      <c r="D77" s="3">
        <f t="shared" si="10"/>
        <v>8.9119186967380024</v>
      </c>
      <c r="E77" s="9">
        <f t="shared" si="0"/>
        <v>10.050209296799274</v>
      </c>
      <c r="F77" s="9">
        <f t="shared" si="11"/>
        <v>10.050209296799274</v>
      </c>
      <c r="G77" s="6">
        <f t="shared" si="1"/>
        <v>9.0000000000000018</v>
      </c>
      <c r="H77" s="8">
        <f t="shared" si="2"/>
        <v>11</v>
      </c>
      <c r="I77" s="8">
        <f t="shared" si="3"/>
        <v>9</v>
      </c>
      <c r="J77" s="9">
        <f t="shared" si="4"/>
        <v>8.8592098198480596</v>
      </c>
      <c r="K77" s="9">
        <f t="shared" si="12"/>
        <v>8.8592098198480596</v>
      </c>
      <c r="L77" s="6">
        <f t="shared" si="5"/>
        <v>7.1989796500769749</v>
      </c>
      <c r="M77" s="8">
        <f t="shared" si="6"/>
        <v>0</v>
      </c>
      <c r="N77" s="8">
        <f t="shared" si="7"/>
        <v>0</v>
      </c>
      <c r="O77" s="22">
        <f t="shared" si="13"/>
        <v>1.0000000000000002</v>
      </c>
      <c r="P77" s="9">
        <f t="shared" si="14"/>
        <v>0.19999999999999973</v>
      </c>
      <c r="Q77">
        <f t="shared" si="15"/>
        <v>0.19999999999999973</v>
      </c>
      <c r="R77">
        <f t="shared" si="16"/>
        <v>0</v>
      </c>
      <c r="S77">
        <f t="shared" si="17"/>
        <v>0</v>
      </c>
      <c r="T77" s="22">
        <f t="shared" si="18"/>
        <v>9</v>
      </c>
    </row>
    <row r="78" spans="1:20" x14ac:dyDescent="0.25">
      <c r="A78">
        <v>12</v>
      </c>
      <c r="B78" s="3">
        <f t="shared" si="8"/>
        <v>8</v>
      </c>
      <c r="C78" s="3">
        <f t="shared" si="9"/>
        <v>5.6</v>
      </c>
      <c r="D78" s="3">
        <f t="shared" si="10"/>
        <v>7.7119186967380031</v>
      </c>
      <c r="E78" s="9">
        <f t="shared" si="0"/>
        <v>9.998622676312543</v>
      </c>
      <c r="F78" s="9">
        <f t="shared" si="11"/>
        <v>9.998622676312543</v>
      </c>
      <c r="G78" s="6">
        <f t="shared" si="1"/>
        <v>8.0920114865037469</v>
      </c>
      <c r="H78" s="8">
        <f t="shared" si="2"/>
        <v>0</v>
      </c>
      <c r="I78" s="8">
        <f t="shared" si="3"/>
        <v>0</v>
      </c>
      <c r="J78" s="9">
        <f t="shared" si="4"/>
        <v>8.5159734244639811</v>
      </c>
      <c r="K78" s="9">
        <f t="shared" si="12"/>
        <v>8.5159734244639811</v>
      </c>
      <c r="L78" s="6">
        <f t="shared" si="5"/>
        <v>6.4726917799477359</v>
      </c>
      <c r="M78" s="8">
        <f t="shared" si="6"/>
        <v>0</v>
      </c>
      <c r="N78" s="8">
        <f t="shared" si="7"/>
        <v>0</v>
      </c>
      <c r="O78" s="22">
        <f t="shared" si="13"/>
        <v>0.81481481481481499</v>
      </c>
      <c r="P78" s="9">
        <f t="shared" si="14"/>
        <v>0.38518518518518496</v>
      </c>
      <c r="Q78">
        <f t="shared" si="15"/>
        <v>0.38518518518518496</v>
      </c>
      <c r="R78">
        <f t="shared" si="16"/>
        <v>0</v>
      </c>
      <c r="S78">
        <f t="shared" si="17"/>
        <v>0</v>
      </c>
      <c r="T78" s="22">
        <f t="shared" si="18"/>
        <v>8.9</v>
      </c>
    </row>
    <row r="79" spans="1:20" x14ac:dyDescent="0.25">
      <c r="A79">
        <v>13</v>
      </c>
      <c r="B79" s="3">
        <f t="shared" si="8"/>
        <v>7</v>
      </c>
      <c r="C79" s="3">
        <f t="shared" si="9"/>
        <v>4.4000000000000004</v>
      </c>
      <c r="D79" s="3">
        <f t="shared" si="10"/>
        <v>6.5119186967380021</v>
      </c>
      <c r="E79" s="9">
        <f t="shared" si="0"/>
        <v>9.8392718926667619</v>
      </c>
      <c r="F79" s="9">
        <f t="shared" si="11"/>
        <v>9.8392718926667619</v>
      </c>
      <c r="G79" s="6">
        <f t="shared" si="1"/>
        <v>7.3378608494664821</v>
      </c>
      <c r="H79" s="8">
        <f t="shared" si="2"/>
        <v>0</v>
      </c>
      <c r="I79" s="8">
        <f t="shared" si="3"/>
        <v>0</v>
      </c>
      <c r="J79" s="9">
        <f t="shared" si="4"/>
        <v>7.9840371337548204</v>
      </c>
      <c r="K79" s="9">
        <f t="shared" si="12"/>
        <v>7.9840371337548204</v>
      </c>
      <c r="L79" s="6">
        <f t="shared" si="5"/>
        <v>5.8694567700450833</v>
      </c>
      <c r="M79" s="8">
        <f t="shared" si="6"/>
        <v>0</v>
      </c>
      <c r="N79" s="8">
        <f t="shared" si="7"/>
        <v>0</v>
      </c>
      <c r="O79" s="22">
        <f t="shared" si="13"/>
        <v>0.65811965811965822</v>
      </c>
      <c r="P79" s="9">
        <f t="shared" si="14"/>
        <v>0.54188034188034173</v>
      </c>
      <c r="Q79">
        <f t="shared" si="15"/>
        <v>0.54188034188034173</v>
      </c>
      <c r="R79">
        <f t="shared" si="16"/>
        <v>0</v>
      </c>
      <c r="S79">
        <f t="shared" si="17"/>
        <v>0</v>
      </c>
      <c r="T79" s="22">
        <f t="shared" si="18"/>
        <v>8.8000000000000007</v>
      </c>
    </row>
    <row r="80" spans="1:20" x14ac:dyDescent="0.25">
      <c r="A80">
        <v>14</v>
      </c>
      <c r="B80" s="3">
        <f t="shared" si="8"/>
        <v>6</v>
      </c>
      <c r="C80" s="3">
        <f t="shared" si="9"/>
        <v>3.2</v>
      </c>
      <c r="D80" s="3">
        <f t="shared" si="10"/>
        <v>5.311918696738001</v>
      </c>
      <c r="E80" s="9">
        <f t="shared" si="0"/>
        <v>9.5617741696180154</v>
      </c>
      <c r="F80" s="9">
        <f t="shared" si="11"/>
        <v>9.5617741696180154</v>
      </c>
      <c r="G80" s="6">
        <f t="shared" si="1"/>
        <v>6.7024353963201939</v>
      </c>
      <c r="H80" s="8">
        <f t="shared" si="2"/>
        <v>0</v>
      </c>
      <c r="I80" s="8">
        <f t="shared" si="3"/>
        <v>0</v>
      </c>
      <c r="J80" s="9">
        <f t="shared" si="4"/>
        <v>7.2058946733703513</v>
      </c>
      <c r="K80" s="9">
        <f t="shared" si="12"/>
        <v>7.2058946733703513</v>
      </c>
      <c r="L80" s="6">
        <f t="shared" si="5"/>
        <v>5.3611884471182982</v>
      </c>
      <c r="M80" s="8">
        <f t="shared" si="6"/>
        <v>0</v>
      </c>
      <c r="N80" s="8">
        <f t="shared" si="7"/>
        <v>0</v>
      </c>
      <c r="O80" s="22">
        <f t="shared" si="13"/>
        <v>0.52380952380952395</v>
      </c>
      <c r="P80" s="9">
        <f t="shared" si="14"/>
        <v>0.67619047619047601</v>
      </c>
      <c r="Q80">
        <f t="shared" si="15"/>
        <v>0.67619047619047601</v>
      </c>
      <c r="R80">
        <f t="shared" si="16"/>
        <v>0</v>
      </c>
      <c r="S80">
        <f t="shared" si="17"/>
        <v>0</v>
      </c>
      <c r="T80" s="22">
        <f t="shared" si="18"/>
        <v>8.7000000000000011</v>
      </c>
    </row>
    <row r="81" spans="1:20" x14ac:dyDescent="0.25">
      <c r="A81">
        <v>15</v>
      </c>
      <c r="B81" s="3">
        <f t="shared" si="8"/>
        <v>5</v>
      </c>
      <c r="C81" s="3">
        <f t="shared" si="9"/>
        <v>2</v>
      </c>
      <c r="D81" s="3">
        <f t="shared" si="10"/>
        <v>4.1119186967380017</v>
      </c>
      <c r="E81" s="9">
        <f t="shared" si="0"/>
        <v>9.149275274716727</v>
      </c>
      <c r="F81" s="9">
        <f t="shared" si="11"/>
        <v>9.149275274716727</v>
      </c>
      <c r="G81" s="6">
        <f t="shared" si="1"/>
        <v>6.1604284680710437</v>
      </c>
      <c r="H81" s="8">
        <f t="shared" si="2"/>
        <v>0</v>
      </c>
      <c r="I81" s="8">
        <f t="shared" si="3"/>
        <v>0</v>
      </c>
      <c r="J81" s="9">
        <f t="shared" si="4"/>
        <v>6.0577826989129537</v>
      </c>
      <c r="K81" s="9">
        <f t="shared" si="12"/>
        <v>6.0577826989129537</v>
      </c>
      <c r="L81" s="6">
        <f t="shared" si="5"/>
        <v>4.9276443530442577</v>
      </c>
      <c r="M81" s="8">
        <f t="shared" si="6"/>
        <v>0</v>
      </c>
      <c r="N81" s="8">
        <f t="shared" si="7"/>
        <v>0</v>
      </c>
      <c r="O81" s="22">
        <f t="shared" si="13"/>
        <v>0.4074074074074075</v>
      </c>
      <c r="P81" s="9">
        <f t="shared" si="14"/>
        <v>0.79259259259259252</v>
      </c>
      <c r="Q81">
        <f t="shared" si="15"/>
        <v>0.79259259259259252</v>
      </c>
      <c r="R81">
        <f t="shared" si="16"/>
        <v>0</v>
      </c>
      <c r="S81">
        <f t="shared" si="17"/>
        <v>0</v>
      </c>
      <c r="T81" s="22">
        <f t="shared" si="18"/>
        <v>8.6000000000000014</v>
      </c>
    </row>
    <row r="82" spans="1:20" x14ac:dyDescent="0.25">
      <c r="A82">
        <v>16</v>
      </c>
      <c r="B82" s="3">
        <f t="shared" si="8"/>
        <v>4</v>
      </c>
      <c r="C82" s="3">
        <f t="shared" si="9"/>
        <v>0.8</v>
      </c>
      <c r="D82" s="3">
        <f t="shared" si="10"/>
        <v>2.9119186967380024</v>
      </c>
      <c r="E82" s="9">
        <f t="shared" si="0"/>
        <v>8.574187700290345</v>
      </c>
      <c r="F82" s="9">
        <f t="shared" si="11"/>
        <v>8.574187700290345</v>
      </c>
      <c r="G82" s="6">
        <f t="shared" si="1"/>
        <v>5.6931626339060335</v>
      </c>
      <c r="H82" s="8">
        <f t="shared" si="2"/>
        <v>0</v>
      </c>
      <c r="I82" s="8">
        <f t="shared" si="3"/>
        <v>0</v>
      </c>
      <c r="J82" s="9">
        <f t="shared" si="4"/>
        <v>4.1558176632549229</v>
      </c>
      <c r="K82" s="9">
        <f t="shared" si="12"/>
        <v>4.1558176632549229</v>
      </c>
      <c r="L82" s="6">
        <f t="shared" si="5"/>
        <v>4.5538846606742398</v>
      </c>
      <c r="M82" s="8">
        <f t="shared" si="6"/>
        <v>0</v>
      </c>
      <c r="N82" s="8">
        <f t="shared" si="7"/>
        <v>0</v>
      </c>
      <c r="O82" s="22">
        <f t="shared" si="13"/>
        <v>0.30555555555555564</v>
      </c>
      <c r="P82" s="9">
        <f t="shared" si="14"/>
        <v>0.89444444444444438</v>
      </c>
      <c r="Q82">
        <f t="shared" si="15"/>
        <v>0.89444444444444438</v>
      </c>
      <c r="R82">
        <f t="shared" si="16"/>
        <v>0</v>
      </c>
      <c r="S82">
        <f t="shared" si="17"/>
        <v>0</v>
      </c>
      <c r="T82" s="22">
        <f t="shared" si="18"/>
        <v>8.5000000000000018</v>
      </c>
    </row>
    <row r="83" spans="1:20" x14ac:dyDescent="0.25">
      <c r="A83">
        <v>17</v>
      </c>
      <c r="B83" s="3">
        <f t="shared" si="8"/>
        <v>3</v>
      </c>
      <c r="C83" s="3">
        <f t="shared" si="9"/>
        <v>-0.4</v>
      </c>
      <c r="D83" s="3">
        <f t="shared" si="10"/>
        <v>1.7119186967380031</v>
      </c>
      <c r="E83" s="9">
        <f t="shared" si="0"/>
        <v>7.7884578047242581</v>
      </c>
      <c r="F83" s="9">
        <f t="shared" si="11"/>
        <v>7.7884578047242581</v>
      </c>
      <c r="G83" s="6">
        <f t="shared" si="1"/>
        <v>5.28656743354132</v>
      </c>
      <c r="H83" s="8">
        <f t="shared" si="2"/>
        <v>0</v>
      </c>
      <c r="I83" s="8">
        <f t="shared" si="3"/>
        <v>0</v>
      </c>
      <c r="J83" s="9" t="e">
        <f t="shared" si="4"/>
        <v>#NUM!</v>
      </c>
      <c r="K83" s="9">
        <f t="shared" si="12"/>
        <v>0</v>
      </c>
      <c r="L83" s="6">
        <f t="shared" si="5"/>
        <v>4.2286545969804017</v>
      </c>
      <c r="M83" s="8">
        <f t="shared" si="6"/>
        <v>0</v>
      </c>
      <c r="N83" s="8">
        <f t="shared" si="7"/>
        <v>0</v>
      </c>
      <c r="O83" s="22">
        <f t="shared" si="13"/>
        <v>0.21568627450980399</v>
      </c>
      <c r="P83" s="9">
        <f t="shared" si="14"/>
        <v>0.98431372549019591</v>
      </c>
      <c r="Q83">
        <f t="shared" si="15"/>
        <v>0.98431372549019591</v>
      </c>
      <c r="R83">
        <f t="shared" si="16"/>
        <v>0</v>
      </c>
      <c r="S83">
        <f t="shared" si="17"/>
        <v>0</v>
      </c>
      <c r="T83" s="22">
        <f t="shared" si="18"/>
        <v>8.4000000000000021</v>
      </c>
    </row>
    <row r="84" spans="1:20" x14ac:dyDescent="0.25">
      <c r="A84">
        <v>18</v>
      </c>
      <c r="B84" s="3">
        <f t="shared" si="8"/>
        <v>2</v>
      </c>
      <c r="C84" s="3">
        <f t="shared" si="9"/>
        <v>-1.6</v>
      </c>
      <c r="D84" s="3">
        <f t="shared" si="10"/>
        <v>0.51191869673800383</v>
      </c>
      <c r="E84" s="9">
        <f t="shared" si="0"/>
        <v>6.6967390442034258</v>
      </c>
      <c r="F84" s="9">
        <f t="shared" si="11"/>
        <v>6.6967390442034258</v>
      </c>
      <c r="G84" s="6">
        <f t="shared" si="1"/>
        <v>4.9298515366323823</v>
      </c>
      <c r="H84" s="8">
        <f t="shared" si="2"/>
        <v>0</v>
      </c>
      <c r="I84" s="8">
        <f t="shared" si="3"/>
        <v>0</v>
      </c>
      <c r="J84" s="9" t="e">
        <f t="shared" si="4"/>
        <v>#NUM!</v>
      </c>
      <c r="K84" s="9">
        <f t="shared" si="12"/>
        <v>0</v>
      </c>
      <c r="L84" s="6">
        <f t="shared" si="5"/>
        <v>3.9433223211241364</v>
      </c>
      <c r="M84" s="8">
        <f t="shared" si="6"/>
        <v>0</v>
      </c>
      <c r="N84" s="8">
        <f t="shared" si="7"/>
        <v>0</v>
      </c>
      <c r="O84" s="22">
        <f t="shared" si="13"/>
        <v>0.13580246913580249</v>
      </c>
      <c r="P84" s="9">
        <f t="shared" si="14"/>
        <v>1.0641975308641975</v>
      </c>
      <c r="Q84">
        <f t="shared" si="15"/>
        <v>1.0641975308641975</v>
      </c>
      <c r="R84">
        <f t="shared" si="16"/>
        <v>0</v>
      </c>
      <c r="S84">
        <f t="shared" si="17"/>
        <v>0</v>
      </c>
      <c r="T84" s="22">
        <f t="shared" si="18"/>
        <v>8.3000000000000025</v>
      </c>
    </row>
    <row r="85" spans="1:20" x14ac:dyDescent="0.25">
      <c r="A85">
        <v>19</v>
      </c>
      <c r="B85" s="3">
        <f t="shared" si="8"/>
        <v>1</v>
      </c>
      <c r="C85" s="3">
        <f t="shared" si="9"/>
        <v>-2.8</v>
      </c>
      <c r="D85" s="3">
        <f t="shared" si="10"/>
        <v>-0.68808130326199901</v>
      </c>
      <c r="E85" s="9">
        <f t="shared" si="0"/>
        <v>5.0502686431792911</v>
      </c>
      <c r="F85" s="9">
        <f t="shared" si="11"/>
        <v>5.0502686431792911</v>
      </c>
      <c r="G85" s="6">
        <f t="shared" si="1"/>
        <v>4.6146070312184975</v>
      </c>
      <c r="H85" s="8">
        <f t="shared" si="2"/>
        <v>0</v>
      </c>
      <c r="I85" s="8">
        <f t="shared" si="3"/>
        <v>0</v>
      </c>
      <c r="J85" s="9" t="e">
        <f t="shared" si="4"/>
        <v>#NUM!</v>
      </c>
      <c r="K85" s="9">
        <f t="shared" si="12"/>
        <v>0</v>
      </c>
      <c r="L85" s="6">
        <f t="shared" si="5"/>
        <v>3.6911624567604542</v>
      </c>
      <c r="M85" s="8">
        <f t="shared" si="6"/>
        <v>0</v>
      </c>
      <c r="N85" s="8">
        <f t="shared" si="7"/>
        <v>0</v>
      </c>
      <c r="O85" s="22">
        <f t="shared" si="13"/>
        <v>6.4327485380116969E-2</v>
      </c>
      <c r="P85" s="9">
        <f t="shared" si="14"/>
        <v>1.1356725146198829</v>
      </c>
      <c r="Q85">
        <f t="shared" si="15"/>
        <v>1.1356725146198829</v>
      </c>
      <c r="R85">
        <f t="shared" si="16"/>
        <v>0</v>
      </c>
      <c r="S85">
        <f t="shared" si="17"/>
        <v>0</v>
      </c>
      <c r="T85" s="22">
        <f t="shared" si="18"/>
        <v>8.2000000000000028</v>
      </c>
    </row>
    <row r="86" spans="1:20" x14ac:dyDescent="0.25">
      <c r="A86">
        <v>20</v>
      </c>
      <c r="B86" s="3">
        <f t="shared" si="8"/>
        <v>0</v>
      </c>
      <c r="C86" s="3">
        <f t="shared" si="9"/>
        <v>-4</v>
      </c>
      <c r="D86" s="3">
        <f t="shared" si="10"/>
        <v>-1.8880813032619983</v>
      </c>
      <c r="E86" s="9">
        <f t="shared" si="0"/>
        <v>0</v>
      </c>
      <c r="F86" s="9">
        <f t="shared" si="11"/>
        <v>0</v>
      </c>
      <c r="G86" s="6">
        <f t="shared" si="1"/>
        <v>4.334190728939074</v>
      </c>
      <c r="H86" s="8">
        <f t="shared" si="2"/>
        <v>0</v>
      </c>
      <c r="I86" s="8">
        <f t="shared" si="3"/>
        <v>0</v>
      </c>
      <c r="J86" s="9" t="e">
        <f t="shared" si="4"/>
        <v>#NUM!</v>
      </c>
      <c r="K86" s="9">
        <f t="shared" si="12"/>
        <v>0</v>
      </c>
      <c r="L86" s="6">
        <f t="shared" si="5"/>
        <v>3.4668612063538529</v>
      </c>
      <c r="M86" s="8">
        <f t="shared" si="6"/>
        <v>0</v>
      </c>
      <c r="N86" s="8">
        <f t="shared" si="7"/>
        <v>0</v>
      </c>
      <c r="O86" s="22">
        <f t="shared" si="13"/>
        <v>0</v>
      </c>
      <c r="P86" s="9">
        <f t="shared" si="14"/>
        <v>1.2</v>
      </c>
      <c r="Q86">
        <f t="shared" si="15"/>
        <v>1.2</v>
      </c>
      <c r="R86">
        <f t="shared" si="16"/>
        <v>0</v>
      </c>
      <c r="S86">
        <f t="shared" si="17"/>
        <v>0</v>
      </c>
      <c r="T86" s="22">
        <f t="shared" si="18"/>
        <v>8.1000000000000032</v>
      </c>
    </row>
    <row r="87" spans="1:20" x14ac:dyDescent="0.25">
      <c r="A87">
        <v>21</v>
      </c>
      <c r="B87" s="3">
        <f t="shared" si="8"/>
        <v>-1</v>
      </c>
      <c r="C87" s="3">
        <f t="shared" si="9"/>
        <v>-5.2</v>
      </c>
      <c r="D87" s="3">
        <f t="shared" si="10"/>
        <v>-3.0880813032619976</v>
      </c>
      <c r="E87" s="9" t="e">
        <f t="shared" si="0"/>
        <v>#NUM!</v>
      </c>
      <c r="F87" s="9">
        <f t="shared" si="11"/>
        <v>0</v>
      </c>
      <c r="G87" s="6">
        <f t="shared" si="1"/>
        <v>4.0832877576653743</v>
      </c>
      <c r="H87" s="8">
        <f t="shared" si="2"/>
        <v>0</v>
      </c>
      <c r="I87" s="8">
        <f t="shared" si="3"/>
        <v>0</v>
      </c>
      <c r="J87" s="9" t="e">
        <f t="shared" si="4"/>
        <v>#NUM!</v>
      </c>
      <c r="K87" s="9">
        <f t="shared" si="12"/>
        <v>0</v>
      </c>
      <c r="L87" s="6">
        <f t="shared" si="5"/>
        <v>3.2661672747601638</v>
      </c>
      <c r="M87" s="8">
        <f t="shared" si="6"/>
        <v>0</v>
      </c>
      <c r="N87" s="8">
        <f t="shared" si="7"/>
        <v>0</v>
      </c>
      <c r="O87" s="22">
        <f t="shared" si="13"/>
        <v>-5.8201058201058212E-2</v>
      </c>
      <c r="P87" s="9">
        <f t="shared" si="14"/>
        <v>1.2582010582010581</v>
      </c>
      <c r="Q87">
        <f t="shared" si="15"/>
        <v>1.2582010582010581</v>
      </c>
      <c r="R87">
        <f t="shared" si="16"/>
        <v>0</v>
      </c>
      <c r="S87">
        <f t="shared" si="17"/>
        <v>0</v>
      </c>
      <c r="T87" s="22">
        <f t="shared" si="18"/>
        <v>8.0000000000000036</v>
      </c>
    </row>
    <row r="88" spans="1:20" x14ac:dyDescent="0.25">
      <c r="A88">
        <v>22</v>
      </c>
      <c r="B88" s="3">
        <f t="shared" si="8"/>
        <v>-2</v>
      </c>
      <c r="C88" s="3">
        <f t="shared" si="9"/>
        <v>-6.4</v>
      </c>
      <c r="D88" s="3">
        <f t="shared" si="10"/>
        <v>-4.2880813032619969</v>
      </c>
      <c r="E88" s="9" t="e">
        <f t="shared" si="0"/>
        <v>#NUM!</v>
      </c>
      <c r="F88" s="9">
        <f t="shared" si="11"/>
        <v>0</v>
      </c>
      <c r="G88" s="6">
        <f t="shared" si="1"/>
        <v>3.8575979228388264</v>
      </c>
      <c r="H88" s="8">
        <f t="shared" si="2"/>
        <v>0</v>
      </c>
      <c r="I88" s="8">
        <f t="shared" si="3"/>
        <v>0</v>
      </c>
      <c r="J88" s="9" t="e">
        <f t="shared" si="4"/>
        <v>#NUM!</v>
      </c>
      <c r="K88" s="9">
        <f t="shared" si="12"/>
        <v>0</v>
      </c>
      <c r="L88" s="6">
        <f t="shared" si="5"/>
        <v>3.0856409938551033</v>
      </c>
      <c r="M88" s="8">
        <f t="shared" si="6"/>
        <v>0</v>
      </c>
      <c r="N88" s="8">
        <f t="shared" si="7"/>
        <v>0</v>
      </c>
      <c r="O88" s="22">
        <f t="shared" si="13"/>
        <v>-0.11111111111111115</v>
      </c>
      <c r="P88" s="9">
        <f t="shared" si="14"/>
        <v>1.3111111111111111</v>
      </c>
      <c r="Q88">
        <f t="shared" si="15"/>
        <v>1.3111111111111111</v>
      </c>
      <c r="R88">
        <f t="shared" si="16"/>
        <v>0</v>
      </c>
      <c r="S88">
        <f t="shared" si="17"/>
        <v>0</v>
      </c>
      <c r="T88" s="22">
        <f t="shared" si="18"/>
        <v>7.9000000000000039</v>
      </c>
    </row>
    <row r="89" spans="1:20" x14ac:dyDescent="0.25">
      <c r="A89">
        <v>23</v>
      </c>
      <c r="B89" s="3">
        <f t="shared" si="8"/>
        <v>-3</v>
      </c>
      <c r="C89" s="3">
        <f t="shared" si="9"/>
        <v>-7.6</v>
      </c>
      <c r="D89" s="3">
        <f t="shared" si="10"/>
        <v>-5.4880813032619962</v>
      </c>
      <c r="E89" s="9" t="e">
        <f t="shared" si="0"/>
        <v>#NUM!</v>
      </c>
      <c r="F89" s="9">
        <f t="shared" si="11"/>
        <v>0</v>
      </c>
      <c r="G89" s="6">
        <f t="shared" si="1"/>
        <v>3.6536064853850796</v>
      </c>
      <c r="H89" s="8">
        <f t="shared" si="2"/>
        <v>0</v>
      </c>
      <c r="I89" s="8">
        <f t="shared" si="3"/>
        <v>0</v>
      </c>
      <c r="J89" s="9" t="e">
        <f t="shared" si="4"/>
        <v>#NUM!</v>
      </c>
      <c r="K89" s="9">
        <f t="shared" si="12"/>
        <v>0</v>
      </c>
      <c r="L89" s="6">
        <f t="shared" si="5"/>
        <v>2.9224709708529386</v>
      </c>
      <c r="M89" s="8">
        <f t="shared" si="6"/>
        <v>0</v>
      </c>
      <c r="N89" s="8">
        <f t="shared" si="7"/>
        <v>0</v>
      </c>
      <c r="O89" s="22">
        <f t="shared" si="13"/>
        <v>-0.15942028985507251</v>
      </c>
      <c r="P89" s="9">
        <f t="shared" si="14"/>
        <v>1.3594202898550725</v>
      </c>
      <c r="Q89">
        <f t="shared" si="15"/>
        <v>1.3594202898550725</v>
      </c>
      <c r="R89">
        <f t="shared" si="16"/>
        <v>0</v>
      </c>
      <c r="S89">
        <f t="shared" si="17"/>
        <v>0</v>
      </c>
      <c r="T89" s="22">
        <f t="shared" si="18"/>
        <v>7.8000000000000043</v>
      </c>
    </row>
    <row r="90" spans="1:20" x14ac:dyDescent="0.25">
      <c r="A90">
        <v>24</v>
      </c>
      <c r="B90" s="3">
        <f t="shared" si="8"/>
        <v>-4</v>
      </c>
      <c r="C90" s="3">
        <f t="shared" si="9"/>
        <v>-8.8000000000000007</v>
      </c>
      <c r="D90" s="3">
        <f t="shared" si="10"/>
        <v>-6.6880813032619955</v>
      </c>
      <c r="E90" s="9" t="e">
        <f t="shared" si="0"/>
        <v>#NUM!</v>
      </c>
      <c r="F90" s="9">
        <f t="shared" si="11"/>
        <v>0</v>
      </c>
      <c r="G90" s="6">
        <f t="shared" si="1"/>
        <v>3.468414077991643</v>
      </c>
      <c r="H90" s="8">
        <f t="shared" si="2"/>
        <v>0</v>
      </c>
      <c r="I90" s="8">
        <f t="shared" si="3"/>
        <v>0</v>
      </c>
      <c r="J90" s="9" t="e">
        <f t="shared" si="4"/>
        <v>#NUM!</v>
      </c>
      <c r="K90" s="9">
        <f t="shared" si="12"/>
        <v>0</v>
      </c>
      <c r="L90" s="6">
        <f t="shared" si="5"/>
        <v>2.7743380406113705</v>
      </c>
      <c r="M90" s="8">
        <f t="shared" si="6"/>
        <v>0</v>
      </c>
      <c r="N90" s="8">
        <f t="shared" si="7"/>
        <v>0</v>
      </c>
      <c r="O90" s="22">
        <f t="shared" si="13"/>
        <v>-0.20370370370370375</v>
      </c>
      <c r="P90" s="9">
        <f t="shared" si="14"/>
        <v>1.4037037037037037</v>
      </c>
      <c r="Q90">
        <f t="shared" si="15"/>
        <v>1.4037037037037037</v>
      </c>
      <c r="R90">
        <f t="shared" si="16"/>
        <v>0</v>
      </c>
      <c r="S90">
        <f t="shared" si="17"/>
        <v>0</v>
      </c>
      <c r="T90" s="22">
        <f t="shared" si="18"/>
        <v>7.7000000000000046</v>
      </c>
    </row>
    <row r="91" spans="1:20" x14ac:dyDescent="0.25">
      <c r="A91">
        <v>25</v>
      </c>
      <c r="B91" s="3">
        <f t="shared" si="8"/>
        <v>-5</v>
      </c>
      <c r="C91" s="3">
        <f t="shared" si="9"/>
        <v>-10</v>
      </c>
      <c r="D91" s="3">
        <f t="shared" si="10"/>
        <v>-7.8880813032619983</v>
      </c>
      <c r="E91" s="9" t="e">
        <f t="shared" si="0"/>
        <v>#NUM!</v>
      </c>
      <c r="F91" s="9">
        <f t="shared" si="11"/>
        <v>0</v>
      </c>
      <c r="G91" s="6">
        <f t="shared" si="1"/>
        <v>3.2996087557634093</v>
      </c>
      <c r="H91" s="8">
        <f t="shared" si="2"/>
        <v>0</v>
      </c>
      <c r="I91" s="8">
        <f t="shared" si="3"/>
        <v>0</v>
      </c>
      <c r="J91" s="9" t="e">
        <f t="shared" si="4"/>
        <v>#NUM!</v>
      </c>
      <c r="K91" s="9">
        <f t="shared" si="12"/>
        <v>0</v>
      </c>
      <c r="L91" s="6">
        <f t="shared" si="5"/>
        <v>2.639312920661844</v>
      </c>
      <c r="M91" s="8">
        <f t="shared" si="6"/>
        <v>0</v>
      </c>
      <c r="N91" s="8">
        <f t="shared" si="7"/>
        <v>0</v>
      </c>
      <c r="O91" s="22">
        <f t="shared" si="13"/>
        <v>-0.24444444444444452</v>
      </c>
      <c r="P91" s="9">
        <f t="shared" si="14"/>
        <v>1.4444444444444444</v>
      </c>
      <c r="Q91">
        <f t="shared" si="15"/>
        <v>1.4444444444444444</v>
      </c>
      <c r="R91">
        <f t="shared" si="16"/>
        <v>0</v>
      </c>
      <c r="S91">
        <f t="shared" si="17"/>
        <v>0</v>
      </c>
      <c r="T91" s="22">
        <f t="shared" si="18"/>
        <v>7.600000000000005</v>
      </c>
    </row>
    <row r="92" spans="1:20" x14ac:dyDescent="0.25">
      <c r="A92">
        <v>26</v>
      </c>
      <c r="B92" s="3">
        <f t="shared" si="8"/>
        <v>-6</v>
      </c>
      <c r="C92" s="3">
        <f t="shared" si="9"/>
        <v>-11.2</v>
      </c>
      <c r="D92" s="3">
        <f t="shared" si="10"/>
        <v>-9.0880813032619976</v>
      </c>
      <c r="E92" s="9" t="e">
        <f t="shared" si="0"/>
        <v>#NUM!</v>
      </c>
      <c r="F92" s="9">
        <f t="shared" si="11"/>
        <v>0</v>
      </c>
      <c r="G92" s="6">
        <f t="shared" si="1"/>
        <v>3.1451685301091392</v>
      </c>
      <c r="H92" s="8">
        <f t="shared" si="2"/>
        <v>0</v>
      </c>
      <c r="I92" s="8">
        <f t="shared" si="3"/>
        <v>0</v>
      </c>
      <c r="J92" s="9" t="e">
        <f t="shared" si="4"/>
        <v>#NUM!</v>
      </c>
      <c r="K92" s="9">
        <f t="shared" si="12"/>
        <v>0</v>
      </c>
      <c r="L92" s="6">
        <f t="shared" si="5"/>
        <v>2.5157782493686902</v>
      </c>
      <c r="M92" s="8">
        <f t="shared" si="6"/>
        <v>0</v>
      </c>
      <c r="N92" s="8">
        <f t="shared" si="7"/>
        <v>0</v>
      </c>
      <c r="O92" s="22">
        <f t="shared" si="13"/>
        <v>-0.28205128205128216</v>
      </c>
      <c r="P92" s="9">
        <f t="shared" si="14"/>
        <v>1.4820512820512821</v>
      </c>
      <c r="Q92">
        <f t="shared" si="15"/>
        <v>1.4820512820512821</v>
      </c>
      <c r="R92">
        <f t="shared" si="16"/>
        <v>0</v>
      </c>
      <c r="S92">
        <f t="shared" si="17"/>
        <v>0</v>
      </c>
      <c r="T92" s="22">
        <f t="shared" si="18"/>
        <v>7.5000000000000053</v>
      </c>
    </row>
    <row r="93" spans="1:20" x14ac:dyDescent="0.25">
      <c r="A93">
        <v>27</v>
      </c>
      <c r="B93" s="3">
        <f t="shared" si="8"/>
        <v>-7</v>
      </c>
      <c r="C93" s="3">
        <f t="shared" si="9"/>
        <v>-12.4</v>
      </c>
      <c r="D93" s="3">
        <f t="shared" si="10"/>
        <v>-10.288081303261997</v>
      </c>
      <c r="E93" s="9" t="e">
        <f t="shared" si="0"/>
        <v>#NUM!</v>
      </c>
      <c r="F93" s="9">
        <f t="shared" si="11"/>
        <v>0</v>
      </c>
      <c r="G93" s="6">
        <f t="shared" si="1"/>
        <v>3.0033862672799088</v>
      </c>
      <c r="H93" s="8">
        <f t="shared" si="2"/>
        <v>0</v>
      </c>
      <c r="I93" s="8">
        <f t="shared" si="3"/>
        <v>0</v>
      </c>
      <c r="J93" s="9" t="e">
        <f t="shared" si="4"/>
        <v>#NUM!</v>
      </c>
      <c r="K93" s="9">
        <f t="shared" si="12"/>
        <v>0</v>
      </c>
      <c r="L93" s="6">
        <f t="shared" si="5"/>
        <v>2.4023685132743009</v>
      </c>
      <c r="M93" s="8">
        <f t="shared" si="6"/>
        <v>0</v>
      </c>
      <c r="N93" s="8">
        <f t="shared" si="7"/>
        <v>0</v>
      </c>
      <c r="O93" s="22">
        <f t="shared" si="13"/>
        <v>-0.31687242798353915</v>
      </c>
      <c r="P93" s="9">
        <f t="shared" si="14"/>
        <v>1.5168724279835391</v>
      </c>
      <c r="Q93">
        <f t="shared" si="15"/>
        <v>1.5168724279835391</v>
      </c>
      <c r="R93">
        <f t="shared" si="16"/>
        <v>0</v>
      </c>
      <c r="S93">
        <f t="shared" si="17"/>
        <v>0</v>
      </c>
      <c r="T93" s="22">
        <f t="shared" si="18"/>
        <v>7.4000000000000057</v>
      </c>
    </row>
    <row r="94" spans="1:20" x14ac:dyDescent="0.25">
      <c r="A94">
        <v>28</v>
      </c>
      <c r="B94" s="3">
        <f t="shared" si="8"/>
        <v>-8</v>
      </c>
      <c r="C94" s="3">
        <f t="shared" si="9"/>
        <v>-13.6</v>
      </c>
      <c r="D94" s="3">
        <f t="shared" si="10"/>
        <v>-11.488081303262</v>
      </c>
      <c r="E94" s="9" t="e">
        <f t="shared" si="0"/>
        <v>#NUM!</v>
      </c>
      <c r="F94" s="9">
        <f t="shared" si="11"/>
        <v>0</v>
      </c>
      <c r="G94" s="6">
        <f t="shared" si="1"/>
        <v>2.8728112069784677</v>
      </c>
      <c r="H94" s="8">
        <f t="shared" si="2"/>
        <v>0</v>
      </c>
      <c r="I94" s="8">
        <f t="shared" si="3"/>
        <v>0</v>
      </c>
      <c r="J94" s="9" t="e">
        <f t="shared" si="4"/>
        <v>#NUM!</v>
      </c>
      <c r="K94" s="9">
        <f t="shared" si="12"/>
        <v>0</v>
      </c>
      <c r="L94" s="6">
        <f t="shared" si="5"/>
        <v>2.2979232686167848</v>
      </c>
      <c r="M94" s="8">
        <f t="shared" si="6"/>
        <v>0</v>
      </c>
      <c r="N94" s="8">
        <f t="shared" si="7"/>
        <v>0</v>
      </c>
      <c r="O94" s="22">
        <f t="shared" si="13"/>
        <v>-0.3492063492063493</v>
      </c>
      <c r="P94" s="9">
        <f t="shared" si="14"/>
        <v>1.5492063492063493</v>
      </c>
      <c r="Q94">
        <f t="shared" si="15"/>
        <v>1.5492063492063493</v>
      </c>
      <c r="R94">
        <f t="shared" si="16"/>
        <v>0</v>
      </c>
      <c r="S94">
        <f t="shared" si="17"/>
        <v>0</v>
      </c>
      <c r="T94" s="22">
        <f t="shared" si="18"/>
        <v>7.300000000000006</v>
      </c>
    </row>
    <row r="95" spans="1:20" x14ac:dyDescent="0.25">
      <c r="A95">
        <v>29</v>
      </c>
      <c r="B95" s="3">
        <f t="shared" si="8"/>
        <v>-9</v>
      </c>
      <c r="C95" s="3">
        <f t="shared" si="9"/>
        <v>-14.8</v>
      </c>
      <c r="D95" s="3">
        <f t="shared" si="10"/>
        <v>-12.688081303261995</v>
      </c>
      <c r="E95" s="9" t="e">
        <f t="shared" si="0"/>
        <v>#NUM!</v>
      </c>
      <c r="F95" s="9">
        <f t="shared" si="11"/>
        <v>0</v>
      </c>
      <c r="G95" s="6">
        <f t="shared" si="1"/>
        <v>2.7522029785900712</v>
      </c>
      <c r="H95" s="8">
        <f t="shared" si="2"/>
        <v>0</v>
      </c>
      <c r="I95" s="8">
        <f t="shared" si="3"/>
        <v>0</v>
      </c>
      <c r="J95" s="9" t="e">
        <f t="shared" si="4"/>
        <v>#NUM!</v>
      </c>
      <c r="K95" s="9">
        <f t="shared" si="12"/>
        <v>0</v>
      </c>
      <c r="L95" s="6">
        <f t="shared" si="5"/>
        <v>2.2014503595279074</v>
      </c>
      <c r="M95" s="8">
        <f t="shared" si="6"/>
        <v>0</v>
      </c>
      <c r="N95" s="8">
        <f t="shared" si="7"/>
        <v>0</v>
      </c>
      <c r="O95" s="22">
        <f t="shared" si="13"/>
        <v>-0.3793103448275863</v>
      </c>
      <c r="P95" s="9">
        <f t="shared" si="14"/>
        <v>1.5793103448275863</v>
      </c>
      <c r="Q95">
        <f t="shared" si="15"/>
        <v>1.5793103448275863</v>
      </c>
      <c r="R95">
        <f t="shared" si="16"/>
        <v>0</v>
      </c>
      <c r="S95">
        <f t="shared" si="17"/>
        <v>0</v>
      </c>
      <c r="T95" s="22">
        <f t="shared" si="18"/>
        <v>7.2000000000000064</v>
      </c>
    </row>
    <row r="96" spans="1:20" x14ac:dyDescent="0.25">
      <c r="A96">
        <v>30</v>
      </c>
      <c r="B96" s="3">
        <f t="shared" si="8"/>
        <v>-10</v>
      </c>
      <c r="C96" s="3">
        <f t="shared" si="9"/>
        <v>-16</v>
      </c>
      <c r="D96" s="3">
        <f t="shared" si="10"/>
        <v>-13.888081303261998</v>
      </c>
      <c r="E96" s="9" t="e">
        <f t="shared" si="0"/>
        <v>#NUM!</v>
      </c>
      <c r="F96" s="9">
        <f t="shared" si="11"/>
        <v>0</v>
      </c>
      <c r="G96" s="6">
        <f t="shared" si="1"/>
        <v>2.6404951180253375</v>
      </c>
      <c r="H96" s="8">
        <f t="shared" si="2"/>
        <v>0</v>
      </c>
      <c r="I96" s="8">
        <f t="shared" si="3"/>
        <v>0</v>
      </c>
      <c r="J96" s="9" t="e">
        <f t="shared" si="4"/>
        <v>#NUM!</v>
      </c>
      <c r="K96" s="9">
        <f t="shared" si="12"/>
        <v>0</v>
      </c>
      <c r="L96" s="6">
        <f t="shared" si="5"/>
        <v>2.1120967356435556</v>
      </c>
      <c r="M96" s="8">
        <f t="shared" si="6"/>
        <v>0</v>
      </c>
      <c r="N96" s="8">
        <f t="shared" si="7"/>
        <v>0</v>
      </c>
      <c r="O96" s="22">
        <f t="shared" si="13"/>
        <v>-0.4074074074074075</v>
      </c>
      <c r="P96" s="9">
        <f t="shared" si="14"/>
        <v>1.6074074074074074</v>
      </c>
      <c r="Q96">
        <f t="shared" si="15"/>
        <v>1.6074074074074074</v>
      </c>
      <c r="R96">
        <f t="shared" si="16"/>
        <v>0</v>
      </c>
      <c r="S96">
        <f t="shared" si="17"/>
        <v>0</v>
      </c>
      <c r="T96" s="22">
        <f t="shared" si="18"/>
        <v>7.1000000000000068</v>
      </c>
    </row>
    <row r="97" spans="1:20" x14ac:dyDescent="0.25">
      <c r="A97">
        <v>31</v>
      </c>
      <c r="B97" s="3">
        <f t="shared" si="8"/>
        <v>-11</v>
      </c>
      <c r="C97" s="3">
        <f t="shared" si="9"/>
        <v>-17.2</v>
      </c>
      <c r="D97" s="3">
        <f t="shared" si="10"/>
        <v>-15.088081303261994</v>
      </c>
      <c r="E97" s="9" t="e">
        <f t="shared" si="0"/>
        <v>#NUM!</v>
      </c>
      <c r="F97" s="9">
        <f t="shared" si="11"/>
        <v>0</v>
      </c>
      <c r="G97" s="6">
        <f t="shared" si="1"/>
        <v>2.536765880070301</v>
      </c>
      <c r="H97" s="8">
        <f t="shared" si="2"/>
        <v>0</v>
      </c>
      <c r="I97" s="8">
        <f t="shared" si="3"/>
        <v>0</v>
      </c>
      <c r="J97" s="9" t="e">
        <f t="shared" si="4"/>
        <v>#NUM!</v>
      </c>
      <c r="K97" s="9">
        <f t="shared" si="12"/>
        <v>0</v>
      </c>
      <c r="L97" s="6">
        <f t="shared" si="5"/>
        <v>2.0291251052928563</v>
      </c>
      <c r="M97" s="8">
        <f t="shared" si="6"/>
        <v>0</v>
      </c>
      <c r="N97" s="8">
        <f t="shared" si="7"/>
        <v>0</v>
      </c>
      <c r="O97" s="22">
        <f t="shared" si="13"/>
        <v>-0.43369175627240159</v>
      </c>
      <c r="P97" s="9">
        <f t="shared" si="14"/>
        <v>1.6336917562724016</v>
      </c>
      <c r="Q97">
        <f t="shared" si="15"/>
        <v>1.6336917562724016</v>
      </c>
      <c r="R97">
        <f t="shared" si="16"/>
        <v>0</v>
      </c>
      <c r="S97">
        <f t="shared" si="17"/>
        <v>0</v>
      </c>
      <c r="T97" s="22">
        <f t="shared" si="18"/>
        <v>7.0000000000000071</v>
      </c>
    </row>
    <row r="98" spans="1:20" x14ac:dyDescent="0.25">
      <c r="A98">
        <v>32</v>
      </c>
      <c r="B98" s="3">
        <f t="shared" si="8"/>
        <v>-12</v>
      </c>
      <c r="C98" s="3">
        <f t="shared" si="9"/>
        <v>-18.399999999999999</v>
      </c>
      <c r="D98" s="3">
        <f t="shared" si="10"/>
        <v>-16.288081303261997</v>
      </c>
      <c r="E98" s="9" t="e">
        <f t="shared" si="0"/>
        <v>#NUM!</v>
      </c>
      <c r="F98" s="9">
        <f t="shared" si="11"/>
        <v>0</v>
      </c>
      <c r="G98" s="6">
        <f t="shared" si="1"/>
        <v>2.4402147056599466</v>
      </c>
      <c r="H98" s="8">
        <f t="shared" si="2"/>
        <v>0</v>
      </c>
      <c r="I98" s="8">
        <f t="shared" si="3"/>
        <v>0</v>
      </c>
      <c r="J98" s="9" t="e">
        <f t="shared" si="4"/>
        <v>#NUM!</v>
      </c>
      <c r="K98" s="9">
        <f t="shared" si="12"/>
        <v>0</v>
      </c>
      <c r="L98" s="6">
        <f t="shared" si="5"/>
        <v>1.9518951119849479</v>
      </c>
      <c r="M98" s="8">
        <f t="shared" si="6"/>
        <v>0</v>
      </c>
      <c r="N98" s="8">
        <f t="shared" si="7"/>
        <v>0</v>
      </c>
      <c r="O98" s="22">
        <f t="shared" si="13"/>
        <v>-0.45833333333333348</v>
      </c>
      <c r="P98" s="9">
        <f t="shared" si="14"/>
        <v>1.6583333333333334</v>
      </c>
      <c r="Q98">
        <f t="shared" si="15"/>
        <v>1.6583333333333334</v>
      </c>
      <c r="R98">
        <f t="shared" si="16"/>
        <v>0</v>
      </c>
      <c r="S98">
        <f t="shared" si="17"/>
        <v>0</v>
      </c>
      <c r="T98" s="22">
        <f t="shared" si="18"/>
        <v>6.9000000000000075</v>
      </c>
    </row>
    <row r="99" spans="1:20" x14ac:dyDescent="0.25">
      <c r="A99">
        <v>33</v>
      </c>
      <c r="B99" s="3">
        <f t="shared" si="8"/>
        <v>-13</v>
      </c>
      <c r="C99" s="3">
        <f t="shared" si="9"/>
        <v>-19.600000000000001</v>
      </c>
      <c r="D99" s="3">
        <f t="shared" si="10"/>
        <v>-17.488081303262</v>
      </c>
      <c r="E99" s="9" t="e">
        <f t="shared" si="0"/>
        <v>#NUM!</v>
      </c>
      <c r="F99" s="9">
        <f t="shared" si="11"/>
        <v>0</v>
      </c>
      <c r="G99" s="6">
        <f t="shared" si="1"/>
        <v>2.3501431108118163</v>
      </c>
      <c r="H99" s="8">
        <f t="shared" si="2"/>
        <v>0</v>
      </c>
      <c r="I99" s="8">
        <f t="shared" si="3"/>
        <v>0</v>
      </c>
      <c r="J99" s="9" t="e">
        <f t="shared" si="4"/>
        <v>#NUM!</v>
      </c>
      <c r="K99" s="9">
        <f t="shared" si="12"/>
        <v>0</v>
      </c>
      <c r="L99" s="6">
        <f t="shared" si="5"/>
        <v>1.8798480477225399</v>
      </c>
      <c r="M99" s="8">
        <f t="shared" si="6"/>
        <v>0</v>
      </c>
      <c r="N99" s="8">
        <f t="shared" si="7"/>
        <v>0</v>
      </c>
      <c r="O99" s="22">
        <f t="shared" si="13"/>
        <v>-0.48148148148148157</v>
      </c>
      <c r="P99" s="9">
        <f t="shared" si="14"/>
        <v>1.6814814814814816</v>
      </c>
      <c r="Q99">
        <f t="shared" si="15"/>
        <v>1.6814814814814816</v>
      </c>
      <c r="R99">
        <f t="shared" si="16"/>
        <v>0</v>
      </c>
      <c r="S99">
        <f t="shared" si="17"/>
        <v>0</v>
      </c>
      <c r="T99" s="22">
        <f t="shared" si="18"/>
        <v>6.8000000000000078</v>
      </c>
    </row>
    <row r="100" spans="1:20" x14ac:dyDescent="0.25">
      <c r="A100">
        <v>34</v>
      </c>
      <c r="B100" s="3">
        <f t="shared" si="8"/>
        <v>-14</v>
      </c>
      <c r="C100" s="3">
        <f t="shared" si="9"/>
        <v>-20.8</v>
      </c>
      <c r="D100" s="3">
        <f t="shared" si="10"/>
        <v>-18.688081303261995</v>
      </c>
      <c r="E100" s="9" t="e">
        <f t="shared" si="0"/>
        <v>#NUM!</v>
      </c>
      <c r="F100" s="9">
        <f t="shared" si="11"/>
        <v>0</v>
      </c>
      <c r="G100" s="6">
        <f t="shared" si="1"/>
        <v>2.2659390611751542</v>
      </c>
      <c r="H100" s="8">
        <f t="shared" si="2"/>
        <v>0</v>
      </c>
      <c r="I100" s="8">
        <f t="shared" si="3"/>
        <v>0</v>
      </c>
      <c r="J100" s="9">
        <f>+G100^$B$9*H100^$B$10</f>
        <v>0</v>
      </c>
      <c r="K100" s="9">
        <f t="shared" si="12"/>
        <v>0</v>
      </c>
      <c r="L100" s="6">
        <f t="shared" si="5"/>
        <v>1.8124943544127177</v>
      </c>
      <c r="M100" s="8">
        <f t="shared" si="6"/>
        <v>0</v>
      </c>
      <c r="N100" s="8">
        <f t="shared" si="7"/>
        <v>0</v>
      </c>
      <c r="O100" s="22">
        <f t="shared" si="13"/>
        <v>-0.50326797385620925</v>
      </c>
      <c r="P100" s="9">
        <f t="shared" si="14"/>
        <v>1.7032679738562093</v>
      </c>
      <c r="Q100">
        <f t="shared" si="15"/>
        <v>1.7032679738562093</v>
      </c>
      <c r="R100">
        <f t="shared" si="16"/>
        <v>0</v>
      </c>
      <c r="S100">
        <f t="shared" si="17"/>
        <v>0</v>
      </c>
      <c r="T100" s="22">
        <f t="shared" si="18"/>
        <v>6.7000000000000082</v>
      </c>
    </row>
    <row r="101" spans="1:20" x14ac:dyDescent="0.25">
      <c r="M101" s="8"/>
      <c r="N101" s="8"/>
      <c r="P101" t="s">
        <v>53</v>
      </c>
      <c r="Q101">
        <f>MIN(Q66:Q100)</f>
        <v>2.2222222222222587E-2</v>
      </c>
    </row>
    <row r="102" spans="1:20" x14ac:dyDescent="0.25">
      <c r="M102" s="8"/>
      <c r="N102" s="8"/>
    </row>
  </sheetData>
  <mergeCells count="2">
    <mergeCell ref="E64:G64"/>
    <mergeCell ref="J64:L64"/>
  </mergeCells>
  <conditionalFormatting sqref="B13:C15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04"/>
  <sheetViews>
    <sheetView workbookViewId="0">
      <selection activeCell="B29" sqref="B29"/>
    </sheetView>
  </sheetViews>
  <sheetFormatPr defaultRowHeight="15" x14ac:dyDescent="0.25"/>
  <cols>
    <col min="1" max="1" width="26.85546875" customWidth="1"/>
    <col min="2" max="2" width="12.28515625" customWidth="1"/>
    <col min="3" max="3" width="10.7109375" customWidth="1"/>
    <col min="4" max="8" width="14.140625" customWidth="1"/>
    <col min="9" max="13" width="13.140625" customWidth="1"/>
    <col min="14" max="14" width="10.7109375" customWidth="1"/>
    <col min="15" max="15" width="11" customWidth="1"/>
  </cols>
  <sheetData>
    <row r="1" spans="1:3" x14ac:dyDescent="0.25">
      <c r="A1" t="s">
        <v>77</v>
      </c>
    </row>
    <row r="3" spans="1:3" x14ac:dyDescent="0.25">
      <c r="B3" s="2" t="s">
        <v>57</v>
      </c>
      <c r="C3" s="2" t="s">
        <v>58</v>
      </c>
    </row>
    <row r="4" spans="1:3" x14ac:dyDescent="0.25">
      <c r="A4" t="s">
        <v>18</v>
      </c>
      <c r="B4" s="33">
        <v>110</v>
      </c>
      <c r="C4" s="33">
        <v>110</v>
      </c>
    </row>
    <row r="5" spans="1:3" ht="18" x14ac:dyDescent="0.35">
      <c r="A5" t="s">
        <v>32</v>
      </c>
      <c r="B5" s="33">
        <v>3</v>
      </c>
      <c r="C5" s="33">
        <v>2</v>
      </c>
    </row>
    <row r="6" spans="1:3" ht="18" x14ac:dyDescent="0.35">
      <c r="A6" t="s">
        <v>33</v>
      </c>
      <c r="B6" s="33">
        <v>5</v>
      </c>
      <c r="C6" s="33">
        <v>5</v>
      </c>
    </row>
    <row r="8" spans="1:3" x14ac:dyDescent="0.25">
      <c r="A8" t="s">
        <v>14</v>
      </c>
    </row>
    <row r="9" spans="1:3" ht="18" x14ac:dyDescent="0.35">
      <c r="A9" t="s">
        <v>34</v>
      </c>
      <c r="B9" s="16">
        <v>0.5</v>
      </c>
    </row>
    <row r="10" spans="1:3" ht="18" x14ac:dyDescent="0.35">
      <c r="A10" t="s">
        <v>35</v>
      </c>
      <c r="B10" s="16">
        <f>1-B9</f>
        <v>0.5</v>
      </c>
    </row>
    <row r="11" spans="1:3" x14ac:dyDescent="0.25">
      <c r="B11" s="19"/>
    </row>
    <row r="12" spans="1:3" x14ac:dyDescent="0.25">
      <c r="B12" s="19"/>
    </row>
    <row r="13" spans="1:3" x14ac:dyDescent="0.25">
      <c r="A13" t="s">
        <v>116</v>
      </c>
      <c r="B13" s="2" t="s">
        <v>57</v>
      </c>
      <c r="C13" s="2" t="s">
        <v>58</v>
      </c>
    </row>
    <row r="14" spans="1:3" ht="18" x14ac:dyDescent="0.35">
      <c r="A14" s="5" t="s">
        <v>32</v>
      </c>
      <c r="B14" s="19">
        <f>+B5</f>
        <v>3</v>
      </c>
      <c r="C14" s="7">
        <f>+C5</f>
        <v>2</v>
      </c>
    </row>
    <row r="15" spans="1:3" ht="18" x14ac:dyDescent="0.35">
      <c r="A15" s="5" t="s">
        <v>36</v>
      </c>
      <c r="B15" s="19">
        <f>+B23</f>
        <v>18</v>
      </c>
      <c r="C15" s="7">
        <f>+B24</f>
        <v>28</v>
      </c>
    </row>
    <row r="16" spans="1:3" x14ac:dyDescent="0.25">
      <c r="A16" t="s">
        <v>107</v>
      </c>
      <c r="B16" s="10">
        <f>+C48*(B51-B48)/2</f>
        <v>16.200000000000006</v>
      </c>
      <c r="C16" s="10">
        <f>+C49*(B51-B49)/2</f>
        <v>39.20000000000001</v>
      </c>
    </row>
    <row r="17" spans="1:3" x14ac:dyDescent="0.25">
      <c r="A17" t="s">
        <v>108</v>
      </c>
      <c r="B17" s="10"/>
      <c r="C17" s="10">
        <f>+C16-B16</f>
        <v>23.000000000000004</v>
      </c>
    </row>
    <row r="19" spans="1:3" x14ac:dyDescent="0.25">
      <c r="B19" s="19" t="s">
        <v>57</v>
      </c>
      <c r="C19" s="2" t="s">
        <v>58</v>
      </c>
    </row>
    <row r="20" spans="1:3" x14ac:dyDescent="0.25">
      <c r="A20" t="s">
        <v>15</v>
      </c>
      <c r="B20" s="10">
        <f>MAX(E68:E102)</f>
        <v>14.198591479439077</v>
      </c>
      <c r="C20" s="10">
        <f>MAXA(J68:J102)</f>
        <v>17.38965209542733</v>
      </c>
    </row>
    <row r="22" spans="1:3" ht="18" x14ac:dyDescent="0.35">
      <c r="A22" t="s">
        <v>30</v>
      </c>
      <c r="B22" s="2" t="s">
        <v>72</v>
      </c>
      <c r="C22" s="27" t="s">
        <v>73</v>
      </c>
    </row>
    <row r="23" spans="1:3" x14ac:dyDescent="0.25">
      <c r="A23" t="s">
        <v>57</v>
      </c>
      <c r="B23" s="4">
        <f>MAX(G68:G101)</f>
        <v>18</v>
      </c>
      <c r="C23" s="4">
        <f>MAX(H68:H101)</f>
        <v>11.2</v>
      </c>
    </row>
    <row r="24" spans="1:3" x14ac:dyDescent="0.25">
      <c r="A24" t="s">
        <v>58</v>
      </c>
      <c r="B24" s="4">
        <f>MAX(L68:L102)</f>
        <v>28</v>
      </c>
      <c r="C24" s="4">
        <f>MAX(M68:M102)</f>
        <v>11.2</v>
      </c>
    </row>
    <row r="25" spans="1:3" x14ac:dyDescent="0.25">
      <c r="C25" s="4"/>
    </row>
    <row r="26" spans="1:3" ht="18" x14ac:dyDescent="0.35">
      <c r="B26" s="2" t="s">
        <v>72</v>
      </c>
      <c r="C26" s="27" t="s">
        <v>73</v>
      </c>
    </row>
    <row r="27" spans="1:3" x14ac:dyDescent="0.25">
      <c r="A27" t="s">
        <v>100</v>
      </c>
      <c r="B27" s="4">
        <f>+B23</f>
        <v>18</v>
      </c>
      <c r="C27">
        <v>0</v>
      </c>
    </row>
    <row r="28" spans="1:3" x14ac:dyDescent="0.25">
      <c r="B28" s="4">
        <f>+B27</f>
        <v>18</v>
      </c>
      <c r="C28" s="4">
        <f>+C23</f>
        <v>11.2</v>
      </c>
    </row>
    <row r="29" spans="1:3" x14ac:dyDescent="0.25">
      <c r="B29">
        <v>0</v>
      </c>
      <c r="C29" s="4">
        <f>+C28</f>
        <v>11.2</v>
      </c>
    </row>
    <row r="31" spans="1:3" x14ac:dyDescent="0.25">
      <c r="A31" t="s">
        <v>99</v>
      </c>
      <c r="B31" s="4">
        <f>+B24</f>
        <v>28</v>
      </c>
      <c r="C31">
        <v>0</v>
      </c>
    </row>
    <row r="32" spans="1:3" x14ac:dyDescent="0.25">
      <c r="B32" s="4">
        <f>+B31</f>
        <v>28</v>
      </c>
      <c r="C32" s="4">
        <f>+C24</f>
        <v>11.2</v>
      </c>
    </row>
    <row r="33" spans="1:3" x14ac:dyDescent="0.25">
      <c r="B33">
        <v>0</v>
      </c>
      <c r="C33" s="4">
        <f>+C32</f>
        <v>11.2</v>
      </c>
    </row>
    <row r="34" spans="1:3" x14ac:dyDescent="0.25">
      <c r="C34" s="4"/>
    </row>
    <row r="35" spans="1:3" ht="18" x14ac:dyDescent="0.35">
      <c r="A35" t="s">
        <v>64</v>
      </c>
      <c r="B35" s="2" t="s">
        <v>72</v>
      </c>
      <c r="C35" s="27" t="s">
        <v>73</v>
      </c>
    </row>
    <row r="36" spans="1:3" x14ac:dyDescent="0.25">
      <c r="A36" t="s">
        <v>38</v>
      </c>
      <c r="B36" s="7">
        <f>+B4/B5</f>
        <v>36.666666666666664</v>
      </c>
      <c r="C36" s="7">
        <v>0</v>
      </c>
    </row>
    <row r="37" spans="1:3" x14ac:dyDescent="0.25">
      <c r="A37" t="s">
        <v>39</v>
      </c>
      <c r="B37" s="7">
        <v>0</v>
      </c>
      <c r="C37" s="7">
        <f>+B4/B6</f>
        <v>22</v>
      </c>
    </row>
    <row r="38" spans="1:3" x14ac:dyDescent="0.25">
      <c r="B38" s="2" t="s">
        <v>11</v>
      </c>
      <c r="C38" s="2" t="s">
        <v>12</v>
      </c>
    </row>
    <row r="39" spans="1:3" x14ac:dyDescent="0.25">
      <c r="B39">
        <f>INTERCEPT(C36:C37,B36:B37)</f>
        <v>22</v>
      </c>
      <c r="C39">
        <f>SLOPE(C36:C37,B36:B37)</f>
        <v>-0.6</v>
      </c>
    </row>
    <row r="41" spans="1:3" x14ac:dyDescent="0.25">
      <c r="A41" t="s">
        <v>67</v>
      </c>
      <c r="B41" s="2" t="s">
        <v>60</v>
      </c>
      <c r="C41" s="2" t="s">
        <v>61</v>
      </c>
    </row>
    <row r="42" spans="1:3" x14ac:dyDescent="0.25">
      <c r="A42" t="s">
        <v>38</v>
      </c>
      <c r="B42" s="7">
        <f>+C4/C5</f>
        <v>55</v>
      </c>
      <c r="C42" s="7">
        <v>0</v>
      </c>
    </row>
    <row r="43" spans="1:3" x14ac:dyDescent="0.25">
      <c r="A43" t="s">
        <v>39</v>
      </c>
      <c r="B43" s="7">
        <v>0</v>
      </c>
      <c r="C43" s="7">
        <f>+C4/C6</f>
        <v>22</v>
      </c>
    </row>
    <row r="44" spans="1:3" x14ac:dyDescent="0.25">
      <c r="B44" s="2" t="s">
        <v>11</v>
      </c>
      <c r="C44" s="2" t="s">
        <v>12</v>
      </c>
    </row>
    <row r="45" spans="1:3" x14ac:dyDescent="0.25">
      <c r="B45">
        <f>INTERCEPT(C42:C43,B42:B43)</f>
        <v>22</v>
      </c>
      <c r="C45">
        <f>SLOPE(C42:C43,B42:B43)</f>
        <v>-0.4</v>
      </c>
    </row>
    <row r="47" spans="1:3" ht="18" x14ac:dyDescent="0.35">
      <c r="A47" t="s">
        <v>70</v>
      </c>
      <c r="B47" s="2" t="s">
        <v>68</v>
      </c>
      <c r="C47" s="2" t="s">
        <v>69</v>
      </c>
    </row>
    <row r="48" spans="1:3" x14ac:dyDescent="0.25">
      <c r="A48" t="s">
        <v>57</v>
      </c>
      <c r="B48">
        <f>+B5</f>
        <v>3</v>
      </c>
      <c r="C48" s="4">
        <f>+B27</f>
        <v>18</v>
      </c>
    </row>
    <row r="49" spans="1:3" x14ac:dyDescent="0.25">
      <c r="A49" t="s">
        <v>58</v>
      </c>
      <c r="B49">
        <f>+C5</f>
        <v>2</v>
      </c>
      <c r="C49" s="4">
        <f>+B31</f>
        <v>28</v>
      </c>
    </row>
    <row r="50" spans="1:3" x14ac:dyDescent="0.25">
      <c r="B50" s="2" t="s">
        <v>11</v>
      </c>
      <c r="C50" s="2" t="s">
        <v>12</v>
      </c>
    </row>
    <row r="51" spans="1:3" x14ac:dyDescent="0.25">
      <c r="B51">
        <f>INTERCEPT(B48:B49,C48:C49)</f>
        <v>4.8000000000000007</v>
      </c>
      <c r="C51">
        <f>SLOPE(B48:B49,C48:C49)</f>
        <v>-0.1</v>
      </c>
    </row>
    <row r="53" spans="1:3" ht="18" x14ac:dyDescent="0.35">
      <c r="B53" s="2" t="s">
        <v>72</v>
      </c>
      <c r="C53" s="27" t="s">
        <v>73</v>
      </c>
    </row>
    <row r="54" spans="1:3" x14ac:dyDescent="0.25">
      <c r="A54" t="s">
        <v>38</v>
      </c>
      <c r="B54">
        <f>-B51/C51</f>
        <v>48.000000000000007</v>
      </c>
      <c r="C54">
        <v>0</v>
      </c>
    </row>
    <row r="55" spans="1:3" x14ac:dyDescent="0.25">
      <c r="A55" t="s">
        <v>39</v>
      </c>
      <c r="B55">
        <v>0</v>
      </c>
      <c r="C55">
        <f>+B51</f>
        <v>4.8000000000000007</v>
      </c>
    </row>
    <row r="57" spans="1:3" ht="18" x14ac:dyDescent="0.35">
      <c r="B57" s="2" t="s">
        <v>72</v>
      </c>
      <c r="C57" s="27" t="s">
        <v>73</v>
      </c>
    </row>
    <row r="58" spans="1:3" x14ac:dyDescent="0.25">
      <c r="A58" t="s">
        <v>114</v>
      </c>
      <c r="B58" s="4">
        <f>+C48</f>
        <v>18</v>
      </c>
      <c r="C58">
        <v>0</v>
      </c>
    </row>
    <row r="59" spans="1:3" x14ac:dyDescent="0.25">
      <c r="B59" s="4">
        <f>+B58</f>
        <v>18</v>
      </c>
      <c r="C59" s="4">
        <f>+B48</f>
        <v>3</v>
      </c>
    </row>
    <row r="60" spans="1:3" x14ac:dyDescent="0.25">
      <c r="B60">
        <v>0</v>
      </c>
      <c r="C60" s="4">
        <f>+C59</f>
        <v>3</v>
      </c>
    </row>
    <row r="61" spans="1:3" x14ac:dyDescent="0.25">
      <c r="C61" s="4"/>
    </row>
    <row r="62" spans="1:3" ht="18" x14ac:dyDescent="0.35">
      <c r="B62" s="2" t="s">
        <v>72</v>
      </c>
      <c r="C62" s="27" t="s">
        <v>73</v>
      </c>
    </row>
    <row r="63" spans="1:3" x14ac:dyDescent="0.25">
      <c r="A63" t="s">
        <v>115</v>
      </c>
      <c r="B63" s="4">
        <f>+C49</f>
        <v>28</v>
      </c>
      <c r="C63">
        <v>0</v>
      </c>
    </row>
    <row r="64" spans="1:3" x14ac:dyDescent="0.25">
      <c r="B64" s="4">
        <f>+B63</f>
        <v>28</v>
      </c>
      <c r="C64" s="4">
        <f>+B49</f>
        <v>2</v>
      </c>
    </row>
    <row r="65" spans="1:15" x14ac:dyDescent="0.25">
      <c r="B65">
        <v>0</v>
      </c>
      <c r="C65" s="4">
        <f>+C64</f>
        <v>2</v>
      </c>
    </row>
    <row r="66" spans="1:15" x14ac:dyDescent="0.25">
      <c r="D66" s="63" t="s">
        <v>57</v>
      </c>
      <c r="E66" s="63"/>
      <c r="F66" s="63"/>
      <c r="I66" s="63" t="s">
        <v>58</v>
      </c>
      <c r="J66" s="63"/>
      <c r="K66" s="63"/>
    </row>
    <row r="67" spans="1:15" ht="18" x14ac:dyDescent="0.35">
      <c r="A67" s="2" t="s">
        <v>72</v>
      </c>
      <c r="B67" s="27" t="s">
        <v>74</v>
      </c>
      <c r="C67" s="27" t="s">
        <v>75</v>
      </c>
      <c r="D67" t="s">
        <v>20</v>
      </c>
      <c r="E67" t="s">
        <v>20</v>
      </c>
      <c r="F67" t="s">
        <v>62</v>
      </c>
      <c r="I67" t="s">
        <v>20</v>
      </c>
      <c r="J67" t="s">
        <v>20</v>
      </c>
      <c r="K67" t="s">
        <v>63</v>
      </c>
      <c r="N67" t="s">
        <v>106</v>
      </c>
    </row>
    <row r="68" spans="1:15" x14ac:dyDescent="0.25">
      <c r="A68">
        <v>0.1</v>
      </c>
      <c r="B68" s="3">
        <f>+($B$4-$B$5*A68)/$B$6</f>
        <v>21.94</v>
      </c>
      <c r="C68" s="3">
        <f>+($C$4-$C$5*A68)/$C$6</f>
        <v>21.96</v>
      </c>
      <c r="D68" s="9">
        <f t="shared" ref="D68:D102" si="0">+A68^$B$9*B68^$B$10</f>
        <v>1.4812157169028419</v>
      </c>
      <c r="E68" s="9">
        <f>IFERROR(D68,0)</f>
        <v>1.4812157169028419</v>
      </c>
      <c r="F68" s="6">
        <f t="shared" ref="F68:F102" si="1">+($B$20/(A68^$B$9))^(1/$B$10)</f>
        <v>2015.9999999999995</v>
      </c>
      <c r="G68" s="8">
        <f t="shared" ref="G68:G102" si="2">IF(E68=$B$20,A68,0)</f>
        <v>0</v>
      </c>
      <c r="H68" s="8">
        <f t="shared" ref="H68:H102" si="3">IF(E68=$B$20,B68,0)</f>
        <v>0</v>
      </c>
      <c r="I68" s="9">
        <f t="shared" ref="I68:I101" si="4">+A68^$B$9*C68^$B$10</f>
        <v>1.4818906842274164</v>
      </c>
      <c r="J68" s="9">
        <f>IFERROR(I68,0)</f>
        <v>1.4818906842274164</v>
      </c>
      <c r="K68" s="6">
        <f t="shared" ref="K68:K102" si="5">+($C$20/(A68^$B$9))^(1/$B$10)</f>
        <v>3024.0000000000009</v>
      </c>
      <c r="L68" s="8">
        <f t="shared" ref="L68:L102" si="6">IF(J68=$C$20,A68,0)</f>
        <v>0</v>
      </c>
      <c r="M68" s="8">
        <f t="shared" ref="M68:M102" si="7">IF(J68=$C$20,C68,0)</f>
        <v>0</v>
      </c>
      <c r="N68" s="9" t="e">
        <f>+#REF!+#REF!*A68</f>
        <v>#REF!</v>
      </c>
      <c r="O68" s="9"/>
    </row>
    <row r="69" spans="1:15" x14ac:dyDescent="0.25">
      <c r="A69">
        <v>1</v>
      </c>
      <c r="B69" s="3">
        <f t="shared" ref="B69:B102" si="8">+($B$4-$B$5*A69)/$B$6</f>
        <v>21.4</v>
      </c>
      <c r="C69" s="3">
        <f t="shared" ref="C69:C102" si="9">+($C$4-$C$5*A69)/$C$6</f>
        <v>21.6</v>
      </c>
      <c r="D69" s="9">
        <f t="shared" si="0"/>
        <v>4.6260134024881507</v>
      </c>
      <c r="E69" s="9">
        <f t="shared" ref="E69:E102" si="10">IFERROR(D69,0)</f>
        <v>4.6260134024881507</v>
      </c>
      <c r="F69" s="6">
        <f t="shared" si="1"/>
        <v>201.59999999999997</v>
      </c>
      <c r="G69" s="8">
        <f t="shared" si="2"/>
        <v>0</v>
      </c>
      <c r="H69" s="8">
        <f t="shared" si="3"/>
        <v>0</v>
      </c>
      <c r="I69" s="9">
        <f t="shared" si="4"/>
        <v>4.6475800154489004</v>
      </c>
      <c r="J69" s="9">
        <f t="shared" ref="J69:J102" si="11">IFERROR(I69,0)</f>
        <v>4.6475800154489004</v>
      </c>
      <c r="K69" s="6">
        <f t="shared" si="5"/>
        <v>302.40000000000015</v>
      </c>
      <c r="L69" s="8">
        <f t="shared" si="6"/>
        <v>0</v>
      </c>
      <c r="M69" s="8">
        <f t="shared" si="7"/>
        <v>0</v>
      </c>
      <c r="N69" s="9" t="e">
        <f>+#REF!+#REF!*A69</f>
        <v>#REF!</v>
      </c>
      <c r="O69" s="9"/>
    </row>
    <row r="70" spans="1:15" x14ac:dyDescent="0.25">
      <c r="A70">
        <v>2</v>
      </c>
      <c r="B70" s="3">
        <f t="shared" si="8"/>
        <v>20.8</v>
      </c>
      <c r="C70" s="3">
        <f t="shared" si="9"/>
        <v>21.2</v>
      </c>
      <c r="D70" s="9">
        <f t="shared" si="0"/>
        <v>6.4498061986388402</v>
      </c>
      <c r="E70" s="9">
        <f t="shared" si="10"/>
        <v>6.4498061986388402</v>
      </c>
      <c r="F70" s="6">
        <f t="shared" si="1"/>
        <v>100.79999999999997</v>
      </c>
      <c r="G70" s="8">
        <f t="shared" si="2"/>
        <v>0</v>
      </c>
      <c r="H70" s="8">
        <f t="shared" si="3"/>
        <v>0</v>
      </c>
      <c r="I70" s="9">
        <f t="shared" si="4"/>
        <v>6.5115282384398823</v>
      </c>
      <c r="J70" s="9">
        <f t="shared" si="11"/>
        <v>6.5115282384398823</v>
      </c>
      <c r="K70" s="6">
        <f t="shared" si="5"/>
        <v>151.20000000000005</v>
      </c>
      <c r="L70" s="8">
        <f t="shared" si="6"/>
        <v>0</v>
      </c>
      <c r="M70" s="8">
        <f t="shared" si="7"/>
        <v>0</v>
      </c>
      <c r="N70" s="9" t="e">
        <f>+#REF!+#REF!*A70</f>
        <v>#REF!</v>
      </c>
      <c r="O70" s="9"/>
    </row>
    <row r="71" spans="1:15" x14ac:dyDescent="0.25">
      <c r="A71">
        <v>3</v>
      </c>
      <c r="B71" s="3">
        <f t="shared" si="8"/>
        <v>20.2</v>
      </c>
      <c r="C71" s="3">
        <f t="shared" si="9"/>
        <v>20.8</v>
      </c>
      <c r="D71" s="9">
        <f t="shared" si="0"/>
        <v>7.7846001824114248</v>
      </c>
      <c r="E71" s="9">
        <f t="shared" si="10"/>
        <v>7.7846001824114248</v>
      </c>
      <c r="F71" s="6">
        <f t="shared" si="1"/>
        <v>67.199999999999989</v>
      </c>
      <c r="G71" s="8">
        <f t="shared" si="2"/>
        <v>0</v>
      </c>
      <c r="H71" s="8">
        <f t="shared" si="3"/>
        <v>0</v>
      </c>
      <c r="I71" s="9">
        <f t="shared" si="4"/>
        <v>7.8993670632525994</v>
      </c>
      <c r="J71" s="9">
        <f t="shared" si="11"/>
        <v>7.8993670632525994</v>
      </c>
      <c r="K71" s="6">
        <f t="shared" si="5"/>
        <v>100.80000000000004</v>
      </c>
      <c r="L71" s="8">
        <f t="shared" si="6"/>
        <v>0</v>
      </c>
      <c r="M71" s="8">
        <f t="shared" si="7"/>
        <v>0</v>
      </c>
      <c r="N71" s="9" t="e">
        <f>+#REF!+#REF!*A71</f>
        <v>#REF!</v>
      </c>
      <c r="O71" s="9"/>
    </row>
    <row r="72" spans="1:15" x14ac:dyDescent="0.25">
      <c r="A72">
        <v>4</v>
      </c>
      <c r="B72" s="3">
        <f t="shared" si="8"/>
        <v>19.600000000000001</v>
      </c>
      <c r="C72" s="3">
        <f t="shared" si="9"/>
        <v>20.399999999999999</v>
      </c>
      <c r="D72" s="9">
        <f t="shared" si="0"/>
        <v>8.8543774484714621</v>
      </c>
      <c r="E72" s="9">
        <f t="shared" si="10"/>
        <v>8.8543774484714621</v>
      </c>
      <c r="F72" s="6">
        <f t="shared" si="1"/>
        <v>50.399999999999991</v>
      </c>
      <c r="G72" s="8">
        <f t="shared" si="2"/>
        <v>0</v>
      </c>
      <c r="H72" s="8">
        <f t="shared" si="3"/>
        <v>0</v>
      </c>
      <c r="I72" s="9">
        <f t="shared" si="4"/>
        <v>9.0332718325089711</v>
      </c>
      <c r="J72" s="9">
        <f t="shared" si="11"/>
        <v>9.0332718325089711</v>
      </c>
      <c r="K72" s="6">
        <f t="shared" si="5"/>
        <v>75.600000000000037</v>
      </c>
      <c r="L72" s="8">
        <f t="shared" si="6"/>
        <v>0</v>
      </c>
      <c r="M72" s="8">
        <f t="shared" si="7"/>
        <v>0</v>
      </c>
      <c r="N72" s="9" t="e">
        <f>+#REF!+#REF!*A72</f>
        <v>#REF!</v>
      </c>
      <c r="O72" s="9"/>
    </row>
    <row r="73" spans="1:15" x14ac:dyDescent="0.25">
      <c r="A73">
        <v>5</v>
      </c>
      <c r="B73" s="3">
        <f t="shared" si="8"/>
        <v>19</v>
      </c>
      <c r="C73" s="3">
        <f t="shared" si="9"/>
        <v>20</v>
      </c>
      <c r="D73" s="9">
        <f t="shared" si="0"/>
        <v>9.7467943448089649</v>
      </c>
      <c r="E73" s="9">
        <f t="shared" si="10"/>
        <v>9.7467943448089649</v>
      </c>
      <c r="F73" s="6">
        <f t="shared" si="1"/>
        <v>40.319999999999993</v>
      </c>
      <c r="G73" s="8">
        <f t="shared" si="2"/>
        <v>0</v>
      </c>
      <c r="H73" s="8">
        <f t="shared" si="3"/>
        <v>0</v>
      </c>
      <c r="I73" s="9">
        <f t="shared" si="4"/>
        <v>10.000000000000002</v>
      </c>
      <c r="J73" s="9">
        <f t="shared" si="11"/>
        <v>10.000000000000002</v>
      </c>
      <c r="K73" s="6">
        <f t="shared" si="5"/>
        <v>60.480000000000025</v>
      </c>
      <c r="L73" s="8">
        <f t="shared" si="6"/>
        <v>0</v>
      </c>
      <c r="M73" s="8">
        <f t="shared" si="7"/>
        <v>0</v>
      </c>
      <c r="N73" s="9" t="e">
        <f>+#REF!+#REF!*A73</f>
        <v>#REF!</v>
      </c>
      <c r="O73" s="9"/>
    </row>
    <row r="74" spans="1:15" x14ac:dyDescent="0.25">
      <c r="A74">
        <v>6</v>
      </c>
      <c r="B74" s="3">
        <f t="shared" si="8"/>
        <v>18.399999999999999</v>
      </c>
      <c r="C74" s="3">
        <f t="shared" si="9"/>
        <v>19.600000000000001</v>
      </c>
      <c r="D74" s="9">
        <f t="shared" si="0"/>
        <v>10.507140429250956</v>
      </c>
      <c r="E74" s="9">
        <f t="shared" si="10"/>
        <v>10.507140429250956</v>
      </c>
      <c r="F74" s="6">
        <f t="shared" si="1"/>
        <v>33.6</v>
      </c>
      <c r="G74" s="8">
        <f t="shared" si="2"/>
        <v>0</v>
      </c>
      <c r="H74" s="8">
        <f t="shared" si="3"/>
        <v>0</v>
      </c>
      <c r="I74" s="9">
        <f t="shared" si="4"/>
        <v>10.844353369380766</v>
      </c>
      <c r="J74" s="9">
        <f t="shared" si="11"/>
        <v>10.844353369380766</v>
      </c>
      <c r="K74" s="6">
        <f t="shared" si="5"/>
        <v>50.400000000000027</v>
      </c>
      <c r="L74" s="8">
        <f t="shared" si="6"/>
        <v>0</v>
      </c>
      <c r="M74" s="8">
        <f t="shared" si="7"/>
        <v>0</v>
      </c>
      <c r="N74" s="9" t="e">
        <f>+#REF!+#REF!*A74</f>
        <v>#REF!</v>
      </c>
      <c r="O74" s="9"/>
    </row>
    <row r="75" spans="1:15" x14ac:dyDescent="0.25">
      <c r="A75">
        <v>7</v>
      </c>
      <c r="B75" s="3">
        <f t="shared" si="8"/>
        <v>17.8</v>
      </c>
      <c r="C75" s="3">
        <f t="shared" si="9"/>
        <v>19.2</v>
      </c>
      <c r="D75" s="9">
        <f t="shared" si="0"/>
        <v>11.16243700990066</v>
      </c>
      <c r="E75" s="9">
        <f t="shared" si="10"/>
        <v>11.16243700990066</v>
      </c>
      <c r="F75" s="6">
        <f t="shared" si="1"/>
        <v>28.79999999999999</v>
      </c>
      <c r="G75" s="8">
        <f t="shared" si="2"/>
        <v>0</v>
      </c>
      <c r="H75" s="8">
        <f t="shared" si="3"/>
        <v>0</v>
      </c>
      <c r="I75" s="9">
        <f t="shared" si="4"/>
        <v>11.59310139695155</v>
      </c>
      <c r="J75" s="9">
        <f t="shared" si="11"/>
        <v>11.59310139695155</v>
      </c>
      <c r="K75" s="6">
        <f t="shared" si="5"/>
        <v>43.200000000000017</v>
      </c>
      <c r="L75" s="8">
        <f t="shared" si="6"/>
        <v>0</v>
      </c>
      <c r="M75" s="8">
        <f t="shared" si="7"/>
        <v>0</v>
      </c>
      <c r="N75" s="9" t="e">
        <f>+#REF!+#REF!*A75</f>
        <v>#REF!</v>
      </c>
      <c r="O75" s="9"/>
    </row>
    <row r="76" spans="1:15" x14ac:dyDescent="0.25">
      <c r="A76">
        <v>8</v>
      </c>
      <c r="B76" s="3">
        <f t="shared" si="8"/>
        <v>17.2</v>
      </c>
      <c r="C76" s="3">
        <f t="shared" si="9"/>
        <v>18.8</v>
      </c>
      <c r="D76" s="9">
        <f t="shared" si="0"/>
        <v>11.730302638892145</v>
      </c>
      <c r="E76" s="9">
        <f t="shared" si="10"/>
        <v>11.730302638892145</v>
      </c>
      <c r="F76" s="6">
        <f t="shared" si="1"/>
        <v>25.199999999999992</v>
      </c>
      <c r="G76" s="8">
        <f t="shared" si="2"/>
        <v>0</v>
      </c>
      <c r="H76" s="8">
        <f t="shared" si="3"/>
        <v>0</v>
      </c>
      <c r="I76" s="9">
        <f t="shared" si="4"/>
        <v>12.263767773404714</v>
      </c>
      <c r="J76" s="9">
        <f t="shared" si="11"/>
        <v>12.263767773404714</v>
      </c>
      <c r="K76" s="6">
        <f t="shared" si="5"/>
        <v>37.800000000000011</v>
      </c>
      <c r="L76" s="8">
        <f t="shared" si="6"/>
        <v>0</v>
      </c>
      <c r="M76" s="8">
        <f t="shared" si="7"/>
        <v>0</v>
      </c>
      <c r="N76" s="9" t="e">
        <f>+#REF!+#REF!*A76</f>
        <v>#REF!</v>
      </c>
      <c r="O76" s="9"/>
    </row>
    <row r="77" spans="1:15" x14ac:dyDescent="0.25">
      <c r="A77">
        <v>9</v>
      </c>
      <c r="B77" s="3">
        <f t="shared" si="8"/>
        <v>16.600000000000001</v>
      </c>
      <c r="C77" s="3">
        <f t="shared" si="9"/>
        <v>18.399999999999999</v>
      </c>
      <c r="D77" s="9">
        <f t="shared" si="0"/>
        <v>12.222929272478018</v>
      </c>
      <c r="E77" s="9">
        <f t="shared" si="10"/>
        <v>12.222929272478018</v>
      </c>
      <c r="F77" s="6">
        <f t="shared" si="1"/>
        <v>22.4</v>
      </c>
      <c r="G77" s="8">
        <f t="shared" si="2"/>
        <v>0</v>
      </c>
      <c r="H77" s="8">
        <f t="shared" si="3"/>
        <v>0</v>
      </c>
      <c r="I77" s="9">
        <f t="shared" si="4"/>
        <v>12.86856635371633</v>
      </c>
      <c r="J77" s="9">
        <f t="shared" si="11"/>
        <v>12.86856635371633</v>
      </c>
      <c r="K77" s="6">
        <f t="shared" si="5"/>
        <v>33.600000000000016</v>
      </c>
      <c r="L77" s="8">
        <f t="shared" si="6"/>
        <v>0</v>
      </c>
      <c r="M77" s="8">
        <f t="shared" si="7"/>
        <v>0</v>
      </c>
      <c r="N77" s="9" t="e">
        <f>+#REF!+#REF!*A77</f>
        <v>#REF!</v>
      </c>
      <c r="O77" s="9"/>
    </row>
    <row r="78" spans="1:15" x14ac:dyDescent="0.25">
      <c r="A78">
        <v>10</v>
      </c>
      <c r="B78" s="3">
        <f t="shared" si="8"/>
        <v>16</v>
      </c>
      <c r="C78" s="3">
        <f t="shared" si="9"/>
        <v>18</v>
      </c>
      <c r="D78" s="9">
        <f t="shared" si="0"/>
        <v>12.649110640673518</v>
      </c>
      <c r="E78" s="9">
        <f t="shared" si="10"/>
        <v>12.649110640673518</v>
      </c>
      <c r="F78" s="6">
        <f t="shared" si="1"/>
        <v>20.159999999999993</v>
      </c>
      <c r="G78" s="8">
        <f t="shared" si="2"/>
        <v>0</v>
      </c>
      <c r="H78" s="8">
        <f t="shared" si="3"/>
        <v>0</v>
      </c>
      <c r="I78" s="9">
        <f t="shared" si="4"/>
        <v>13.416407864998737</v>
      </c>
      <c r="J78" s="9">
        <f t="shared" si="11"/>
        <v>13.416407864998737</v>
      </c>
      <c r="K78" s="6">
        <f t="shared" si="5"/>
        <v>30.240000000000013</v>
      </c>
      <c r="L78" s="8">
        <f t="shared" si="6"/>
        <v>0</v>
      </c>
      <c r="M78" s="8">
        <f t="shared" si="7"/>
        <v>0</v>
      </c>
      <c r="N78" s="9" t="e">
        <f>+#REF!+#REF!*A78</f>
        <v>#REF!</v>
      </c>
      <c r="O78" s="9"/>
    </row>
    <row r="79" spans="1:15" x14ac:dyDescent="0.25">
      <c r="A79">
        <v>11</v>
      </c>
      <c r="B79" s="3">
        <f t="shared" si="8"/>
        <v>15.4</v>
      </c>
      <c r="C79" s="3">
        <f t="shared" si="9"/>
        <v>17.600000000000001</v>
      </c>
      <c r="D79" s="9">
        <f t="shared" si="0"/>
        <v>13.015375522819156</v>
      </c>
      <c r="E79" s="9">
        <f t="shared" si="10"/>
        <v>13.015375522819156</v>
      </c>
      <c r="F79" s="6">
        <f t="shared" si="1"/>
        <v>18.327272727272724</v>
      </c>
      <c r="G79" s="8">
        <f t="shared" si="2"/>
        <v>0</v>
      </c>
      <c r="H79" s="8">
        <f t="shared" si="3"/>
        <v>0</v>
      </c>
      <c r="I79" s="9">
        <f t="shared" si="4"/>
        <v>13.91402170474087</v>
      </c>
      <c r="J79" s="9">
        <f t="shared" si="11"/>
        <v>13.91402170474087</v>
      </c>
      <c r="K79" s="6">
        <f t="shared" si="5"/>
        <v>27.490909090909103</v>
      </c>
      <c r="L79" s="8">
        <f t="shared" si="6"/>
        <v>0</v>
      </c>
      <c r="M79" s="8">
        <f t="shared" si="7"/>
        <v>0</v>
      </c>
      <c r="N79" s="9" t="e">
        <f>+#REF!+#REF!*A79</f>
        <v>#REF!</v>
      </c>
      <c r="O79" s="9"/>
    </row>
    <row r="80" spans="1:15" x14ac:dyDescent="0.25">
      <c r="A80">
        <v>12</v>
      </c>
      <c r="B80" s="3">
        <f t="shared" si="8"/>
        <v>14.8</v>
      </c>
      <c r="C80" s="3">
        <f t="shared" si="9"/>
        <v>17.2</v>
      </c>
      <c r="D80" s="9">
        <f t="shared" si="0"/>
        <v>13.326664999166145</v>
      </c>
      <c r="E80" s="9">
        <f t="shared" si="10"/>
        <v>13.326664999166145</v>
      </c>
      <c r="F80" s="6">
        <f t="shared" si="1"/>
        <v>16.799999999999997</v>
      </c>
      <c r="G80" s="8">
        <f t="shared" si="2"/>
        <v>0</v>
      </c>
      <c r="H80" s="8">
        <f t="shared" si="3"/>
        <v>0</v>
      </c>
      <c r="I80" s="9">
        <f t="shared" si="4"/>
        <v>14.366627996854374</v>
      </c>
      <c r="J80" s="9">
        <f t="shared" si="11"/>
        <v>14.366627996854374</v>
      </c>
      <c r="K80" s="6">
        <f t="shared" si="5"/>
        <v>25.20000000000001</v>
      </c>
      <c r="L80" s="8">
        <f t="shared" si="6"/>
        <v>0</v>
      </c>
      <c r="M80" s="8">
        <f t="shared" si="7"/>
        <v>0</v>
      </c>
      <c r="N80" s="9" t="e">
        <f>+#REF!+#REF!*A80</f>
        <v>#REF!</v>
      </c>
      <c r="O80" s="9"/>
    </row>
    <row r="81" spans="1:15" x14ac:dyDescent="0.25">
      <c r="A81">
        <v>13</v>
      </c>
      <c r="B81" s="3">
        <f t="shared" si="8"/>
        <v>14.2</v>
      </c>
      <c r="C81" s="3">
        <f t="shared" si="9"/>
        <v>16.8</v>
      </c>
      <c r="D81" s="9">
        <f t="shared" si="0"/>
        <v>13.586758259423032</v>
      </c>
      <c r="E81" s="9">
        <f t="shared" si="10"/>
        <v>13.586758259423032</v>
      </c>
      <c r="F81" s="6">
        <f t="shared" si="1"/>
        <v>15.507692307692306</v>
      </c>
      <c r="G81" s="8">
        <f t="shared" si="2"/>
        <v>0</v>
      </c>
      <c r="H81" s="8">
        <f t="shared" si="3"/>
        <v>0</v>
      </c>
      <c r="I81" s="9">
        <f t="shared" si="4"/>
        <v>14.778362561528933</v>
      </c>
      <c r="J81" s="9">
        <f t="shared" si="11"/>
        <v>14.778362561528933</v>
      </c>
      <c r="K81" s="6">
        <f t="shared" si="5"/>
        <v>23.261538461538478</v>
      </c>
      <c r="L81" s="8">
        <f t="shared" si="6"/>
        <v>0</v>
      </c>
      <c r="M81" s="8">
        <f t="shared" si="7"/>
        <v>0</v>
      </c>
      <c r="N81" s="9" t="e">
        <f>+#REF!+#REF!*A81</f>
        <v>#REF!</v>
      </c>
      <c r="O81" s="9"/>
    </row>
    <row r="82" spans="1:15" x14ac:dyDescent="0.25">
      <c r="A82">
        <v>14</v>
      </c>
      <c r="B82" s="3">
        <f t="shared" si="8"/>
        <v>13.6</v>
      </c>
      <c r="C82" s="3">
        <f t="shared" si="9"/>
        <v>16.399999999999999</v>
      </c>
      <c r="D82" s="9">
        <f t="shared" si="0"/>
        <v>13.798550648528272</v>
      </c>
      <c r="E82" s="9">
        <f t="shared" si="10"/>
        <v>13.798550648528272</v>
      </c>
      <c r="F82" s="6">
        <f t="shared" si="1"/>
        <v>14.399999999999999</v>
      </c>
      <c r="G82" s="8">
        <f t="shared" si="2"/>
        <v>0</v>
      </c>
      <c r="H82" s="8">
        <f t="shared" si="3"/>
        <v>0</v>
      </c>
      <c r="I82" s="9">
        <f t="shared" si="4"/>
        <v>15.152557539900647</v>
      </c>
      <c r="J82" s="9">
        <f t="shared" si="11"/>
        <v>15.152557539900647</v>
      </c>
      <c r="K82" s="6">
        <f t="shared" si="5"/>
        <v>21.600000000000009</v>
      </c>
      <c r="L82" s="8">
        <f t="shared" si="6"/>
        <v>0</v>
      </c>
      <c r="M82" s="8">
        <f t="shared" si="7"/>
        <v>0</v>
      </c>
      <c r="N82" s="9" t="e">
        <f>+#REF!+#REF!*A82</f>
        <v>#REF!</v>
      </c>
      <c r="O82" s="9"/>
    </row>
    <row r="83" spans="1:15" x14ac:dyDescent="0.25">
      <c r="A83">
        <v>15</v>
      </c>
      <c r="B83" s="3">
        <f t="shared" si="8"/>
        <v>13</v>
      </c>
      <c r="C83" s="3">
        <f t="shared" si="9"/>
        <v>16</v>
      </c>
      <c r="D83" s="9">
        <f t="shared" si="0"/>
        <v>13.964240043768941</v>
      </c>
      <c r="E83" s="9">
        <f t="shared" si="10"/>
        <v>13.964240043768941</v>
      </c>
      <c r="F83" s="6">
        <f t="shared" si="1"/>
        <v>13.439999999999996</v>
      </c>
      <c r="G83" s="8">
        <f t="shared" si="2"/>
        <v>0</v>
      </c>
      <c r="H83" s="8">
        <f t="shared" si="3"/>
        <v>0</v>
      </c>
      <c r="I83" s="9">
        <f t="shared" si="4"/>
        <v>15.491933384829668</v>
      </c>
      <c r="J83" s="9">
        <f t="shared" si="11"/>
        <v>15.491933384829668</v>
      </c>
      <c r="K83" s="6">
        <f t="shared" si="5"/>
        <v>20.160000000000007</v>
      </c>
      <c r="L83" s="8">
        <f t="shared" si="6"/>
        <v>0</v>
      </c>
      <c r="M83" s="8">
        <f t="shared" si="7"/>
        <v>0</v>
      </c>
      <c r="N83" s="9" t="e">
        <f>+#REF!+#REF!*A83</f>
        <v>#REF!</v>
      </c>
      <c r="O83" s="9"/>
    </row>
    <row r="84" spans="1:15" x14ac:dyDescent="0.25">
      <c r="A84">
        <v>16</v>
      </c>
      <c r="B84" s="3">
        <f t="shared" si="8"/>
        <v>12.4</v>
      </c>
      <c r="C84" s="3">
        <f t="shared" si="9"/>
        <v>15.6</v>
      </c>
      <c r="D84" s="9">
        <f t="shared" si="0"/>
        <v>14.085453489327207</v>
      </c>
      <c r="E84" s="9">
        <f t="shared" si="10"/>
        <v>14.085453489327207</v>
      </c>
      <c r="F84" s="6">
        <f t="shared" si="1"/>
        <v>12.599999999999998</v>
      </c>
      <c r="G84" s="8">
        <f t="shared" si="2"/>
        <v>0</v>
      </c>
      <c r="H84" s="8">
        <f t="shared" si="3"/>
        <v>0</v>
      </c>
      <c r="I84" s="9">
        <f t="shared" si="4"/>
        <v>15.798734126505199</v>
      </c>
      <c r="J84" s="9">
        <f t="shared" si="11"/>
        <v>15.798734126505199</v>
      </c>
      <c r="K84" s="6">
        <f t="shared" si="5"/>
        <v>18.900000000000009</v>
      </c>
      <c r="L84" s="8">
        <f t="shared" si="6"/>
        <v>0</v>
      </c>
      <c r="M84" s="8">
        <f t="shared" si="7"/>
        <v>0</v>
      </c>
      <c r="N84" s="9" t="e">
        <f>+#REF!+#REF!*A84</f>
        <v>#REF!</v>
      </c>
      <c r="O84" s="9"/>
    </row>
    <row r="85" spans="1:15" x14ac:dyDescent="0.25">
      <c r="A85">
        <v>17</v>
      </c>
      <c r="B85" s="3">
        <f t="shared" si="8"/>
        <v>11.8</v>
      </c>
      <c r="C85" s="3">
        <f t="shared" si="9"/>
        <v>15.2</v>
      </c>
      <c r="D85" s="9">
        <f t="shared" si="0"/>
        <v>14.163332941084171</v>
      </c>
      <c r="E85" s="9">
        <f t="shared" si="10"/>
        <v>14.163332941084171</v>
      </c>
      <c r="F85" s="6">
        <f t="shared" si="1"/>
        <v>11.858823529411763</v>
      </c>
      <c r="G85" s="8">
        <f t="shared" si="2"/>
        <v>0</v>
      </c>
      <c r="H85" s="8">
        <f t="shared" si="3"/>
        <v>0</v>
      </c>
      <c r="I85" s="9">
        <f t="shared" si="4"/>
        <v>16.074825037928093</v>
      </c>
      <c r="J85" s="9">
        <f t="shared" si="11"/>
        <v>16.074825037928093</v>
      </c>
      <c r="K85" s="6">
        <f t="shared" si="5"/>
        <v>17.788235294117655</v>
      </c>
      <c r="L85" s="8">
        <f t="shared" si="6"/>
        <v>0</v>
      </c>
      <c r="M85" s="8">
        <f t="shared" si="7"/>
        <v>0</v>
      </c>
      <c r="N85" s="9" t="e">
        <f>+#REF!+#REF!*A85</f>
        <v>#REF!</v>
      </c>
      <c r="O85" s="9"/>
    </row>
    <row r="86" spans="1:15" x14ac:dyDescent="0.25">
      <c r="A86">
        <v>18</v>
      </c>
      <c r="B86" s="3">
        <f t="shared" si="8"/>
        <v>11.2</v>
      </c>
      <c r="C86" s="3">
        <f t="shared" si="9"/>
        <v>14.8</v>
      </c>
      <c r="D86" s="9">
        <f t="shared" si="0"/>
        <v>14.198591479439077</v>
      </c>
      <c r="E86" s="9">
        <f t="shared" si="10"/>
        <v>14.198591479439077</v>
      </c>
      <c r="F86" s="6">
        <f t="shared" si="1"/>
        <v>11.200000000000001</v>
      </c>
      <c r="G86" s="8">
        <f t="shared" si="2"/>
        <v>18</v>
      </c>
      <c r="H86" s="8">
        <f t="shared" si="3"/>
        <v>11.2</v>
      </c>
      <c r="I86" s="9">
        <f t="shared" si="4"/>
        <v>16.321764610482532</v>
      </c>
      <c r="J86" s="9">
        <f t="shared" si="11"/>
        <v>16.321764610482532</v>
      </c>
      <c r="K86" s="6">
        <f t="shared" si="5"/>
        <v>16.800000000000011</v>
      </c>
      <c r="L86" s="8">
        <f t="shared" si="6"/>
        <v>0</v>
      </c>
      <c r="M86" s="8">
        <f t="shared" si="7"/>
        <v>0</v>
      </c>
      <c r="N86" s="9" t="e">
        <f>+#REF!+#REF!*A86</f>
        <v>#REF!</v>
      </c>
      <c r="O86" s="9"/>
    </row>
    <row r="87" spans="1:15" x14ac:dyDescent="0.25">
      <c r="A87">
        <v>19</v>
      </c>
      <c r="B87" s="3">
        <f t="shared" si="8"/>
        <v>10.6</v>
      </c>
      <c r="C87" s="3">
        <f t="shared" si="9"/>
        <v>14.4</v>
      </c>
      <c r="D87" s="9">
        <f t="shared" si="0"/>
        <v>14.191546779685435</v>
      </c>
      <c r="E87" s="9">
        <f t="shared" si="10"/>
        <v>14.191546779685435</v>
      </c>
      <c r="F87" s="6">
        <f t="shared" si="1"/>
        <v>10.610526315789469</v>
      </c>
      <c r="G87" s="8">
        <f t="shared" si="2"/>
        <v>0</v>
      </c>
      <c r="H87" s="8">
        <f t="shared" si="3"/>
        <v>0</v>
      </c>
      <c r="I87" s="9">
        <f t="shared" si="4"/>
        <v>16.540858502508268</v>
      </c>
      <c r="J87" s="9">
        <f t="shared" si="11"/>
        <v>16.540858502508268</v>
      </c>
      <c r="K87" s="6">
        <f t="shared" si="5"/>
        <v>15.915789473684214</v>
      </c>
      <c r="L87" s="8">
        <f t="shared" si="6"/>
        <v>0</v>
      </c>
      <c r="M87" s="8">
        <f t="shared" si="7"/>
        <v>0</v>
      </c>
      <c r="N87" s="9" t="e">
        <f>+#REF!+#REF!*A87</f>
        <v>#REF!</v>
      </c>
      <c r="O87" s="9"/>
    </row>
    <row r="88" spans="1:15" x14ac:dyDescent="0.25">
      <c r="A88">
        <v>20</v>
      </c>
      <c r="B88" s="3">
        <f t="shared" si="8"/>
        <v>10</v>
      </c>
      <c r="C88" s="3">
        <f t="shared" si="9"/>
        <v>14</v>
      </c>
      <c r="D88" s="9">
        <f t="shared" si="0"/>
        <v>14.142135623730953</v>
      </c>
      <c r="E88" s="9">
        <f t="shared" si="10"/>
        <v>14.142135623730953</v>
      </c>
      <c r="F88" s="6">
        <f t="shared" si="1"/>
        <v>10.079999999999998</v>
      </c>
      <c r="G88" s="8">
        <f t="shared" si="2"/>
        <v>0</v>
      </c>
      <c r="H88" s="8">
        <f t="shared" si="3"/>
        <v>0</v>
      </c>
      <c r="I88" s="9">
        <f t="shared" si="4"/>
        <v>16.733200530681511</v>
      </c>
      <c r="J88" s="9">
        <f t="shared" si="11"/>
        <v>16.733200530681511</v>
      </c>
      <c r="K88" s="6">
        <f t="shared" si="5"/>
        <v>15.120000000000006</v>
      </c>
      <c r="L88" s="8">
        <f t="shared" si="6"/>
        <v>0</v>
      </c>
      <c r="M88" s="8">
        <f t="shared" si="7"/>
        <v>0</v>
      </c>
      <c r="N88" s="9" t="e">
        <f>+#REF!+#REF!*A88</f>
        <v>#REF!</v>
      </c>
      <c r="O88" s="9"/>
    </row>
    <row r="89" spans="1:15" x14ac:dyDescent="0.25">
      <c r="A89">
        <v>21</v>
      </c>
      <c r="B89" s="3">
        <f t="shared" si="8"/>
        <v>9.4</v>
      </c>
      <c r="C89" s="3">
        <f t="shared" si="9"/>
        <v>13.6</v>
      </c>
      <c r="D89" s="9">
        <f t="shared" si="0"/>
        <v>14.049911031746785</v>
      </c>
      <c r="E89" s="9">
        <f t="shared" si="10"/>
        <v>14.049911031746785</v>
      </c>
      <c r="F89" s="6">
        <f t="shared" si="1"/>
        <v>9.5999999999999979</v>
      </c>
      <c r="G89" s="8">
        <f t="shared" si="2"/>
        <v>0</v>
      </c>
      <c r="H89" s="8">
        <f t="shared" si="3"/>
        <v>0</v>
      </c>
      <c r="I89" s="9">
        <f t="shared" si="4"/>
        <v>16.899704139422084</v>
      </c>
      <c r="J89" s="9">
        <f t="shared" si="11"/>
        <v>16.899704139422084</v>
      </c>
      <c r="K89" s="6">
        <f t="shared" si="5"/>
        <v>14.400000000000006</v>
      </c>
      <c r="L89" s="8">
        <f t="shared" si="6"/>
        <v>0</v>
      </c>
      <c r="M89" s="8">
        <f t="shared" si="7"/>
        <v>0</v>
      </c>
      <c r="N89" s="9" t="e">
        <f>+#REF!+#REF!*A89</f>
        <v>#REF!</v>
      </c>
      <c r="O89" s="9"/>
    </row>
    <row r="90" spans="1:15" x14ac:dyDescent="0.25">
      <c r="A90">
        <v>22</v>
      </c>
      <c r="B90" s="3">
        <f t="shared" si="8"/>
        <v>8.8000000000000007</v>
      </c>
      <c r="C90" s="3">
        <f t="shared" si="9"/>
        <v>13.2</v>
      </c>
      <c r="D90" s="9">
        <f t="shared" si="0"/>
        <v>13.91402170474087</v>
      </c>
      <c r="E90" s="9">
        <f t="shared" si="10"/>
        <v>13.91402170474087</v>
      </c>
      <c r="F90" s="6">
        <f t="shared" si="1"/>
        <v>9.1636363636363605</v>
      </c>
      <c r="G90" s="8">
        <f t="shared" si="2"/>
        <v>0</v>
      </c>
      <c r="H90" s="8">
        <f t="shared" si="3"/>
        <v>0</v>
      </c>
      <c r="I90" s="9">
        <f t="shared" si="4"/>
        <v>17.041126723312633</v>
      </c>
      <c r="J90" s="9">
        <f t="shared" si="11"/>
        <v>17.041126723312633</v>
      </c>
      <c r="K90" s="6">
        <f t="shared" si="5"/>
        <v>13.745454545454551</v>
      </c>
      <c r="L90" s="8">
        <f t="shared" si="6"/>
        <v>0</v>
      </c>
      <c r="M90" s="8">
        <f t="shared" si="7"/>
        <v>0</v>
      </c>
      <c r="N90" s="9" t="e">
        <f>+#REF!+#REF!*A90</f>
        <v>#REF!</v>
      </c>
      <c r="O90" s="9"/>
    </row>
    <row r="91" spans="1:15" x14ac:dyDescent="0.25">
      <c r="A91">
        <v>23</v>
      </c>
      <c r="B91" s="3">
        <f t="shared" si="8"/>
        <v>8.1999999999999993</v>
      </c>
      <c r="C91" s="3">
        <f t="shared" si="9"/>
        <v>12.8</v>
      </c>
      <c r="D91" s="9">
        <f t="shared" si="0"/>
        <v>13.733171520082314</v>
      </c>
      <c r="E91" s="9">
        <f t="shared" si="10"/>
        <v>13.733171520082314</v>
      </c>
      <c r="F91" s="6">
        <f t="shared" si="1"/>
        <v>8.7652173913043487</v>
      </c>
      <c r="G91" s="8">
        <f t="shared" si="2"/>
        <v>0</v>
      </c>
      <c r="H91" s="8">
        <f t="shared" si="3"/>
        <v>0</v>
      </c>
      <c r="I91" s="9">
        <f t="shared" si="4"/>
        <v>17.15808847162177</v>
      </c>
      <c r="J91" s="9">
        <f t="shared" si="11"/>
        <v>17.15808847162177</v>
      </c>
      <c r="K91" s="6">
        <f t="shared" si="5"/>
        <v>13.147826086956528</v>
      </c>
      <c r="L91" s="8">
        <f t="shared" si="6"/>
        <v>0</v>
      </c>
      <c r="M91" s="8">
        <f t="shared" si="7"/>
        <v>0</v>
      </c>
      <c r="N91" s="9" t="e">
        <f>+#REF!+#REF!*A91</f>
        <v>#REF!</v>
      </c>
      <c r="O91" s="9"/>
    </row>
    <row r="92" spans="1:15" x14ac:dyDescent="0.25">
      <c r="A92">
        <v>24</v>
      </c>
      <c r="B92" s="3">
        <f t="shared" si="8"/>
        <v>7.6</v>
      </c>
      <c r="C92" s="3">
        <f t="shared" si="9"/>
        <v>12.4</v>
      </c>
      <c r="D92" s="9">
        <f t="shared" si="0"/>
        <v>13.505554412907303</v>
      </c>
      <c r="E92" s="9">
        <f t="shared" si="10"/>
        <v>13.505554412907303</v>
      </c>
      <c r="F92" s="6">
        <f t="shared" si="1"/>
        <v>8.4</v>
      </c>
      <c r="G92" s="8">
        <f t="shared" si="2"/>
        <v>0</v>
      </c>
      <c r="H92" s="8">
        <f t="shared" si="3"/>
        <v>0</v>
      </c>
      <c r="I92" s="9">
        <f t="shared" si="4"/>
        <v>17.251086922278258</v>
      </c>
      <c r="J92" s="9">
        <f t="shared" si="11"/>
        <v>17.251086922278258</v>
      </c>
      <c r="K92" s="6">
        <f t="shared" si="5"/>
        <v>12.600000000000007</v>
      </c>
      <c r="L92" s="8">
        <f t="shared" si="6"/>
        <v>0</v>
      </c>
      <c r="M92" s="8">
        <f t="shared" si="7"/>
        <v>0</v>
      </c>
      <c r="N92" s="9" t="e">
        <f>+#REF!+#REF!*A92</f>
        <v>#REF!</v>
      </c>
      <c r="O92" s="9"/>
    </row>
    <row r="93" spans="1:15" x14ac:dyDescent="0.25">
      <c r="A93">
        <v>25</v>
      </c>
      <c r="B93" s="3">
        <f t="shared" si="8"/>
        <v>7</v>
      </c>
      <c r="C93" s="3">
        <f t="shared" si="9"/>
        <v>12</v>
      </c>
      <c r="D93" s="9">
        <f t="shared" si="0"/>
        <v>13.228756555322953</v>
      </c>
      <c r="E93" s="9">
        <f t="shared" si="10"/>
        <v>13.228756555322953</v>
      </c>
      <c r="F93" s="6">
        <f t="shared" si="1"/>
        <v>8.0639999999999983</v>
      </c>
      <c r="G93" s="8">
        <f t="shared" si="2"/>
        <v>0</v>
      </c>
      <c r="H93" s="8">
        <f t="shared" si="3"/>
        <v>0</v>
      </c>
      <c r="I93" s="9">
        <f t="shared" si="4"/>
        <v>17.320508075688771</v>
      </c>
      <c r="J93" s="9">
        <f t="shared" si="11"/>
        <v>17.320508075688771</v>
      </c>
      <c r="K93" s="6">
        <f t="shared" si="5"/>
        <v>12.096000000000005</v>
      </c>
      <c r="L93" s="8">
        <f t="shared" si="6"/>
        <v>0</v>
      </c>
      <c r="M93" s="8">
        <f t="shared" si="7"/>
        <v>0</v>
      </c>
      <c r="N93" s="9" t="e">
        <f>+#REF!+#REF!*A93</f>
        <v>#REF!</v>
      </c>
      <c r="O93" s="9"/>
    </row>
    <row r="94" spans="1:15" x14ac:dyDescent="0.25">
      <c r="A94">
        <v>26</v>
      </c>
      <c r="B94" s="3">
        <f t="shared" si="8"/>
        <v>6.4</v>
      </c>
      <c r="C94" s="3">
        <f t="shared" si="9"/>
        <v>11.6</v>
      </c>
      <c r="D94" s="9">
        <f t="shared" si="0"/>
        <v>12.899612397277679</v>
      </c>
      <c r="E94" s="9">
        <f t="shared" si="10"/>
        <v>12.899612397277679</v>
      </c>
      <c r="F94" s="6">
        <f t="shared" si="1"/>
        <v>7.7538461538461547</v>
      </c>
      <c r="G94" s="8">
        <f t="shared" si="2"/>
        <v>0</v>
      </c>
      <c r="H94" s="8">
        <f t="shared" si="3"/>
        <v>0</v>
      </c>
      <c r="I94" s="9">
        <f t="shared" si="4"/>
        <v>17.366634676873925</v>
      </c>
      <c r="J94" s="9">
        <f t="shared" si="11"/>
        <v>17.366634676873925</v>
      </c>
      <c r="K94" s="6">
        <f t="shared" si="5"/>
        <v>11.630769230769237</v>
      </c>
      <c r="L94" s="8">
        <f t="shared" si="6"/>
        <v>0</v>
      </c>
      <c r="M94" s="8">
        <f t="shared" si="7"/>
        <v>0</v>
      </c>
      <c r="N94" s="9" t="e">
        <f>+#REF!+#REF!*A94</f>
        <v>#REF!</v>
      </c>
      <c r="O94" s="9"/>
    </row>
    <row r="95" spans="1:15" x14ac:dyDescent="0.25">
      <c r="A95">
        <v>27</v>
      </c>
      <c r="B95" s="3">
        <f t="shared" si="8"/>
        <v>5.8</v>
      </c>
      <c r="C95" s="3">
        <f t="shared" si="9"/>
        <v>11.2</v>
      </c>
      <c r="D95" s="9">
        <f t="shared" si="0"/>
        <v>12.513992168768528</v>
      </c>
      <c r="E95" s="9">
        <f t="shared" si="10"/>
        <v>12.513992168768528</v>
      </c>
      <c r="F95" s="6">
        <f t="shared" si="1"/>
        <v>7.4666666666666659</v>
      </c>
      <c r="G95" s="8">
        <f t="shared" si="2"/>
        <v>0</v>
      </c>
      <c r="H95" s="8">
        <f t="shared" si="3"/>
        <v>0</v>
      </c>
      <c r="I95" s="9">
        <f t="shared" si="4"/>
        <v>17.389652095427326</v>
      </c>
      <c r="J95" s="9">
        <f t="shared" si="11"/>
        <v>17.389652095427326</v>
      </c>
      <c r="K95" s="6">
        <f t="shared" si="5"/>
        <v>11.200000000000003</v>
      </c>
      <c r="L95" s="8">
        <f t="shared" si="6"/>
        <v>27</v>
      </c>
      <c r="M95" s="8">
        <f t="shared" si="7"/>
        <v>11.2</v>
      </c>
      <c r="N95" s="9" t="e">
        <f>+#REF!+#REF!*A95</f>
        <v>#REF!</v>
      </c>
      <c r="O95" s="9"/>
    </row>
    <row r="96" spans="1:15" x14ac:dyDescent="0.25">
      <c r="A96">
        <v>28</v>
      </c>
      <c r="B96" s="3">
        <f t="shared" si="8"/>
        <v>5.2</v>
      </c>
      <c r="C96" s="3">
        <f t="shared" si="9"/>
        <v>10.8</v>
      </c>
      <c r="D96" s="9">
        <f t="shared" si="0"/>
        <v>12.066482503198687</v>
      </c>
      <c r="E96" s="9">
        <f t="shared" si="10"/>
        <v>12.066482503198687</v>
      </c>
      <c r="F96" s="6">
        <f t="shared" si="1"/>
        <v>7.1999999999999975</v>
      </c>
      <c r="G96" s="8">
        <f t="shared" si="2"/>
        <v>0</v>
      </c>
      <c r="H96" s="8">
        <f t="shared" si="3"/>
        <v>0</v>
      </c>
      <c r="I96" s="9">
        <f t="shared" si="4"/>
        <v>17.38965209542733</v>
      </c>
      <c r="J96" s="9">
        <f t="shared" si="11"/>
        <v>17.38965209542733</v>
      </c>
      <c r="K96" s="6">
        <f t="shared" si="5"/>
        <v>10.800000000000004</v>
      </c>
      <c r="L96" s="8">
        <f t="shared" si="6"/>
        <v>28</v>
      </c>
      <c r="M96" s="8">
        <f t="shared" si="7"/>
        <v>10.8</v>
      </c>
      <c r="N96" s="9" t="e">
        <f>+#REF!+#REF!*A96</f>
        <v>#REF!</v>
      </c>
      <c r="O96" s="9"/>
    </row>
    <row r="97" spans="1:15" x14ac:dyDescent="0.25">
      <c r="A97">
        <v>29</v>
      </c>
      <c r="B97" s="3">
        <f t="shared" si="8"/>
        <v>4.5999999999999996</v>
      </c>
      <c r="C97" s="3">
        <f t="shared" si="9"/>
        <v>10.4</v>
      </c>
      <c r="D97" s="9">
        <f t="shared" si="0"/>
        <v>11.549891774384728</v>
      </c>
      <c r="E97" s="9">
        <f t="shared" si="10"/>
        <v>11.549891774384728</v>
      </c>
      <c r="F97" s="6">
        <f t="shared" si="1"/>
        <v>6.9517241379310333</v>
      </c>
      <c r="G97" s="8">
        <f t="shared" si="2"/>
        <v>0</v>
      </c>
      <c r="H97" s="8">
        <f t="shared" si="3"/>
        <v>0</v>
      </c>
      <c r="I97" s="9">
        <f t="shared" si="4"/>
        <v>17.366634676873929</v>
      </c>
      <c r="J97" s="9">
        <f t="shared" si="11"/>
        <v>17.366634676873929</v>
      </c>
      <c r="K97" s="6">
        <f t="shared" si="5"/>
        <v>10.427586206896557</v>
      </c>
      <c r="L97" s="8">
        <f t="shared" si="6"/>
        <v>0</v>
      </c>
      <c r="M97" s="8">
        <f t="shared" si="7"/>
        <v>0</v>
      </c>
      <c r="N97" s="9" t="e">
        <f>+#REF!+#REF!*A97</f>
        <v>#REF!</v>
      </c>
      <c r="O97" s="9"/>
    </row>
    <row r="98" spans="1:15" x14ac:dyDescent="0.25">
      <c r="A98">
        <v>30</v>
      </c>
      <c r="B98" s="3">
        <f t="shared" si="8"/>
        <v>4</v>
      </c>
      <c r="C98" s="3">
        <f t="shared" si="9"/>
        <v>10</v>
      </c>
      <c r="D98" s="9">
        <f t="shared" si="0"/>
        <v>10.954451150103322</v>
      </c>
      <c r="E98" s="9">
        <f t="shared" si="10"/>
        <v>10.954451150103322</v>
      </c>
      <c r="F98" s="6">
        <f t="shared" si="1"/>
        <v>6.7199999999999989</v>
      </c>
      <c r="G98" s="8">
        <f t="shared" si="2"/>
        <v>0</v>
      </c>
      <c r="H98" s="8">
        <f t="shared" si="3"/>
        <v>0</v>
      </c>
      <c r="I98" s="9">
        <f t="shared" si="4"/>
        <v>17.320508075688775</v>
      </c>
      <c r="J98" s="9">
        <f t="shared" si="11"/>
        <v>17.320508075688775</v>
      </c>
      <c r="K98" s="6">
        <f t="shared" si="5"/>
        <v>10.080000000000004</v>
      </c>
      <c r="L98" s="8">
        <f t="shared" si="6"/>
        <v>0</v>
      </c>
      <c r="M98" s="8">
        <f t="shared" si="7"/>
        <v>0</v>
      </c>
      <c r="N98" s="9" t="e">
        <f>+#REF!+#REF!*A98</f>
        <v>#REF!</v>
      </c>
      <c r="O98" s="9"/>
    </row>
    <row r="99" spans="1:15" x14ac:dyDescent="0.25">
      <c r="A99">
        <v>31</v>
      </c>
      <c r="B99" s="3">
        <f t="shared" si="8"/>
        <v>3.4</v>
      </c>
      <c r="C99" s="3">
        <f t="shared" si="9"/>
        <v>9.6</v>
      </c>
      <c r="D99" s="9">
        <f t="shared" si="0"/>
        <v>10.266450214168477</v>
      </c>
      <c r="E99" s="9">
        <f t="shared" si="10"/>
        <v>10.266450214168477</v>
      </c>
      <c r="F99" s="6">
        <f t="shared" si="1"/>
        <v>6.5032258064516135</v>
      </c>
      <c r="G99" s="8">
        <f t="shared" si="2"/>
        <v>0</v>
      </c>
      <c r="H99" s="8">
        <f t="shared" si="3"/>
        <v>0</v>
      </c>
      <c r="I99" s="9">
        <f t="shared" si="4"/>
        <v>17.251086922278258</v>
      </c>
      <c r="J99" s="9">
        <f t="shared" si="11"/>
        <v>17.251086922278258</v>
      </c>
      <c r="K99" s="6">
        <f t="shared" si="5"/>
        <v>9.7548387096774256</v>
      </c>
      <c r="L99" s="8">
        <f t="shared" si="6"/>
        <v>0</v>
      </c>
      <c r="M99" s="8">
        <f t="shared" si="7"/>
        <v>0</v>
      </c>
      <c r="N99" s="9" t="e">
        <f>+#REF!+#REF!*A99</f>
        <v>#REF!</v>
      </c>
      <c r="O99" s="9"/>
    </row>
    <row r="100" spans="1:15" x14ac:dyDescent="0.25">
      <c r="A100">
        <v>32</v>
      </c>
      <c r="B100" s="3">
        <f t="shared" si="8"/>
        <v>2.8</v>
      </c>
      <c r="C100" s="3">
        <f t="shared" si="9"/>
        <v>9.1999999999999993</v>
      </c>
      <c r="D100" s="9">
        <f t="shared" si="0"/>
        <v>9.4657276529593872</v>
      </c>
      <c r="E100" s="9">
        <f t="shared" si="10"/>
        <v>9.4657276529593872</v>
      </c>
      <c r="F100" s="6">
        <f t="shared" si="1"/>
        <v>6.299999999999998</v>
      </c>
      <c r="G100" s="8">
        <f t="shared" si="2"/>
        <v>0</v>
      </c>
      <c r="H100" s="8">
        <f t="shared" si="3"/>
        <v>0</v>
      </c>
      <c r="I100" s="9">
        <f t="shared" si="4"/>
        <v>17.158088471621774</v>
      </c>
      <c r="J100" s="9">
        <f t="shared" si="11"/>
        <v>17.158088471621774</v>
      </c>
      <c r="K100" s="6">
        <f t="shared" si="5"/>
        <v>9.4500000000000028</v>
      </c>
      <c r="L100" s="8">
        <f t="shared" si="6"/>
        <v>0</v>
      </c>
      <c r="M100" s="8">
        <f t="shared" si="7"/>
        <v>0</v>
      </c>
      <c r="N100" s="9" t="e">
        <f>+#REF!+#REF!*A100</f>
        <v>#REF!</v>
      </c>
      <c r="O100" s="9"/>
    </row>
    <row r="101" spans="1:15" x14ac:dyDescent="0.25">
      <c r="A101">
        <v>33</v>
      </c>
      <c r="B101" s="3">
        <f t="shared" si="8"/>
        <v>2.2000000000000002</v>
      </c>
      <c r="C101" s="3">
        <f t="shared" si="9"/>
        <v>8.8000000000000007</v>
      </c>
      <c r="D101" s="9">
        <f t="shared" si="0"/>
        <v>8.5205633616563166</v>
      </c>
      <c r="E101" s="9">
        <f t="shared" si="10"/>
        <v>8.5205633616563166</v>
      </c>
      <c r="F101" s="6">
        <f t="shared" si="1"/>
        <v>6.1090909090909076</v>
      </c>
      <c r="G101" s="8">
        <f t="shared" si="2"/>
        <v>0</v>
      </c>
      <c r="H101" s="8">
        <f t="shared" si="3"/>
        <v>0</v>
      </c>
      <c r="I101" s="9">
        <f t="shared" si="4"/>
        <v>17.041126723312633</v>
      </c>
      <c r="J101" s="9">
        <f t="shared" si="11"/>
        <v>17.041126723312633</v>
      </c>
      <c r="K101" s="6">
        <f t="shared" si="5"/>
        <v>9.1636363636363676</v>
      </c>
      <c r="L101" s="8">
        <f t="shared" si="6"/>
        <v>0</v>
      </c>
      <c r="M101" s="8">
        <f t="shared" si="7"/>
        <v>0</v>
      </c>
      <c r="N101" s="9" t="e">
        <f>+#REF!+#REF!*A101</f>
        <v>#REF!</v>
      </c>
      <c r="O101" s="9"/>
    </row>
    <row r="102" spans="1:15" x14ac:dyDescent="0.25">
      <c r="A102">
        <v>34</v>
      </c>
      <c r="B102" s="3">
        <f t="shared" si="8"/>
        <v>1.6</v>
      </c>
      <c r="C102" s="3">
        <f t="shared" si="9"/>
        <v>8.4</v>
      </c>
      <c r="D102" s="9">
        <f t="shared" si="0"/>
        <v>7.37563556583431</v>
      </c>
      <c r="E102" s="9">
        <f t="shared" si="10"/>
        <v>7.37563556583431</v>
      </c>
      <c r="F102" s="6">
        <f t="shared" si="1"/>
        <v>5.9294117647058808</v>
      </c>
      <c r="G102" s="8">
        <f t="shared" si="2"/>
        <v>0</v>
      </c>
      <c r="H102" s="8">
        <f t="shared" si="3"/>
        <v>0</v>
      </c>
      <c r="I102" s="9">
        <f>+F102^$B$9*G102^$B$10</f>
        <v>0</v>
      </c>
      <c r="J102" s="9">
        <f t="shared" si="11"/>
        <v>0</v>
      </c>
      <c r="K102" s="6">
        <f t="shared" si="5"/>
        <v>8.8941176470588257</v>
      </c>
      <c r="L102" s="8">
        <f t="shared" si="6"/>
        <v>0</v>
      </c>
      <c r="M102" s="8">
        <f t="shared" si="7"/>
        <v>0</v>
      </c>
      <c r="N102" s="9" t="e">
        <f>+#REF!+#REF!*A102</f>
        <v>#REF!</v>
      </c>
      <c r="O102" s="9"/>
    </row>
    <row r="103" spans="1:15" x14ac:dyDescent="0.25">
      <c r="L103" s="8"/>
      <c r="M103" s="8"/>
    </row>
    <row r="104" spans="1:15" x14ac:dyDescent="0.25">
      <c r="L104" s="8"/>
      <c r="M104" s="8"/>
    </row>
  </sheetData>
  <mergeCells count="2">
    <mergeCell ref="D66:F66"/>
    <mergeCell ref="I66:K66"/>
  </mergeCells>
  <conditionalFormatting sqref="C1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99"/>
  <sheetViews>
    <sheetView workbookViewId="0">
      <selection activeCell="N31" sqref="N31"/>
    </sheetView>
  </sheetViews>
  <sheetFormatPr defaultRowHeight="15" x14ac:dyDescent="0.25"/>
  <cols>
    <col min="1" max="1" width="26.85546875" customWidth="1"/>
    <col min="2" max="2" width="12.28515625" customWidth="1"/>
    <col min="3" max="4" width="10.7109375" customWidth="1"/>
    <col min="5" max="8" width="14.140625" customWidth="1"/>
    <col min="9" max="18" width="13.140625" customWidth="1"/>
    <col min="19" max="19" width="10.7109375" customWidth="1"/>
    <col min="20" max="20" width="11" customWidth="1"/>
    <col min="21" max="21" width="9.42578125" bestFit="1" customWidth="1"/>
    <col min="22" max="24" width="9.42578125" customWidth="1"/>
    <col min="25" max="25" width="9.42578125" bestFit="1" customWidth="1"/>
    <col min="26" max="26" width="13" customWidth="1"/>
  </cols>
  <sheetData>
    <row r="1" spans="1:26" ht="18" x14ac:dyDescent="0.35">
      <c r="A1" t="s">
        <v>77</v>
      </c>
      <c r="T1" s="65" t="s">
        <v>68</v>
      </c>
      <c r="U1" s="63" t="s">
        <v>69</v>
      </c>
      <c r="V1" s="63"/>
      <c r="W1" s="65" t="str">
        <f>+T1</f>
        <v>P1</v>
      </c>
      <c r="X1" s="63" t="str">
        <f>+U1</f>
        <v>x1</v>
      </c>
      <c r="Y1" s="63"/>
      <c r="Z1" s="65" t="s">
        <v>127</v>
      </c>
    </row>
    <row r="2" spans="1:26" x14ac:dyDescent="0.25">
      <c r="B2" s="63" t="s">
        <v>117</v>
      </c>
      <c r="C2" s="63"/>
      <c r="D2" s="63" t="s">
        <v>118</v>
      </c>
      <c r="E2" s="63"/>
      <c r="T2" s="65"/>
      <c r="U2" s="2" t="s">
        <v>117</v>
      </c>
      <c r="V2" s="2" t="s">
        <v>118</v>
      </c>
      <c r="W2" s="65"/>
      <c r="X2" s="2" t="s">
        <v>117</v>
      </c>
      <c r="Y2" s="2" t="s">
        <v>118</v>
      </c>
      <c r="Z2" s="65"/>
    </row>
    <row r="3" spans="1:26" x14ac:dyDescent="0.25">
      <c r="B3" s="30" t="s">
        <v>57</v>
      </c>
      <c r="C3" s="30" t="s">
        <v>58</v>
      </c>
      <c r="D3" s="30" t="s">
        <v>57</v>
      </c>
      <c r="E3" s="30" t="s">
        <v>58</v>
      </c>
      <c r="T3">
        <v>0</v>
      </c>
      <c r="U3">
        <f>+($B$52-T3)/-$C$52</f>
        <v>16</v>
      </c>
      <c r="V3">
        <f>+($D$52-T3)/-$E$52</f>
        <v>30</v>
      </c>
      <c r="W3">
        <f>+T3</f>
        <v>0</v>
      </c>
      <c r="X3">
        <f t="shared" ref="X3:Y10" si="0">IF(U3&gt;0,U3,0)</f>
        <v>16</v>
      </c>
      <c r="Y3">
        <f t="shared" si="0"/>
        <v>30</v>
      </c>
      <c r="Z3">
        <f t="shared" ref="Z3:Z10" si="1">+X3+Y3</f>
        <v>46</v>
      </c>
    </row>
    <row r="4" spans="1:26" x14ac:dyDescent="0.25">
      <c r="A4" t="s">
        <v>18</v>
      </c>
      <c r="B4" s="35">
        <v>100</v>
      </c>
      <c r="C4" s="36">
        <f>+B4</f>
        <v>100</v>
      </c>
      <c r="D4" s="35">
        <v>110</v>
      </c>
      <c r="E4" s="36">
        <f>+D4</f>
        <v>110</v>
      </c>
      <c r="T4">
        <v>6.8</v>
      </c>
      <c r="U4">
        <f t="shared" ref="U4:U10" si="2">+($B$52-T4)/-$C$52</f>
        <v>2.4000000000000004</v>
      </c>
      <c r="V4">
        <f t="shared" ref="V4:V10" si="3">+($D$52-T4)/-$E$52</f>
        <v>2.8000000000000007</v>
      </c>
      <c r="W4">
        <f t="shared" ref="W4:W10" si="4">+T4</f>
        <v>6.8</v>
      </c>
      <c r="X4">
        <f t="shared" si="0"/>
        <v>2.4000000000000004</v>
      </c>
      <c r="Y4">
        <f t="shared" si="0"/>
        <v>2.8000000000000007</v>
      </c>
      <c r="Z4">
        <f t="shared" si="1"/>
        <v>5.2000000000000011</v>
      </c>
    </row>
    <row r="5" spans="1:26" ht="18" x14ac:dyDescent="0.35">
      <c r="A5" t="s">
        <v>32</v>
      </c>
      <c r="B5" s="35">
        <v>3</v>
      </c>
      <c r="C5" s="35">
        <v>4</v>
      </c>
      <c r="D5" s="36">
        <f>+B5</f>
        <v>3</v>
      </c>
      <c r="E5" s="36">
        <f>+C5</f>
        <v>4</v>
      </c>
      <c r="T5">
        <v>7</v>
      </c>
      <c r="U5">
        <f t="shared" si="2"/>
        <v>2</v>
      </c>
      <c r="V5">
        <f t="shared" si="3"/>
        <v>2</v>
      </c>
      <c r="W5">
        <f t="shared" si="4"/>
        <v>7</v>
      </c>
      <c r="X5">
        <f t="shared" si="0"/>
        <v>2</v>
      </c>
      <c r="Y5">
        <f t="shared" si="0"/>
        <v>2</v>
      </c>
      <c r="Z5">
        <f t="shared" si="1"/>
        <v>4</v>
      </c>
    </row>
    <row r="6" spans="1:26" ht="18" x14ac:dyDescent="0.35">
      <c r="A6" t="s">
        <v>33</v>
      </c>
      <c r="B6" s="35">
        <v>5</v>
      </c>
      <c r="C6" s="35">
        <v>5</v>
      </c>
      <c r="D6" s="36">
        <f>+B6</f>
        <v>5</v>
      </c>
      <c r="E6" s="36">
        <f>+C6</f>
        <v>5</v>
      </c>
      <c r="T6">
        <v>7.2</v>
      </c>
      <c r="U6">
        <f t="shared" si="2"/>
        <v>1.5999999999999996</v>
      </c>
      <c r="V6">
        <f t="shared" si="3"/>
        <v>1.1999999999999993</v>
      </c>
      <c r="W6">
        <f t="shared" si="4"/>
        <v>7.2</v>
      </c>
      <c r="X6">
        <f t="shared" si="0"/>
        <v>1.5999999999999996</v>
      </c>
      <c r="Y6">
        <f t="shared" si="0"/>
        <v>1.1999999999999993</v>
      </c>
      <c r="Z6">
        <f t="shared" si="1"/>
        <v>2.7999999999999989</v>
      </c>
    </row>
    <row r="7" spans="1:26" x14ac:dyDescent="0.25">
      <c r="T7">
        <v>7.4</v>
      </c>
      <c r="U7">
        <f t="shared" si="2"/>
        <v>1.1999999999999993</v>
      </c>
      <c r="V7">
        <f t="shared" si="3"/>
        <v>0.39999999999999858</v>
      </c>
      <c r="W7">
        <f t="shared" si="4"/>
        <v>7.4</v>
      </c>
      <c r="X7">
        <f t="shared" si="0"/>
        <v>1.1999999999999993</v>
      </c>
      <c r="Y7">
        <f t="shared" si="0"/>
        <v>0.39999999999999858</v>
      </c>
      <c r="Z7">
        <f t="shared" si="1"/>
        <v>1.5999999999999979</v>
      </c>
    </row>
    <row r="8" spans="1:26" x14ac:dyDescent="0.25">
      <c r="A8" t="s">
        <v>14</v>
      </c>
      <c r="B8" s="2" t="s">
        <v>117</v>
      </c>
      <c r="C8" s="2" t="s">
        <v>118</v>
      </c>
      <c r="T8">
        <v>7.6</v>
      </c>
      <c r="U8">
        <f t="shared" si="2"/>
        <v>0.80000000000000071</v>
      </c>
      <c r="V8">
        <f t="shared" si="3"/>
        <v>-0.39999999999999858</v>
      </c>
      <c r="W8">
        <f t="shared" si="4"/>
        <v>7.6</v>
      </c>
      <c r="X8">
        <f t="shared" si="0"/>
        <v>0.80000000000000071</v>
      </c>
      <c r="Y8">
        <f t="shared" si="0"/>
        <v>0</v>
      </c>
      <c r="Z8">
        <f t="shared" si="1"/>
        <v>0.80000000000000071</v>
      </c>
    </row>
    <row r="9" spans="1:26" ht="18" x14ac:dyDescent="0.35">
      <c r="A9" t="s">
        <v>34</v>
      </c>
      <c r="B9" s="16">
        <v>0.3</v>
      </c>
      <c r="C9" s="33">
        <v>0.5</v>
      </c>
      <c r="T9">
        <v>7.8</v>
      </c>
      <c r="U9">
        <f t="shared" si="2"/>
        <v>0.40000000000000036</v>
      </c>
      <c r="V9">
        <f t="shared" si="3"/>
        <v>-1.1999999999999993</v>
      </c>
      <c r="W9">
        <f t="shared" si="4"/>
        <v>7.8</v>
      </c>
      <c r="X9">
        <f t="shared" si="0"/>
        <v>0.40000000000000036</v>
      </c>
      <c r="Y9">
        <f t="shared" si="0"/>
        <v>0</v>
      </c>
      <c r="Z9">
        <f t="shared" si="1"/>
        <v>0.40000000000000036</v>
      </c>
    </row>
    <row r="10" spans="1:26" ht="18" x14ac:dyDescent="0.35">
      <c r="A10" t="s">
        <v>35</v>
      </c>
      <c r="B10" s="19">
        <f>1-B9</f>
        <v>0.7</v>
      </c>
      <c r="C10" s="19">
        <f>1-C9</f>
        <v>0.5</v>
      </c>
      <c r="T10">
        <v>8</v>
      </c>
      <c r="U10">
        <f t="shared" si="2"/>
        <v>0</v>
      </c>
      <c r="V10">
        <f t="shared" si="3"/>
        <v>-2</v>
      </c>
      <c r="W10">
        <f t="shared" si="4"/>
        <v>8</v>
      </c>
      <c r="X10">
        <f t="shared" si="0"/>
        <v>0</v>
      </c>
      <c r="Y10">
        <f t="shared" si="0"/>
        <v>0</v>
      </c>
      <c r="Z10">
        <f t="shared" si="1"/>
        <v>0</v>
      </c>
    </row>
    <row r="11" spans="1:26" x14ac:dyDescent="0.25">
      <c r="B11" s="19"/>
      <c r="C11" s="19"/>
    </row>
    <row r="12" spans="1:26" x14ac:dyDescent="0.25">
      <c r="B12" s="64" t="s">
        <v>117</v>
      </c>
      <c r="C12" s="64"/>
      <c r="D12" s="63" t="s">
        <v>118</v>
      </c>
      <c r="E12" s="63"/>
      <c r="U12" s="2" t="str">
        <f>+U1</f>
        <v>x1</v>
      </c>
      <c r="V12" t="s">
        <v>117</v>
      </c>
      <c r="W12" t="s">
        <v>118</v>
      </c>
      <c r="X12" t="s">
        <v>127</v>
      </c>
    </row>
    <row r="13" spans="1:26" x14ac:dyDescent="0.25">
      <c r="B13" s="19" t="s">
        <v>57</v>
      </c>
      <c r="C13" s="2" t="s">
        <v>58</v>
      </c>
      <c r="D13" s="2" t="s">
        <v>57</v>
      </c>
      <c r="E13" s="2" t="s">
        <v>58</v>
      </c>
      <c r="U13">
        <f>+$V$10</f>
        <v>-2</v>
      </c>
      <c r="W13">
        <f>+$W$10</f>
        <v>8</v>
      </c>
    </row>
    <row r="14" spans="1:26" x14ac:dyDescent="0.25">
      <c r="A14" t="s">
        <v>15</v>
      </c>
      <c r="B14" s="10">
        <f>MAX(G63:G97)</f>
        <v>12.655800639241326</v>
      </c>
      <c r="C14" s="10">
        <f>MAX(L63:L97)</f>
        <v>11.598564232869975</v>
      </c>
      <c r="D14" s="10">
        <f>MAXA(Q63:Q97)</f>
        <v>14.198591479439077</v>
      </c>
      <c r="E14" s="10">
        <f>MAXA(Y63:Y97)</f>
        <v>12.296340919151518</v>
      </c>
      <c r="U14">
        <f>+$U$10</f>
        <v>0</v>
      </c>
      <c r="V14">
        <f>+$W$10</f>
        <v>8</v>
      </c>
    </row>
    <row r="15" spans="1:26" x14ac:dyDescent="0.25">
      <c r="U15">
        <f>+$Z$10</f>
        <v>0</v>
      </c>
      <c r="X15">
        <f>+$W$10</f>
        <v>8</v>
      </c>
    </row>
    <row r="16" spans="1:26" x14ac:dyDescent="0.25">
      <c r="B16" s="63" t="s">
        <v>57</v>
      </c>
      <c r="C16" s="63"/>
      <c r="D16" s="63" t="s">
        <v>58</v>
      </c>
      <c r="E16" s="63"/>
      <c r="U16">
        <f>+$V$9</f>
        <v>-1.1999999999999993</v>
      </c>
      <c r="W16">
        <f>+$W$9</f>
        <v>7.8</v>
      </c>
    </row>
    <row r="17" spans="1:24" ht="18" x14ac:dyDescent="0.35">
      <c r="A17" t="s">
        <v>30</v>
      </c>
      <c r="B17" s="2" t="s">
        <v>72</v>
      </c>
      <c r="C17" s="27" t="s">
        <v>73</v>
      </c>
      <c r="D17" s="2" t="s">
        <v>72</v>
      </c>
      <c r="E17" s="27" t="s">
        <v>73</v>
      </c>
      <c r="U17">
        <f>+$U$9</f>
        <v>0.40000000000000036</v>
      </c>
      <c r="V17">
        <f>+$W$9</f>
        <v>7.8</v>
      </c>
    </row>
    <row r="18" spans="1:24" x14ac:dyDescent="0.25">
      <c r="A18" t="s">
        <v>117</v>
      </c>
      <c r="B18" s="4">
        <f>MAX(I63:I97)</f>
        <v>10</v>
      </c>
      <c r="C18" s="4">
        <f>MAX(J63:J97)</f>
        <v>14</v>
      </c>
      <c r="D18" s="4">
        <f>MAX(N63:N97)</f>
        <v>8</v>
      </c>
      <c r="E18" s="4">
        <f>MAX(O63:O97)</f>
        <v>13.6</v>
      </c>
      <c r="U18">
        <f>+$Z$9</f>
        <v>0.40000000000000036</v>
      </c>
      <c r="X18">
        <f>+$W$9</f>
        <v>7.8</v>
      </c>
    </row>
    <row r="19" spans="1:24" x14ac:dyDescent="0.25">
      <c r="A19" t="s">
        <v>118</v>
      </c>
      <c r="B19" s="4">
        <f>MAX(S63:S97)</f>
        <v>18</v>
      </c>
      <c r="C19" s="4">
        <f>MAX(T63:T97)</f>
        <v>11.2</v>
      </c>
      <c r="D19" s="4">
        <f>MAX(AA63:AA97)</f>
        <v>14</v>
      </c>
      <c r="E19" s="4">
        <f>MAX(AB63:AB97)</f>
        <v>10.8</v>
      </c>
      <c r="U19">
        <f>+$U$8</f>
        <v>0.80000000000000071</v>
      </c>
      <c r="V19">
        <f>+$W$8</f>
        <v>7.6</v>
      </c>
    </row>
    <row r="20" spans="1:24" x14ac:dyDescent="0.25">
      <c r="D20" s="4"/>
      <c r="U20">
        <f>+$V$8</f>
        <v>-0.39999999999999858</v>
      </c>
      <c r="W20">
        <f>+$W$8</f>
        <v>7.6</v>
      </c>
    </row>
    <row r="21" spans="1:24" x14ac:dyDescent="0.25">
      <c r="B21" s="63" t="s">
        <v>57</v>
      </c>
      <c r="C21" s="63"/>
      <c r="D21" s="63" t="s">
        <v>58</v>
      </c>
      <c r="E21" s="63"/>
      <c r="U21">
        <f>+$U$7</f>
        <v>1.1999999999999993</v>
      </c>
      <c r="V21">
        <f>+$W$7</f>
        <v>7.4</v>
      </c>
    </row>
    <row r="22" spans="1:24" ht="18" x14ac:dyDescent="0.35">
      <c r="B22" s="2" t="s">
        <v>72</v>
      </c>
      <c r="C22" s="27" t="s">
        <v>73</v>
      </c>
      <c r="D22" s="2" t="s">
        <v>72</v>
      </c>
      <c r="E22" s="27" t="s">
        <v>73</v>
      </c>
      <c r="U22">
        <f>+$V$7</f>
        <v>0.39999999999999858</v>
      </c>
      <c r="W22">
        <f>+$W$7</f>
        <v>7.4</v>
      </c>
    </row>
    <row r="23" spans="1:24" x14ac:dyDescent="0.25">
      <c r="A23" t="s">
        <v>119</v>
      </c>
      <c r="B23" s="4">
        <f>+B18</f>
        <v>10</v>
      </c>
      <c r="C23">
        <v>0</v>
      </c>
      <c r="D23" s="4">
        <f>+D18</f>
        <v>8</v>
      </c>
      <c r="E23">
        <v>0</v>
      </c>
      <c r="U23">
        <f>+$U$6</f>
        <v>1.5999999999999996</v>
      </c>
      <c r="V23">
        <f>+$W$6</f>
        <v>7.2</v>
      </c>
    </row>
    <row r="24" spans="1:24" x14ac:dyDescent="0.25">
      <c r="B24" s="4">
        <f>+B23</f>
        <v>10</v>
      </c>
      <c r="C24" s="4">
        <f>+C18</f>
        <v>14</v>
      </c>
      <c r="D24" s="4">
        <f>+D23</f>
        <v>8</v>
      </c>
      <c r="E24" s="4">
        <f>+E18</f>
        <v>13.6</v>
      </c>
      <c r="U24">
        <f>+$Z$8</f>
        <v>0.80000000000000071</v>
      </c>
      <c r="X24">
        <f>+$W$8</f>
        <v>7.6</v>
      </c>
    </row>
    <row r="25" spans="1:24" x14ac:dyDescent="0.25">
      <c r="B25">
        <v>0</v>
      </c>
      <c r="C25" s="4">
        <f>+C24</f>
        <v>14</v>
      </c>
      <c r="D25">
        <v>0</v>
      </c>
      <c r="E25" s="4">
        <f>+E24</f>
        <v>13.6</v>
      </c>
      <c r="U25">
        <f>+$U$5</f>
        <v>2</v>
      </c>
      <c r="V25">
        <f>+$W$5</f>
        <v>7</v>
      </c>
    </row>
    <row r="26" spans="1:24" x14ac:dyDescent="0.25">
      <c r="C26" s="4"/>
      <c r="E26" s="4"/>
      <c r="U26">
        <f>+$V$6</f>
        <v>1.1999999999999993</v>
      </c>
      <c r="W26">
        <f>+$W$6</f>
        <v>7.2</v>
      </c>
    </row>
    <row r="27" spans="1:24" x14ac:dyDescent="0.25">
      <c r="B27" s="63" t="s">
        <v>57</v>
      </c>
      <c r="C27" s="63"/>
      <c r="D27" s="63" t="s">
        <v>58</v>
      </c>
      <c r="E27" s="63"/>
      <c r="U27">
        <f>+$U$4</f>
        <v>2.4000000000000004</v>
      </c>
      <c r="V27">
        <f>+$W$4</f>
        <v>6.8</v>
      </c>
    </row>
    <row r="28" spans="1:24" ht="18" x14ac:dyDescent="0.35">
      <c r="B28" s="2" t="s">
        <v>72</v>
      </c>
      <c r="C28" s="27" t="s">
        <v>73</v>
      </c>
      <c r="D28" s="2" t="s">
        <v>72</v>
      </c>
      <c r="E28" s="27" t="s">
        <v>73</v>
      </c>
      <c r="U28">
        <f>+$U$3</f>
        <v>16</v>
      </c>
      <c r="V28">
        <f>+$W$3</f>
        <v>0</v>
      </c>
    </row>
    <row r="29" spans="1:24" x14ac:dyDescent="0.25">
      <c r="A29" t="s">
        <v>120</v>
      </c>
      <c r="B29" s="4">
        <f>+B19</f>
        <v>18</v>
      </c>
      <c r="C29">
        <v>0</v>
      </c>
      <c r="D29" s="4">
        <f>+D19</f>
        <v>14</v>
      </c>
      <c r="E29">
        <v>0</v>
      </c>
      <c r="U29">
        <f>+$V$5</f>
        <v>2</v>
      </c>
      <c r="W29">
        <f>+$W$5</f>
        <v>7</v>
      </c>
    </row>
    <row r="30" spans="1:24" x14ac:dyDescent="0.25">
      <c r="B30" s="4">
        <f>+B29</f>
        <v>18</v>
      </c>
      <c r="C30" s="4">
        <f>+C19</f>
        <v>11.2</v>
      </c>
      <c r="D30" s="4">
        <f>+D29</f>
        <v>14</v>
      </c>
      <c r="E30" s="4">
        <f>+E19</f>
        <v>10.8</v>
      </c>
      <c r="U30">
        <f>+$Z$7</f>
        <v>1.5999999999999979</v>
      </c>
      <c r="X30">
        <f>+$W$7</f>
        <v>7.4</v>
      </c>
    </row>
    <row r="31" spans="1:24" x14ac:dyDescent="0.25">
      <c r="B31">
        <v>0</v>
      </c>
      <c r="C31" s="4">
        <f>+C30</f>
        <v>11.2</v>
      </c>
      <c r="D31">
        <v>0</v>
      </c>
      <c r="E31" s="4">
        <f>+E30</f>
        <v>10.8</v>
      </c>
      <c r="U31">
        <f>+$V$4</f>
        <v>2.8000000000000007</v>
      </c>
      <c r="W31">
        <f>+$W$4</f>
        <v>6.8</v>
      </c>
    </row>
    <row r="32" spans="1:24" x14ac:dyDescent="0.25">
      <c r="C32" s="4"/>
      <c r="U32">
        <f>+$Z$6</f>
        <v>2.7999999999999989</v>
      </c>
      <c r="X32">
        <f>+$W$6</f>
        <v>7.2</v>
      </c>
    </row>
    <row r="33" spans="1:24" x14ac:dyDescent="0.25">
      <c r="B33" s="65" t="s">
        <v>57</v>
      </c>
      <c r="C33" s="65"/>
      <c r="D33" s="65" t="s">
        <v>58</v>
      </c>
      <c r="E33" s="65"/>
      <c r="U33">
        <f>+$V$3</f>
        <v>30</v>
      </c>
      <c r="W33">
        <f>+$W$3</f>
        <v>0</v>
      </c>
    </row>
    <row r="34" spans="1:24" ht="18" x14ac:dyDescent="0.25">
      <c r="A34" t="s">
        <v>121</v>
      </c>
      <c r="B34" s="31" t="s">
        <v>72</v>
      </c>
      <c r="C34" s="34" t="s">
        <v>73</v>
      </c>
      <c r="D34" s="31" t="s">
        <v>72</v>
      </c>
      <c r="E34" s="34" t="s">
        <v>73</v>
      </c>
      <c r="U34">
        <f>+$Z$5</f>
        <v>4</v>
      </c>
      <c r="X34">
        <f>+$W$5</f>
        <v>7</v>
      </c>
    </row>
    <row r="35" spans="1:24" x14ac:dyDescent="0.25">
      <c r="A35" t="s">
        <v>38</v>
      </c>
      <c r="B35" s="7">
        <f>+B4/B5</f>
        <v>33.333333333333336</v>
      </c>
      <c r="C35" s="7">
        <v>0</v>
      </c>
      <c r="D35" s="7">
        <f>+C4/C5</f>
        <v>25</v>
      </c>
      <c r="E35" s="7">
        <v>0</v>
      </c>
      <c r="U35">
        <f>+$Z$4</f>
        <v>5.2000000000000011</v>
      </c>
      <c r="X35">
        <f>+$W$4</f>
        <v>6.8</v>
      </c>
    </row>
    <row r="36" spans="1:24" x14ac:dyDescent="0.25">
      <c r="A36" t="s">
        <v>39</v>
      </c>
      <c r="B36" s="7">
        <v>0</v>
      </c>
      <c r="C36" s="7">
        <f>+B4/B6</f>
        <v>20</v>
      </c>
      <c r="D36" s="7">
        <v>0</v>
      </c>
      <c r="E36" s="7">
        <f>+C4/C6</f>
        <v>20</v>
      </c>
      <c r="U36">
        <f>+$Z$3</f>
        <v>46</v>
      </c>
      <c r="X36">
        <f>+$W$3</f>
        <v>0</v>
      </c>
    </row>
    <row r="37" spans="1:24" x14ac:dyDescent="0.25">
      <c r="B37" s="2" t="s">
        <v>11</v>
      </c>
      <c r="C37" s="2" t="s">
        <v>12</v>
      </c>
      <c r="D37" s="2" t="s">
        <v>11</v>
      </c>
      <c r="E37" s="2" t="s">
        <v>12</v>
      </c>
    </row>
    <row r="38" spans="1:24" x14ac:dyDescent="0.25">
      <c r="B38">
        <f>INTERCEPT(C35:C36,B35:B36)</f>
        <v>20</v>
      </c>
      <c r="C38">
        <f>SLOPE(C35:C36,B35:B36)</f>
        <v>-0.6</v>
      </c>
      <c r="D38">
        <f>INTERCEPT(E35:E36,D35:D36)</f>
        <v>20</v>
      </c>
      <c r="E38">
        <f>SLOPE(E35:E36,D35:D36)</f>
        <v>-0.8</v>
      </c>
    </row>
    <row r="40" spans="1:24" x14ac:dyDescent="0.25">
      <c r="B40" s="65" t="s">
        <v>57</v>
      </c>
      <c r="C40" s="65"/>
      <c r="D40" s="65" t="s">
        <v>58</v>
      </c>
      <c r="E40" s="65"/>
    </row>
    <row r="41" spans="1:24" ht="18" x14ac:dyDescent="0.25">
      <c r="A41" t="s">
        <v>122</v>
      </c>
      <c r="B41" s="31" t="s">
        <v>72</v>
      </c>
      <c r="C41" s="34" t="s">
        <v>73</v>
      </c>
      <c r="D41" s="31" t="s">
        <v>72</v>
      </c>
      <c r="E41" s="34" t="s">
        <v>73</v>
      </c>
    </row>
    <row r="42" spans="1:24" x14ac:dyDescent="0.25">
      <c r="A42" t="s">
        <v>38</v>
      </c>
      <c r="B42" s="7">
        <f>+D4/D5</f>
        <v>36.666666666666664</v>
      </c>
      <c r="C42" s="7">
        <v>0</v>
      </c>
      <c r="D42" s="7">
        <f>+E4/E5</f>
        <v>27.5</v>
      </c>
      <c r="E42" s="7">
        <v>0</v>
      </c>
    </row>
    <row r="43" spans="1:24" x14ac:dyDescent="0.25">
      <c r="A43" t="s">
        <v>39</v>
      </c>
      <c r="B43" s="7">
        <v>0</v>
      </c>
      <c r="C43" s="7">
        <f>+D4/D6</f>
        <v>22</v>
      </c>
      <c r="D43" s="7">
        <v>0</v>
      </c>
      <c r="E43" s="7">
        <f>+E4/E6</f>
        <v>22</v>
      </c>
    </row>
    <row r="44" spans="1:24" x14ac:dyDescent="0.25">
      <c r="B44" s="2" t="s">
        <v>11</v>
      </c>
      <c r="C44" s="2" t="s">
        <v>12</v>
      </c>
      <c r="D44" s="2" t="s">
        <v>11</v>
      </c>
      <c r="E44" s="2" t="s">
        <v>12</v>
      </c>
    </row>
    <row r="45" spans="1:24" x14ac:dyDescent="0.25">
      <c r="B45">
        <f>INTERCEPT(C42:C43,B42:B43)</f>
        <v>22</v>
      </c>
      <c r="C45">
        <f>SLOPE(C42:C43,B42:B43)</f>
        <v>-0.6</v>
      </c>
      <c r="D45">
        <f>INTERCEPT(E42:E43,D42:D43)</f>
        <v>22</v>
      </c>
      <c r="E45">
        <f>SLOPE(E42:E43,D42:D43)</f>
        <v>-0.8</v>
      </c>
    </row>
    <row r="47" spans="1:24" x14ac:dyDescent="0.25">
      <c r="B47" s="63" t="s">
        <v>117</v>
      </c>
      <c r="C47" s="63"/>
      <c r="D47" s="63" t="s">
        <v>118</v>
      </c>
      <c r="E47" s="63"/>
    </row>
    <row r="48" spans="1:24" ht="18" x14ac:dyDescent="0.35">
      <c r="A48" t="s">
        <v>125</v>
      </c>
      <c r="B48" s="2" t="s">
        <v>68</v>
      </c>
      <c r="C48" s="2" t="s">
        <v>69</v>
      </c>
      <c r="D48" s="2" t="s">
        <v>68</v>
      </c>
      <c r="E48" s="2" t="s">
        <v>69</v>
      </c>
    </row>
    <row r="49" spans="1:31" x14ac:dyDescent="0.25">
      <c r="A49" t="s">
        <v>57</v>
      </c>
      <c r="B49" s="1">
        <f>+B5</f>
        <v>3</v>
      </c>
      <c r="C49" s="4">
        <f>+B23</f>
        <v>10</v>
      </c>
      <c r="D49" s="7">
        <f>+D5</f>
        <v>3</v>
      </c>
      <c r="E49" s="4">
        <f>+B30</f>
        <v>18</v>
      </c>
    </row>
    <row r="50" spans="1:31" x14ac:dyDescent="0.25">
      <c r="A50" t="s">
        <v>58</v>
      </c>
      <c r="B50">
        <f>+C5</f>
        <v>4</v>
      </c>
      <c r="C50" s="4">
        <f>+D24</f>
        <v>8</v>
      </c>
      <c r="D50">
        <f>+E5</f>
        <v>4</v>
      </c>
      <c r="E50" s="4">
        <f>+D29</f>
        <v>14</v>
      </c>
    </row>
    <row r="51" spans="1:31" x14ac:dyDescent="0.25">
      <c r="B51" s="2" t="s">
        <v>11</v>
      </c>
      <c r="C51" s="2" t="s">
        <v>12</v>
      </c>
      <c r="D51" s="2" t="s">
        <v>11</v>
      </c>
      <c r="E51" s="2" t="s">
        <v>12</v>
      </c>
    </row>
    <row r="52" spans="1:31" x14ac:dyDescent="0.25">
      <c r="B52" s="7">
        <f>INTERCEPT(B49:B50,C49:C50)</f>
        <v>8</v>
      </c>
      <c r="C52" s="7">
        <f>SLOPE(B49:B50,C49:C50)</f>
        <v>-0.5</v>
      </c>
      <c r="D52" s="7">
        <f>INTERCEPT(D49:D50,E49:E50)</f>
        <v>7.5</v>
      </c>
      <c r="E52" s="7">
        <f>SLOPE(D49:D50,E49:E50)</f>
        <v>-0.25</v>
      </c>
    </row>
    <row r="55" spans="1:31" x14ac:dyDescent="0.25">
      <c r="B55" s="63" t="s">
        <v>117</v>
      </c>
      <c r="C55" s="63"/>
      <c r="D55" s="63" t="s">
        <v>118</v>
      </c>
      <c r="E55" s="63"/>
    </row>
    <row r="56" spans="1:31" ht="18" x14ac:dyDescent="0.35">
      <c r="B56" s="2" t="s">
        <v>72</v>
      </c>
      <c r="C56" s="2" t="s">
        <v>68</v>
      </c>
      <c r="D56" s="2" t="s">
        <v>72</v>
      </c>
      <c r="E56" s="2" t="s">
        <v>68</v>
      </c>
    </row>
    <row r="57" spans="1:31" x14ac:dyDescent="0.25">
      <c r="A57" t="s">
        <v>38</v>
      </c>
      <c r="B57">
        <f>-B52/C52</f>
        <v>16</v>
      </c>
      <c r="C57">
        <v>0</v>
      </c>
      <c r="D57">
        <f>-D52/E52</f>
        <v>30</v>
      </c>
      <c r="E57">
        <v>0</v>
      </c>
    </row>
    <row r="58" spans="1:31" x14ac:dyDescent="0.25">
      <c r="A58" t="s">
        <v>39</v>
      </c>
      <c r="B58">
        <v>0</v>
      </c>
      <c r="C58">
        <f>+B52</f>
        <v>8</v>
      </c>
      <c r="D58">
        <v>0</v>
      </c>
      <c r="E58">
        <f>+D52</f>
        <v>7.5</v>
      </c>
    </row>
    <row r="60" spans="1:31" x14ac:dyDescent="0.25">
      <c r="C60" s="4"/>
      <c r="F60" s="63" t="s">
        <v>117</v>
      </c>
      <c r="G60" s="63"/>
      <c r="H60" s="63"/>
      <c r="I60" s="63"/>
      <c r="J60" s="63"/>
      <c r="K60" s="63"/>
      <c r="L60" s="63"/>
      <c r="M60" s="63"/>
      <c r="N60" s="63"/>
      <c r="O60" s="63"/>
      <c r="P60" s="63" t="s">
        <v>118</v>
      </c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</row>
    <row r="61" spans="1:31" x14ac:dyDescent="0.25">
      <c r="B61" s="63" t="s">
        <v>117</v>
      </c>
      <c r="C61" s="63"/>
      <c r="D61" s="63" t="s">
        <v>118</v>
      </c>
      <c r="E61" s="63"/>
      <c r="F61" s="63" t="s">
        <v>57</v>
      </c>
      <c r="G61" s="63"/>
      <c r="H61" s="63"/>
      <c r="I61" s="63"/>
      <c r="J61" s="63"/>
      <c r="K61" s="63" t="s">
        <v>58</v>
      </c>
      <c r="L61" s="63"/>
      <c r="M61" s="63"/>
      <c r="N61" s="63"/>
      <c r="O61" s="63"/>
      <c r="P61" s="63" t="s">
        <v>57</v>
      </c>
      <c r="Q61" s="63"/>
      <c r="R61" s="63"/>
      <c r="S61" s="63"/>
      <c r="T61" s="63"/>
      <c r="U61" s="63" t="s">
        <v>58</v>
      </c>
      <c r="V61" s="63"/>
      <c r="W61" s="63"/>
      <c r="X61" s="63"/>
      <c r="Y61" s="63"/>
      <c r="Z61" s="63"/>
      <c r="AA61" s="63"/>
      <c r="AB61" s="63"/>
      <c r="AC61" s="63" t="s">
        <v>126</v>
      </c>
      <c r="AD61" s="63"/>
      <c r="AE61" s="63"/>
    </row>
    <row r="62" spans="1:31" ht="18" x14ac:dyDescent="0.35">
      <c r="A62" s="2" t="s">
        <v>72</v>
      </c>
      <c r="B62" s="27" t="s">
        <v>74</v>
      </c>
      <c r="C62" s="27" t="s">
        <v>75</v>
      </c>
      <c r="D62" s="27" t="s">
        <v>123</v>
      </c>
      <c r="E62" s="27" t="s">
        <v>124</v>
      </c>
      <c r="F62" t="s">
        <v>20</v>
      </c>
      <c r="G62" t="s">
        <v>20</v>
      </c>
      <c r="H62" t="s">
        <v>62</v>
      </c>
      <c r="K62" t="s">
        <v>20</v>
      </c>
      <c r="L62" t="s">
        <v>20</v>
      </c>
      <c r="M62" t="s">
        <v>62</v>
      </c>
      <c r="P62" t="s">
        <v>20</v>
      </c>
      <c r="Q62" t="s">
        <v>20</v>
      </c>
      <c r="R62" t="s">
        <v>63</v>
      </c>
      <c r="U62" t="s">
        <v>20</v>
      </c>
      <c r="Y62" t="s">
        <v>20</v>
      </c>
      <c r="Z62" t="s">
        <v>63</v>
      </c>
      <c r="AC62" t="s">
        <v>117</v>
      </c>
      <c r="AD62" t="s">
        <v>118</v>
      </c>
      <c r="AE62" t="s">
        <v>127</v>
      </c>
    </row>
    <row r="63" spans="1:31" x14ac:dyDescent="0.25">
      <c r="A63">
        <v>0.1</v>
      </c>
      <c r="B63" s="3">
        <f>+($B$4-$B$5*A63)/$B$6</f>
        <v>19.940000000000001</v>
      </c>
      <c r="C63" s="3">
        <f>+($C$4-$C$5*A63)/$C$6</f>
        <v>19.919999999999998</v>
      </c>
      <c r="D63" s="3">
        <f t="shared" ref="D63:D97" si="5">+($D$4-$D$5*A63)/$D$6</f>
        <v>21.94</v>
      </c>
      <c r="E63" s="3">
        <f>+($E$4-$E$5*A63)/$E$6</f>
        <v>21.919999999999998</v>
      </c>
      <c r="F63" s="9">
        <f t="shared" ref="F63:F97" si="6">+A63^$B$9*B63^$B$10</f>
        <v>4.0719984853268345</v>
      </c>
      <c r="G63" s="9">
        <f>IFERROR(F63,0)</f>
        <v>4.0719984853268345</v>
      </c>
      <c r="H63" s="6">
        <f t="shared" ref="H63:H97" si="7">+($B$14/(A63^$B$9))^(1/$B$10)</f>
        <v>100.75599422016121</v>
      </c>
      <c r="I63" s="8">
        <f t="shared" ref="I63:I97" si="8">IF(G63=$B$14,A63,0)</f>
        <v>0</v>
      </c>
      <c r="J63" s="8">
        <f t="shared" ref="J63:J97" si="9">IF(G63=$B$14,B63,0)</f>
        <v>0</v>
      </c>
      <c r="K63" s="9">
        <f>+A63^$B$9*C63^$B$10</f>
        <v>4.0691390791356516</v>
      </c>
      <c r="L63" s="9">
        <f>IFERROR(K63,0)</f>
        <v>4.0691390791356516</v>
      </c>
      <c r="M63" s="6">
        <f>+($C$14/(C63^$B$9))^(1/$B$10)</f>
        <v>9.198969696308632</v>
      </c>
      <c r="N63" s="8">
        <f>IF(L63=$C$14,A63,0)</f>
        <v>0</v>
      </c>
      <c r="O63" s="8">
        <f>IF(L63=$C$14,C63,0)</f>
        <v>0</v>
      </c>
      <c r="P63" s="9">
        <f t="shared" ref="P63:P97" si="10">+A63^$C$9*D63^$C$10</f>
        <v>1.4812157169028419</v>
      </c>
      <c r="Q63" s="9">
        <f>IFERROR(P63,0)</f>
        <v>1.4812157169028419</v>
      </c>
      <c r="R63" s="6">
        <f t="shared" ref="R63:R97" si="11">+($D$14/(A63^$B$9))^(1/$B$10)</f>
        <v>118.75067619097348</v>
      </c>
      <c r="S63" s="8">
        <f t="shared" ref="S63:S97" si="12">IF(Q63=$D$14,A63,0)</f>
        <v>0</v>
      </c>
      <c r="T63" s="8">
        <f t="shared" ref="T63:T97" si="13">IF(Q63=$D$14,D63,0)</f>
        <v>0</v>
      </c>
      <c r="U63" s="9">
        <f t="shared" ref="U63:U97" si="14">+A63^$C$9*E63^$C$10</f>
        <v>1.4805404418657397</v>
      </c>
      <c r="V63" s="9"/>
      <c r="W63" s="9"/>
      <c r="X63" s="9"/>
      <c r="Y63" s="9">
        <f t="shared" ref="Y63:Y97" si="15">IFERROR(U63,0)</f>
        <v>1.4805404418657397</v>
      </c>
      <c r="Z63" s="6">
        <f t="shared" ref="Z63:Z97" si="16">+($E$14/(E63^$B$9))^(1/$B$10)</f>
        <v>9.5979118749077728</v>
      </c>
      <c r="AA63" s="8">
        <f t="shared" ref="AA63:AA97" si="17">IF(Y63=$E$14,A63,0)</f>
        <v>0</v>
      </c>
      <c r="AB63" s="8">
        <f t="shared" ref="AB63:AB97" si="18">IF(Y63=$E$14,E63,0)</f>
        <v>0</v>
      </c>
    </row>
    <row r="64" spans="1:31" x14ac:dyDescent="0.25">
      <c r="A64">
        <v>1</v>
      </c>
      <c r="B64" s="3">
        <f t="shared" ref="B64:B97" si="19">+($B$4-$B$5*A64)/$B$6</f>
        <v>19.399999999999999</v>
      </c>
      <c r="C64" s="3">
        <f t="shared" ref="C64:C97" si="20">+($C$4-$C$5*A64)/$C$6</f>
        <v>19.2</v>
      </c>
      <c r="D64" s="3">
        <f t="shared" si="5"/>
        <v>21.4</v>
      </c>
      <c r="E64" s="3">
        <f t="shared" ref="E64:E97" si="21">+($E$4-$E$5*A64)/$E$6</f>
        <v>21.2</v>
      </c>
      <c r="F64" s="9">
        <f t="shared" si="6"/>
        <v>7.9700530281440107</v>
      </c>
      <c r="G64" s="9">
        <f t="shared" ref="G64:G97" si="22">IFERROR(F64,0)</f>
        <v>7.9700530281440107</v>
      </c>
      <c r="H64" s="6">
        <f t="shared" si="7"/>
        <v>37.557741133916153</v>
      </c>
      <c r="I64" s="8">
        <f t="shared" si="8"/>
        <v>0</v>
      </c>
      <c r="J64" s="8">
        <f t="shared" si="9"/>
        <v>0</v>
      </c>
      <c r="K64" s="9">
        <f t="shared" ref="K64:K97" si="23">+A64^$B$9*C64^$B$10</f>
        <v>7.9124478398113212</v>
      </c>
      <c r="L64" s="9">
        <f t="shared" ref="L64:L97" si="24">IFERROR(K64,0)</f>
        <v>7.9124478398113212</v>
      </c>
      <c r="M64" s="6">
        <f t="shared" ref="M64:M97" si="25">+($C$14/(C64^$B$9))^(1/$B$10)</f>
        <v>9.3452566583153143</v>
      </c>
      <c r="N64" s="8">
        <f t="shared" ref="N64:N97" si="26">IF(L64=$C$14,A64,0)</f>
        <v>0</v>
      </c>
      <c r="O64" s="8">
        <f t="shared" ref="O64:O97" si="27">IF(L64=$C$14,C64,0)</f>
        <v>0</v>
      </c>
      <c r="P64" s="9">
        <f t="shared" si="10"/>
        <v>4.6260134024881507</v>
      </c>
      <c r="Q64" s="9">
        <f t="shared" ref="Q64:Q97" si="28">IFERROR(P64,0)</f>
        <v>4.6260134024881507</v>
      </c>
      <c r="R64" s="6">
        <f t="shared" si="11"/>
        <v>44.265427485262563</v>
      </c>
      <c r="S64" s="8">
        <f t="shared" si="12"/>
        <v>0</v>
      </c>
      <c r="T64" s="8">
        <f t="shared" si="13"/>
        <v>0</v>
      </c>
      <c r="U64" s="9">
        <f t="shared" si="14"/>
        <v>4.6043457732885349</v>
      </c>
      <c r="V64" s="9"/>
      <c r="W64" s="9"/>
      <c r="X64" s="9"/>
      <c r="Y64" s="9">
        <f t="shared" si="15"/>
        <v>4.6043457732885349</v>
      </c>
      <c r="Z64" s="6">
        <f t="shared" si="16"/>
        <v>9.7362799611705402</v>
      </c>
      <c r="AA64" s="8">
        <f t="shared" si="17"/>
        <v>0</v>
      </c>
      <c r="AB64" s="8">
        <f t="shared" si="18"/>
        <v>0</v>
      </c>
    </row>
    <row r="65" spans="1:28" x14ac:dyDescent="0.25">
      <c r="A65">
        <v>2</v>
      </c>
      <c r="B65" s="3">
        <f t="shared" si="19"/>
        <v>18.8</v>
      </c>
      <c r="C65" s="3">
        <f t="shared" si="20"/>
        <v>18.399999999999999</v>
      </c>
      <c r="D65" s="3">
        <f t="shared" si="5"/>
        <v>20.8</v>
      </c>
      <c r="E65" s="3">
        <f t="shared" si="21"/>
        <v>20.399999999999999</v>
      </c>
      <c r="F65" s="9">
        <f t="shared" si="6"/>
        <v>9.5988563680864125</v>
      </c>
      <c r="G65" s="9">
        <f t="shared" si="22"/>
        <v>9.5988563680864125</v>
      </c>
      <c r="H65" s="6">
        <f t="shared" si="7"/>
        <v>27.905294418941622</v>
      </c>
      <c r="I65" s="8">
        <f t="shared" si="8"/>
        <v>0</v>
      </c>
      <c r="J65" s="8">
        <f t="shared" si="9"/>
        <v>0</v>
      </c>
      <c r="K65" s="9">
        <f t="shared" si="23"/>
        <v>9.4554341579258381</v>
      </c>
      <c r="L65" s="9">
        <f t="shared" si="24"/>
        <v>9.4554341579258381</v>
      </c>
      <c r="M65" s="6">
        <f t="shared" si="25"/>
        <v>9.517276634329459</v>
      </c>
      <c r="N65" s="8">
        <f t="shared" si="26"/>
        <v>0</v>
      </c>
      <c r="O65" s="8">
        <f t="shared" si="27"/>
        <v>0</v>
      </c>
      <c r="P65" s="9">
        <f t="shared" si="10"/>
        <v>6.4498061986388402</v>
      </c>
      <c r="Q65" s="9">
        <f t="shared" si="28"/>
        <v>6.4498061986388402</v>
      </c>
      <c r="R65" s="6">
        <f t="shared" si="11"/>
        <v>32.889086224652928</v>
      </c>
      <c r="S65" s="8">
        <f t="shared" si="12"/>
        <v>0</v>
      </c>
      <c r="T65" s="8">
        <f t="shared" si="13"/>
        <v>0</v>
      </c>
      <c r="U65" s="9">
        <f t="shared" si="14"/>
        <v>6.3874877690685246</v>
      </c>
      <c r="V65" s="9"/>
      <c r="W65" s="9"/>
      <c r="X65" s="9"/>
      <c r="Y65" s="9">
        <f t="shared" si="15"/>
        <v>6.3874877690685246</v>
      </c>
      <c r="Z65" s="6">
        <f t="shared" si="16"/>
        <v>9.898118211768768</v>
      </c>
      <c r="AA65" s="8">
        <f t="shared" si="17"/>
        <v>0</v>
      </c>
      <c r="AB65" s="8">
        <f t="shared" si="18"/>
        <v>0</v>
      </c>
    </row>
    <row r="66" spans="1:28" x14ac:dyDescent="0.25">
      <c r="A66">
        <v>3</v>
      </c>
      <c r="B66" s="3">
        <f t="shared" si="19"/>
        <v>18.2</v>
      </c>
      <c r="C66" s="3">
        <f t="shared" si="20"/>
        <v>17.600000000000001</v>
      </c>
      <c r="D66" s="3">
        <f t="shared" si="5"/>
        <v>20.2</v>
      </c>
      <c r="E66" s="3">
        <f t="shared" si="21"/>
        <v>19.600000000000001</v>
      </c>
      <c r="F66" s="9">
        <f t="shared" si="6"/>
        <v>10.597083295562545</v>
      </c>
      <c r="G66" s="9">
        <f t="shared" si="22"/>
        <v>10.597083295562545</v>
      </c>
      <c r="H66" s="6">
        <f t="shared" si="7"/>
        <v>23.454108317565169</v>
      </c>
      <c r="I66" s="8">
        <f t="shared" si="8"/>
        <v>0</v>
      </c>
      <c r="J66" s="8">
        <f t="shared" si="9"/>
        <v>0</v>
      </c>
      <c r="K66" s="9">
        <f t="shared" si="23"/>
        <v>10.351308305293321</v>
      </c>
      <c r="L66" s="9">
        <f t="shared" si="24"/>
        <v>10.351308305293321</v>
      </c>
      <c r="M66" s="6">
        <f t="shared" si="25"/>
        <v>9.7003260218356058</v>
      </c>
      <c r="N66" s="8">
        <f t="shared" si="26"/>
        <v>0</v>
      </c>
      <c r="O66" s="8">
        <f t="shared" si="27"/>
        <v>0</v>
      </c>
      <c r="P66" s="9">
        <f t="shared" si="10"/>
        <v>7.7846001824114248</v>
      </c>
      <c r="Q66" s="9">
        <f t="shared" si="28"/>
        <v>7.7846001824114248</v>
      </c>
      <c r="R66" s="6">
        <f t="shared" si="11"/>
        <v>27.642933244063833</v>
      </c>
      <c r="S66" s="8">
        <f t="shared" si="12"/>
        <v>0</v>
      </c>
      <c r="T66" s="8">
        <f t="shared" si="13"/>
        <v>0</v>
      </c>
      <c r="U66" s="9">
        <f t="shared" si="14"/>
        <v>7.6681158050723255</v>
      </c>
      <c r="V66" s="9"/>
      <c r="W66" s="9"/>
      <c r="X66" s="9"/>
      <c r="Y66" s="9">
        <f t="shared" si="15"/>
        <v>7.6681158050723255</v>
      </c>
      <c r="Z66" s="6">
        <f t="shared" si="16"/>
        <v>10.069286023333273</v>
      </c>
      <c r="AA66" s="8">
        <f t="shared" si="17"/>
        <v>0</v>
      </c>
      <c r="AB66" s="8">
        <f t="shared" si="18"/>
        <v>0</v>
      </c>
    </row>
    <row r="67" spans="1:28" x14ac:dyDescent="0.25">
      <c r="A67">
        <v>4</v>
      </c>
      <c r="B67" s="3">
        <f t="shared" si="19"/>
        <v>17.600000000000001</v>
      </c>
      <c r="C67" s="3">
        <f t="shared" si="20"/>
        <v>16.8</v>
      </c>
      <c r="D67" s="3">
        <f t="shared" si="5"/>
        <v>19.600000000000001</v>
      </c>
      <c r="E67" s="3">
        <f t="shared" si="21"/>
        <v>18.8</v>
      </c>
      <c r="F67" s="9">
        <f t="shared" si="6"/>
        <v>11.284358234626442</v>
      </c>
      <c r="G67" s="9">
        <f t="shared" si="22"/>
        <v>11.284358234626442</v>
      </c>
      <c r="H67" s="6">
        <f t="shared" si="7"/>
        <v>20.733554071616208</v>
      </c>
      <c r="I67" s="8">
        <f t="shared" si="8"/>
        <v>0</v>
      </c>
      <c r="J67" s="8">
        <f t="shared" si="9"/>
        <v>0</v>
      </c>
      <c r="K67" s="9">
        <f t="shared" si="23"/>
        <v>10.922812901109531</v>
      </c>
      <c r="L67" s="9">
        <f t="shared" si="24"/>
        <v>10.922812901109531</v>
      </c>
      <c r="M67" s="6">
        <f t="shared" si="25"/>
        <v>9.8956636397923603</v>
      </c>
      <c r="N67" s="8">
        <f t="shared" si="26"/>
        <v>0</v>
      </c>
      <c r="O67" s="8">
        <f t="shared" si="27"/>
        <v>0</v>
      </c>
      <c r="P67" s="9">
        <f t="shared" si="10"/>
        <v>8.8543774484714621</v>
      </c>
      <c r="Q67" s="9">
        <f t="shared" si="28"/>
        <v>8.8543774484714621</v>
      </c>
      <c r="R67" s="6">
        <f t="shared" si="11"/>
        <v>24.43649715238347</v>
      </c>
      <c r="S67" s="8">
        <f t="shared" si="12"/>
        <v>0</v>
      </c>
      <c r="T67" s="8">
        <f t="shared" si="13"/>
        <v>0</v>
      </c>
      <c r="U67" s="9">
        <f t="shared" si="14"/>
        <v>8.6717933554715199</v>
      </c>
      <c r="V67" s="9"/>
      <c r="W67" s="9"/>
      <c r="X67" s="9"/>
      <c r="Y67" s="9">
        <f t="shared" si="15"/>
        <v>8.6717933554715199</v>
      </c>
      <c r="Z67" s="6">
        <f t="shared" si="16"/>
        <v>10.25073622555591</v>
      </c>
      <c r="AA67" s="8">
        <f t="shared" si="17"/>
        <v>0</v>
      </c>
      <c r="AB67" s="8">
        <f t="shared" si="18"/>
        <v>0</v>
      </c>
    </row>
    <row r="68" spans="1:28" x14ac:dyDescent="0.25">
      <c r="A68">
        <v>5</v>
      </c>
      <c r="B68" s="3">
        <f t="shared" si="19"/>
        <v>17</v>
      </c>
      <c r="C68" s="3">
        <f t="shared" si="20"/>
        <v>16</v>
      </c>
      <c r="D68" s="3">
        <f t="shared" si="5"/>
        <v>19</v>
      </c>
      <c r="E68" s="3">
        <f t="shared" si="21"/>
        <v>18</v>
      </c>
      <c r="F68" s="9">
        <f t="shared" si="6"/>
        <v>11.776201990550449</v>
      </c>
      <c r="G68" s="9">
        <f t="shared" si="22"/>
        <v>11.776201990550449</v>
      </c>
      <c r="H68" s="6">
        <f t="shared" si="7"/>
        <v>18.842602696852989</v>
      </c>
      <c r="I68" s="8">
        <f t="shared" si="8"/>
        <v>0</v>
      </c>
      <c r="J68" s="8">
        <f t="shared" si="9"/>
        <v>0</v>
      </c>
      <c r="K68" s="9">
        <f t="shared" si="23"/>
        <v>11.286908105283709</v>
      </c>
      <c r="L68" s="9">
        <f t="shared" si="24"/>
        <v>11.286908105283709</v>
      </c>
      <c r="M68" s="6">
        <f t="shared" si="25"/>
        <v>10.104761166131247</v>
      </c>
      <c r="N68" s="8">
        <f t="shared" si="26"/>
        <v>0</v>
      </c>
      <c r="O68" s="8">
        <f t="shared" si="27"/>
        <v>0</v>
      </c>
      <c r="P68" s="9">
        <f t="shared" si="10"/>
        <v>9.7467943448089649</v>
      </c>
      <c r="Q68" s="9">
        <f t="shared" si="28"/>
        <v>9.7467943448089649</v>
      </c>
      <c r="R68" s="6">
        <f t="shared" si="11"/>
        <v>22.20782821674954</v>
      </c>
      <c r="S68" s="8">
        <f t="shared" si="12"/>
        <v>0</v>
      </c>
      <c r="T68" s="8">
        <f t="shared" si="13"/>
        <v>0</v>
      </c>
      <c r="U68" s="9">
        <f t="shared" si="14"/>
        <v>9.4868329805051381</v>
      </c>
      <c r="V68" s="9"/>
      <c r="W68" s="9"/>
      <c r="X68" s="9"/>
      <c r="Y68" s="9">
        <f t="shared" si="15"/>
        <v>9.4868329805051381</v>
      </c>
      <c r="Z68" s="6">
        <f t="shared" si="16"/>
        <v>10.443565074913458</v>
      </c>
      <c r="AA68" s="8">
        <f t="shared" si="17"/>
        <v>0</v>
      </c>
      <c r="AB68" s="8">
        <f t="shared" si="18"/>
        <v>0</v>
      </c>
    </row>
    <row r="69" spans="1:28" x14ac:dyDescent="0.25">
      <c r="A69">
        <v>6</v>
      </c>
      <c r="B69" s="3">
        <f t="shared" si="19"/>
        <v>16.399999999999999</v>
      </c>
      <c r="C69" s="3">
        <f t="shared" si="20"/>
        <v>15.2</v>
      </c>
      <c r="D69" s="3">
        <f t="shared" si="5"/>
        <v>18.399999999999999</v>
      </c>
      <c r="E69" s="3">
        <f t="shared" si="21"/>
        <v>17.2</v>
      </c>
      <c r="F69" s="9">
        <f t="shared" si="6"/>
        <v>12.129309242776678</v>
      </c>
      <c r="G69" s="9">
        <f t="shared" si="22"/>
        <v>12.129309242776678</v>
      </c>
      <c r="H69" s="6">
        <f t="shared" si="7"/>
        <v>17.426335508350615</v>
      </c>
      <c r="I69" s="8">
        <f t="shared" si="8"/>
        <v>0</v>
      </c>
      <c r="J69" s="8">
        <f t="shared" si="9"/>
        <v>0</v>
      </c>
      <c r="K69" s="9">
        <f t="shared" si="23"/>
        <v>11.501007500431733</v>
      </c>
      <c r="L69" s="9">
        <f t="shared" si="24"/>
        <v>11.501007500431733</v>
      </c>
      <c r="M69" s="6">
        <f t="shared" si="25"/>
        <v>10.329352047100924</v>
      </c>
      <c r="N69" s="8">
        <f t="shared" si="26"/>
        <v>0</v>
      </c>
      <c r="O69" s="8">
        <f t="shared" si="27"/>
        <v>0</v>
      </c>
      <c r="P69" s="9">
        <f t="shared" si="10"/>
        <v>10.507140429250956</v>
      </c>
      <c r="Q69" s="9">
        <f t="shared" si="28"/>
        <v>10.507140429250956</v>
      </c>
      <c r="R69" s="6">
        <f t="shared" si="11"/>
        <v>20.538620467836381</v>
      </c>
      <c r="S69" s="8">
        <f t="shared" si="12"/>
        <v>0</v>
      </c>
      <c r="T69" s="8">
        <f t="shared" si="13"/>
        <v>0</v>
      </c>
      <c r="U69" s="9">
        <f t="shared" si="14"/>
        <v>10.158740079360234</v>
      </c>
      <c r="V69" s="9"/>
      <c r="W69" s="9"/>
      <c r="X69" s="9"/>
      <c r="Y69" s="9">
        <f t="shared" si="15"/>
        <v>10.158740079360234</v>
      </c>
      <c r="Z69" s="6">
        <f t="shared" si="16"/>
        <v>10.649041424745667</v>
      </c>
      <c r="AA69" s="8">
        <f t="shared" si="17"/>
        <v>0</v>
      </c>
      <c r="AB69" s="8">
        <f t="shared" si="18"/>
        <v>0</v>
      </c>
    </row>
    <row r="70" spans="1:28" x14ac:dyDescent="0.25">
      <c r="A70">
        <v>7</v>
      </c>
      <c r="B70" s="3">
        <f t="shared" si="19"/>
        <v>15.8</v>
      </c>
      <c r="C70" s="3">
        <f t="shared" si="20"/>
        <v>14.4</v>
      </c>
      <c r="D70" s="3">
        <f t="shared" si="5"/>
        <v>17.8</v>
      </c>
      <c r="E70" s="3">
        <f t="shared" si="21"/>
        <v>16.399999999999999</v>
      </c>
      <c r="F70" s="9">
        <f t="shared" si="6"/>
        <v>12.376258530767053</v>
      </c>
      <c r="G70" s="9">
        <f t="shared" si="22"/>
        <v>12.376258530767053</v>
      </c>
      <c r="H70" s="6">
        <f t="shared" si="7"/>
        <v>16.312277087814358</v>
      </c>
      <c r="I70" s="8">
        <f t="shared" si="8"/>
        <v>0</v>
      </c>
      <c r="J70" s="8">
        <f t="shared" si="9"/>
        <v>0</v>
      </c>
      <c r="K70" s="9">
        <f t="shared" si="23"/>
        <v>11.598001390249019</v>
      </c>
      <c r="L70" s="9">
        <f t="shared" si="24"/>
        <v>11.598001390249019</v>
      </c>
      <c r="M70" s="6">
        <f t="shared" si="25"/>
        <v>10.571494938228348</v>
      </c>
      <c r="N70" s="8">
        <f t="shared" si="26"/>
        <v>0</v>
      </c>
      <c r="O70" s="8">
        <f t="shared" si="27"/>
        <v>0</v>
      </c>
      <c r="P70" s="9">
        <f t="shared" si="10"/>
        <v>11.16243700990066</v>
      </c>
      <c r="Q70" s="9">
        <f t="shared" si="28"/>
        <v>11.16243700990066</v>
      </c>
      <c r="R70" s="6">
        <f t="shared" si="11"/>
        <v>19.225594957256309</v>
      </c>
      <c r="S70" s="8">
        <f t="shared" si="12"/>
        <v>0</v>
      </c>
      <c r="T70" s="8">
        <f t="shared" si="13"/>
        <v>0</v>
      </c>
      <c r="U70" s="9">
        <f t="shared" si="14"/>
        <v>10.714476188783099</v>
      </c>
      <c r="V70" s="9"/>
      <c r="W70" s="9"/>
      <c r="X70" s="9"/>
      <c r="Y70" s="9">
        <f t="shared" si="15"/>
        <v>10.714476188783099</v>
      </c>
      <c r="Z70" s="6">
        <f t="shared" si="16"/>
        <v>10.868643518436176</v>
      </c>
      <c r="AA70" s="8">
        <f t="shared" si="17"/>
        <v>0</v>
      </c>
      <c r="AB70" s="8">
        <f t="shared" si="18"/>
        <v>0</v>
      </c>
    </row>
    <row r="71" spans="1:28" x14ac:dyDescent="0.25">
      <c r="A71">
        <v>8</v>
      </c>
      <c r="B71" s="3">
        <f t="shared" si="19"/>
        <v>15.2</v>
      </c>
      <c r="C71" s="3">
        <f t="shared" si="20"/>
        <v>13.6</v>
      </c>
      <c r="D71" s="3">
        <f t="shared" si="5"/>
        <v>17.2</v>
      </c>
      <c r="E71" s="3">
        <f t="shared" si="21"/>
        <v>15.6</v>
      </c>
      <c r="F71" s="9">
        <f t="shared" si="6"/>
        <v>12.537689426913436</v>
      </c>
      <c r="G71" s="9">
        <f t="shared" si="22"/>
        <v>12.537689426913436</v>
      </c>
      <c r="H71" s="6">
        <f t="shared" si="7"/>
        <v>15.404971471966906</v>
      </c>
      <c r="I71" s="8">
        <f t="shared" si="8"/>
        <v>0</v>
      </c>
      <c r="J71" s="8">
        <f t="shared" si="9"/>
        <v>0</v>
      </c>
      <c r="K71" s="9">
        <f t="shared" si="23"/>
        <v>11.598564232869975</v>
      </c>
      <c r="L71" s="9">
        <f t="shared" si="24"/>
        <v>11.598564232869975</v>
      </c>
      <c r="M71" s="6">
        <f t="shared" si="25"/>
        <v>10.833657086664711</v>
      </c>
      <c r="N71" s="8">
        <f t="shared" si="26"/>
        <v>8</v>
      </c>
      <c r="O71" s="8">
        <f t="shared" si="27"/>
        <v>13.6</v>
      </c>
      <c r="P71" s="9">
        <f t="shared" si="10"/>
        <v>11.730302638892145</v>
      </c>
      <c r="Q71" s="9">
        <f t="shared" si="28"/>
        <v>11.730302638892145</v>
      </c>
      <c r="R71" s="6">
        <f t="shared" si="11"/>
        <v>18.156247607476573</v>
      </c>
      <c r="S71" s="8">
        <f t="shared" si="12"/>
        <v>0</v>
      </c>
      <c r="T71" s="8">
        <f t="shared" si="13"/>
        <v>0</v>
      </c>
      <c r="U71" s="9">
        <f t="shared" si="14"/>
        <v>11.171392035015153</v>
      </c>
      <c r="V71" s="9"/>
      <c r="W71" s="9"/>
      <c r="X71" s="9"/>
      <c r="Y71" s="9">
        <f t="shared" si="15"/>
        <v>11.171392035015153</v>
      </c>
      <c r="Z71" s="6">
        <f t="shared" si="16"/>
        <v>11.104105884456901</v>
      </c>
      <c r="AA71" s="8">
        <f t="shared" si="17"/>
        <v>0</v>
      </c>
      <c r="AB71" s="8">
        <f t="shared" si="18"/>
        <v>0</v>
      </c>
    </row>
    <row r="72" spans="1:28" x14ac:dyDescent="0.25">
      <c r="A72">
        <v>9</v>
      </c>
      <c r="B72" s="3">
        <f t="shared" si="19"/>
        <v>14.6</v>
      </c>
      <c r="C72" s="3">
        <f t="shared" si="20"/>
        <v>12.8</v>
      </c>
      <c r="D72" s="3">
        <f t="shared" si="5"/>
        <v>16.600000000000001</v>
      </c>
      <c r="E72" s="3">
        <f t="shared" si="21"/>
        <v>14.8</v>
      </c>
      <c r="F72" s="9">
        <f t="shared" si="6"/>
        <v>12.627569046611207</v>
      </c>
      <c r="G72" s="9">
        <f t="shared" si="22"/>
        <v>12.627569046611207</v>
      </c>
      <c r="H72" s="6">
        <f t="shared" si="7"/>
        <v>14.646652870060967</v>
      </c>
      <c r="I72" s="8">
        <f t="shared" si="8"/>
        <v>0</v>
      </c>
      <c r="J72" s="8">
        <f t="shared" si="9"/>
        <v>0</v>
      </c>
      <c r="K72" s="9">
        <f t="shared" si="23"/>
        <v>11.516479307032531</v>
      </c>
      <c r="L72" s="9">
        <f t="shared" si="24"/>
        <v>11.516479307032531</v>
      </c>
      <c r="M72" s="6">
        <f t="shared" si="25"/>
        <v>11.118825535377926</v>
      </c>
      <c r="N72" s="8">
        <f t="shared" si="26"/>
        <v>0</v>
      </c>
      <c r="O72" s="8">
        <f t="shared" si="27"/>
        <v>0</v>
      </c>
      <c r="P72" s="9">
        <f t="shared" si="10"/>
        <v>12.222929272478018</v>
      </c>
      <c r="Q72" s="9">
        <f t="shared" si="28"/>
        <v>12.222929272478018</v>
      </c>
      <c r="R72" s="6">
        <f t="shared" si="11"/>
        <v>17.26249585164798</v>
      </c>
      <c r="S72" s="8">
        <f t="shared" si="12"/>
        <v>0</v>
      </c>
      <c r="T72" s="8">
        <f t="shared" si="13"/>
        <v>0</v>
      </c>
      <c r="U72" s="9">
        <f t="shared" si="14"/>
        <v>11.541230437002808</v>
      </c>
      <c r="V72" s="9"/>
      <c r="W72" s="9"/>
      <c r="X72" s="9"/>
      <c r="Y72" s="9">
        <f t="shared" si="15"/>
        <v>11.541230437002808</v>
      </c>
      <c r="Z72" s="6">
        <f t="shared" si="16"/>
        <v>11.357479793170974</v>
      </c>
      <c r="AA72" s="8">
        <f t="shared" si="17"/>
        <v>0</v>
      </c>
      <c r="AB72" s="8">
        <f t="shared" si="18"/>
        <v>0</v>
      </c>
    </row>
    <row r="73" spans="1:28" x14ac:dyDescent="0.25">
      <c r="A73">
        <v>10</v>
      </c>
      <c r="B73" s="3">
        <f t="shared" si="19"/>
        <v>14</v>
      </c>
      <c r="C73" s="3">
        <f t="shared" si="20"/>
        <v>12</v>
      </c>
      <c r="D73" s="3">
        <f t="shared" si="5"/>
        <v>16</v>
      </c>
      <c r="E73" s="3">
        <f t="shared" si="21"/>
        <v>14</v>
      </c>
      <c r="F73" s="9">
        <f t="shared" si="6"/>
        <v>12.655800639241326</v>
      </c>
      <c r="G73" s="9">
        <f t="shared" si="22"/>
        <v>12.655800639241326</v>
      </c>
      <c r="H73" s="6">
        <f t="shared" si="7"/>
        <v>13.999999999999996</v>
      </c>
      <c r="I73" s="8">
        <f t="shared" si="8"/>
        <v>10</v>
      </c>
      <c r="J73" s="8">
        <f t="shared" si="9"/>
        <v>14</v>
      </c>
      <c r="K73" s="9">
        <f t="shared" si="23"/>
        <v>11.361269771988887</v>
      </c>
      <c r="L73" s="9">
        <f t="shared" si="24"/>
        <v>11.361269771988887</v>
      </c>
      <c r="M73" s="6">
        <f t="shared" si="25"/>
        <v>11.430657864780349</v>
      </c>
      <c r="N73" s="8">
        <f t="shared" si="26"/>
        <v>0</v>
      </c>
      <c r="O73" s="8">
        <f t="shared" si="27"/>
        <v>0</v>
      </c>
      <c r="P73" s="9">
        <f t="shared" si="10"/>
        <v>12.649110640673518</v>
      </c>
      <c r="Q73" s="9">
        <f t="shared" si="28"/>
        <v>12.649110640673518</v>
      </c>
      <c r="R73" s="6">
        <f t="shared" si="11"/>
        <v>16.500352952112102</v>
      </c>
      <c r="S73" s="8">
        <f t="shared" si="12"/>
        <v>0</v>
      </c>
      <c r="T73" s="8">
        <f t="shared" si="13"/>
        <v>0</v>
      </c>
      <c r="U73" s="9">
        <f t="shared" si="14"/>
        <v>11.832159566199232</v>
      </c>
      <c r="V73" s="9"/>
      <c r="W73" s="9"/>
      <c r="X73" s="9"/>
      <c r="Y73" s="9">
        <f t="shared" si="15"/>
        <v>11.832159566199232</v>
      </c>
      <c r="Z73" s="6">
        <f t="shared" si="16"/>
        <v>11.631212181920169</v>
      </c>
      <c r="AA73" s="8">
        <f t="shared" si="17"/>
        <v>0</v>
      </c>
      <c r="AB73" s="8">
        <f t="shared" si="18"/>
        <v>0</v>
      </c>
    </row>
    <row r="74" spans="1:28" x14ac:dyDescent="0.25">
      <c r="A74">
        <v>11</v>
      </c>
      <c r="B74" s="3">
        <f t="shared" si="19"/>
        <v>13.4</v>
      </c>
      <c r="C74" s="3">
        <f t="shared" si="20"/>
        <v>11.2</v>
      </c>
      <c r="D74" s="3">
        <f t="shared" si="5"/>
        <v>15.4</v>
      </c>
      <c r="E74" s="3">
        <f t="shared" si="21"/>
        <v>13.2</v>
      </c>
      <c r="F74" s="9">
        <f t="shared" si="6"/>
        <v>12.629645611553597</v>
      </c>
      <c r="G74" s="9">
        <f t="shared" si="22"/>
        <v>12.629645611553597</v>
      </c>
      <c r="H74" s="6">
        <f t="shared" si="7"/>
        <v>13.439660974955352</v>
      </c>
      <c r="I74" s="8">
        <f t="shared" si="8"/>
        <v>0</v>
      </c>
      <c r="J74" s="8">
        <f t="shared" si="9"/>
        <v>0</v>
      </c>
      <c r="K74" s="9">
        <f t="shared" si="23"/>
        <v>11.139621159005154</v>
      </c>
      <c r="L74" s="9">
        <f t="shared" si="24"/>
        <v>11.139621159005154</v>
      </c>
      <c r="M74" s="6">
        <f t="shared" si="25"/>
        <v>11.77369028915137</v>
      </c>
      <c r="N74" s="8">
        <f t="shared" si="26"/>
        <v>0</v>
      </c>
      <c r="O74" s="8">
        <f t="shared" si="27"/>
        <v>0</v>
      </c>
      <c r="P74" s="9">
        <f t="shared" si="10"/>
        <v>13.015375522819156</v>
      </c>
      <c r="Q74" s="9">
        <f t="shared" si="28"/>
        <v>13.015375522819156</v>
      </c>
      <c r="R74" s="6">
        <f t="shared" si="11"/>
        <v>15.83993926024932</v>
      </c>
      <c r="S74" s="8">
        <f t="shared" si="12"/>
        <v>0</v>
      </c>
      <c r="T74" s="8">
        <f t="shared" si="13"/>
        <v>0</v>
      </c>
      <c r="U74" s="9">
        <f t="shared" si="14"/>
        <v>12.049896265113654</v>
      </c>
      <c r="V74" s="9"/>
      <c r="W74" s="9"/>
      <c r="X74" s="9"/>
      <c r="Y74" s="9">
        <f t="shared" si="15"/>
        <v>12.049896265113654</v>
      </c>
      <c r="Z74" s="6">
        <f t="shared" si="16"/>
        <v>11.928250128885718</v>
      </c>
      <c r="AA74" s="8">
        <f t="shared" si="17"/>
        <v>0</v>
      </c>
      <c r="AB74" s="8">
        <f t="shared" si="18"/>
        <v>0</v>
      </c>
    </row>
    <row r="75" spans="1:28" x14ac:dyDescent="0.25">
      <c r="A75">
        <v>12</v>
      </c>
      <c r="B75" s="3">
        <f t="shared" si="19"/>
        <v>12.8</v>
      </c>
      <c r="C75" s="3">
        <f t="shared" si="20"/>
        <v>10.4</v>
      </c>
      <c r="D75" s="3">
        <f t="shared" si="5"/>
        <v>14.8</v>
      </c>
      <c r="E75" s="3">
        <f t="shared" si="21"/>
        <v>12.4</v>
      </c>
      <c r="F75" s="9">
        <f t="shared" si="6"/>
        <v>12.554555836749861</v>
      </c>
      <c r="G75" s="9">
        <f t="shared" si="22"/>
        <v>12.554555836749861</v>
      </c>
      <c r="H75" s="6">
        <f t="shared" si="7"/>
        <v>12.947717522996726</v>
      </c>
      <c r="I75" s="8">
        <f t="shared" si="8"/>
        <v>0</v>
      </c>
      <c r="J75" s="8">
        <f t="shared" si="9"/>
        <v>0</v>
      </c>
      <c r="K75" s="9">
        <f t="shared" si="23"/>
        <v>10.856196893876264</v>
      </c>
      <c r="L75" s="9">
        <f t="shared" si="24"/>
        <v>10.856196893876264</v>
      </c>
      <c r="M75" s="6">
        <f t="shared" si="25"/>
        <v>12.153630905639076</v>
      </c>
      <c r="N75" s="8">
        <f t="shared" si="26"/>
        <v>0</v>
      </c>
      <c r="O75" s="8">
        <f t="shared" si="27"/>
        <v>0</v>
      </c>
      <c r="P75" s="9">
        <f t="shared" si="10"/>
        <v>13.326664999166145</v>
      </c>
      <c r="Q75" s="9">
        <f t="shared" si="28"/>
        <v>13.326664999166145</v>
      </c>
      <c r="R75" s="6">
        <f t="shared" si="11"/>
        <v>15.260136360978047</v>
      </c>
      <c r="S75" s="8">
        <f t="shared" si="12"/>
        <v>0</v>
      </c>
      <c r="T75" s="8">
        <f t="shared" si="13"/>
        <v>0</v>
      </c>
      <c r="U75" s="9">
        <f t="shared" si="14"/>
        <v>12.198360545581524</v>
      </c>
      <c r="V75" s="9"/>
      <c r="W75" s="9"/>
      <c r="X75" s="9"/>
      <c r="Y75" s="9">
        <f t="shared" si="15"/>
        <v>12.198360545581524</v>
      </c>
      <c r="Z75" s="6">
        <f t="shared" si="16"/>
        <v>12.252181292610876</v>
      </c>
      <c r="AA75" s="8">
        <f t="shared" si="17"/>
        <v>0</v>
      </c>
      <c r="AB75" s="8">
        <f t="shared" si="18"/>
        <v>0</v>
      </c>
    </row>
    <row r="76" spans="1:28" x14ac:dyDescent="0.25">
      <c r="A76">
        <v>13</v>
      </c>
      <c r="B76" s="3">
        <f t="shared" si="19"/>
        <v>12.2</v>
      </c>
      <c r="C76" s="3">
        <f t="shared" si="20"/>
        <v>9.6</v>
      </c>
      <c r="D76" s="3">
        <f t="shared" si="5"/>
        <v>14.2</v>
      </c>
      <c r="E76" s="3">
        <f t="shared" si="21"/>
        <v>11.6</v>
      </c>
      <c r="F76" s="9">
        <f t="shared" si="6"/>
        <v>12.434687838171964</v>
      </c>
      <c r="G76" s="9">
        <f t="shared" si="22"/>
        <v>12.434687838171964</v>
      </c>
      <c r="H76" s="6">
        <f t="shared" si="7"/>
        <v>12.511090638157864</v>
      </c>
      <c r="I76" s="8">
        <f t="shared" si="8"/>
        <v>0</v>
      </c>
      <c r="J76" s="8">
        <f t="shared" si="9"/>
        <v>0</v>
      </c>
      <c r="K76" s="9">
        <f t="shared" si="23"/>
        <v>10.514118533115989</v>
      </c>
      <c r="L76" s="9">
        <f t="shared" si="24"/>
        <v>10.514118533115989</v>
      </c>
      <c r="M76" s="6">
        <f t="shared" si="25"/>
        <v>12.577782736625389</v>
      </c>
      <c r="N76" s="8">
        <f t="shared" si="26"/>
        <v>0</v>
      </c>
      <c r="O76" s="8">
        <f t="shared" si="27"/>
        <v>0</v>
      </c>
      <c r="P76" s="9">
        <f t="shared" si="10"/>
        <v>13.586758259423032</v>
      </c>
      <c r="Q76" s="9">
        <f t="shared" si="28"/>
        <v>13.586758259423032</v>
      </c>
      <c r="R76" s="6">
        <f t="shared" si="11"/>
        <v>14.745529381819308</v>
      </c>
      <c r="S76" s="8">
        <f t="shared" si="12"/>
        <v>0</v>
      </c>
      <c r="T76" s="8">
        <f t="shared" si="13"/>
        <v>0</v>
      </c>
      <c r="U76" s="9">
        <f t="shared" si="14"/>
        <v>12.280065146406999</v>
      </c>
      <c r="V76" s="9"/>
      <c r="W76" s="9"/>
      <c r="X76" s="9"/>
      <c r="Y76" s="9">
        <f t="shared" si="15"/>
        <v>12.280065146406999</v>
      </c>
      <c r="Z76" s="6">
        <f t="shared" si="16"/>
        <v>12.607425975477391</v>
      </c>
      <c r="AA76" s="8">
        <f t="shared" si="17"/>
        <v>0</v>
      </c>
      <c r="AB76" s="8">
        <f t="shared" si="18"/>
        <v>0</v>
      </c>
    </row>
    <row r="77" spans="1:28" x14ac:dyDescent="0.25">
      <c r="A77">
        <v>14</v>
      </c>
      <c r="B77" s="3">
        <f t="shared" si="19"/>
        <v>11.6</v>
      </c>
      <c r="C77" s="3">
        <f t="shared" si="20"/>
        <v>8.8000000000000007</v>
      </c>
      <c r="D77" s="3">
        <f t="shared" si="5"/>
        <v>13.6</v>
      </c>
      <c r="E77" s="3">
        <f t="shared" si="21"/>
        <v>10.8</v>
      </c>
      <c r="F77" s="9">
        <f t="shared" si="6"/>
        <v>12.273233679504328</v>
      </c>
      <c r="G77" s="9">
        <f t="shared" si="22"/>
        <v>12.273233679504328</v>
      </c>
      <c r="H77" s="6">
        <f t="shared" si="7"/>
        <v>12.119975297655817</v>
      </c>
      <c r="I77" s="8">
        <f t="shared" si="8"/>
        <v>0</v>
      </c>
      <c r="J77" s="8">
        <f t="shared" si="9"/>
        <v>0</v>
      </c>
      <c r="K77" s="9">
        <f t="shared" si="23"/>
        <v>10.115242088264722</v>
      </c>
      <c r="L77" s="9">
        <f t="shared" si="24"/>
        <v>10.115242088264722</v>
      </c>
      <c r="M77" s="6">
        <f t="shared" si="25"/>
        <v>13.055670661385204</v>
      </c>
      <c r="N77" s="8">
        <f t="shared" si="26"/>
        <v>0</v>
      </c>
      <c r="O77" s="8">
        <f t="shared" si="27"/>
        <v>0</v>
      </c>
      <c r="P77" s="9">
        <f t="shared" si="10"/>
        <v>13.798550648528272</v>
      </c>
      <c r="Q77" s="9">
        <f t="shared" si="28"/>
        <v>13.798550648528272</v>
      </c>
      <c r="R77" s="6">
        <f t="shared" si="11"/>
        <v>14.284562155871503</v>
      </c>
      <c r="S77" s="8">
        <f t="shared" si="12"/>
        <v>0</v>
      </c>
      <c r="T77" s="8">
        <f t="shared" si="13"/>
        <v>0</v>
      </c>
      <c r="U77" s="9">
        <f t="shared" si="14"/>
        <v>12.296340919151518</v>
      </c>
      <c r="V77" s="9"/>
      <c r="W77" s="9"/>
      <c r="X77" s="9"/>
      <c r="Y77" s="9">
        <f t="shared" si="15"/>
        <v>12.296340919151518</v>
      </c>
      <c r="Z77" s="6">
        <f t="shared" si="16"/>
        <v>12.999504921338204</v>
      </c>
      <c r="AA77" s="8">
        <f t="shared" si="17"/>
        <v>14</v>
      </c>
      <c r="AB77" s="8">
        <f t="shared" si="18"/>
        <v>10.8</v>
      </c>
    </row>
    <row r="78" spans="1:28" x14ac:dyDescent="0.25">
      <c r="A78">
        <v>15</v>
      </c>
      <c r="B78" s="3">
        <f t="shared" si="19"/>
        <v>11</v>
      </c>
      <c r="C78" s="3">
        <f t="shared" si="20"/>
        <v>8</v>
      </c>
      <c r="D78" s="3">
        <f t="shared" si="5"/>
        <v>13</v>
      </c>
      <c r="E78" s="3">
        <f t="shared" si="21"/>
        <v>10</v>
      </c>
      <c r="F78" s="9">
        <f t="shared" si="6"/>
        <v>12.072640193009534</v>
      </c>
      <c r="G78" s="9">
        <f t="shared" si="22"/>
        <v>12.072640193009534</v>
      </c>
      <c r="H78" s="6">
        <f t="shared" si="7"/>
        <v>11.766853684332707</v>
      </c>
      <c r="I78" s="8">
        <f t="shared" si="8"/>
        <v>0</v>
      </c>
      <c r="J78" s="8">
        <f t="shared" si="9"/>
        <v>0</v>
      </c>
      <c r="K78" s="9">
        <f t="shared" si="23"/>
        <v>9.6602945502758768</v>
      </c>
      <c r="L78" s="9">
        <f t="shared" si="24"/>
        <v>9.6602945502758768</v>
      </c>
      <c r="M78" s="6">
        <f t="shared" si="25"/>
        <v>13.600000000000001</v>
      </c>
      <c r="N78" s="8">
        <f t="shared" si="26"/>
        <v>0</v>
      </c>
      <c r="O78" s="8">
        <f t="shared" si="27"/>
        <v>0</v>
      </c>
      <c r="P78" s="9">
        <f t="shared" si="10"/>
        <v>13.964240043768941</v>
      </c>
      <c r="Q78" s="9">
        <f t="shared" si="28"/>
        <v>13.964240043768941</v>
      </c>
      <c r="R78" s="6">
        <f t="shared" si="11"/>
        <v>13.868374209096462</v>
      </c>
      <c r="S78" s="8">
        <f t="shared" si="12"/>
        <v>0</v>
      </c>
      <c r="T78" s="8">
        <f t="shared" si="13"/>
        <v>0</v>
      </c>
      <c r="U78" s="9">
        <f t="shared" si="14"/>
        <v>12.247448713915892</v>
      </c>
      <c r="V78" s="9"/>
      <c r="W78" s="9"/>
      <c r="X78" s="9"/>
      <c r="Y78" s="9">
        <f t="shared" si="15"/>
        <v>12.247448713915892</v>
      </c>
      <c r="Z78" s="6">
        <f t="shared" si="16"/>
        <v>13.435420992844543</v>
      </c>
      <c r="AA78" s="8">
        <f t="shared" si="17"/>
        <v>0</v>
      </c>
      <c r="AB78" s="8">
        <f t="shared" si="18"/>
        <v>0</v>
      </c>
    </row>
    <row r="79" spans="1:28" x14ac:dyDescent="0.25">
      <c r="A79">
        <v>16</v>
      </c>
      <c r="B79" s="3">
        <f t="shared" si="19"/>
        <v>10.4</v>
      </c>
      <c r="C79" s="3">
        <f t="shared" si="20"/>
        <v>7.2</v>
      </c>
      <c r="D79" s="3">
        <f t="shared" si="5"/>
        <v>12.4</v>
      </c>
      <c r="E79" s="3">
        <f t="shared" si="21"/>
        <v>9.1999999999999993</v>
      </c>
      <c r="F79" s="9">
        <f t="shared" si="6"/>
        <v>11.834756651339763</v>
      </c>
      <c r="G79" s="9">
        <f t="shared" si="22"/>
        <v>11.834756651339763</v>
      </c>
      <c r="H79" s="6">
        <f t="shared" si="7"/>
        <v>11.445849815830213</v>
      </c>
      <c r="I79" s="8">
        <f t="shared" si="8"/>
        <v>0</v>
      </c>
      <c r="J79" s="8">
        <f t="shared" si="9"/>
        <v>0</v>
      </c>
      <c r="K79" s="9">
        <f t="shared" si="23"/>
        <v>9.1488970852156228</v>
      </c>
      <c r="L79" s="9">
        <f t="shared" si="24"/>
        <v>9.1488970852156228</v>
      </c>
      <c r="M79" s="6">
        <f t="shared" si="25"/>
        <v>14.22817707377351</v>
      </c>
      <c r="N79" s="8">
        <f t="shared" si="26"/>
        <v>0</v>
      </c>
      <c r="O79" s="8">
        <f t="shared" si="27"/>
        <v>0</v>
      </c>
      <c r="P79" s="9">
        <f t="shared" si="10"/>
        <v>14.085453489327207</v>
      </c>
      <c r="Q79" s="9">
        <f t="shared" si="28"/>
        <v>14.085453489327207</v>
      </c>
      <c r="R79" s="6">
        <f t="shared" si="11"/>
        <v>13.490040128433282</v>
      </c>
      <c r="S79" s="8">
        <f t="shared" si="12"/>
        <v>0</v>
      </c>
      <c r="T79" s="8">
        <f t="shared" si="13"/>
        <v>0</v>
      </c>
      <c r="U79" s="9">
        <f t="shared" si="14"/>
        <v>12.13260071048248</v>
      </c>
      <c r="V79" s="9"/>
      <c r="W79" s="9"/>
      <c r="X79" s="9"/>
      <c r="Y79" s="9">
        <f t="shared" si="15"/>
        <v>12.13260071048248</v>
      </c>
      <c r="Z79" s="6">
        <f t="shared" si="16"/>
        <v>13.924216971262446</v>
      </c>
      <c r="AA79" s="8">
        <f t="shared" si="17"/>
        <v>0</v>
      </c>
      <c r="AB79" s="8">
        <f t="shared" si="18"/>
        <v>0</v>
      </c>
    </row>
    <row r="80" spans="1:28" x14ac:dyDescent="0.25">
      <c r="A80">
        <v>17</v>
      </c>
      <c r="B80" s="3">
        <f t="shared" si="19"/>
        <v>9.8000000000000007</v>
      </c>
      <c r="C80" s="3">
        <f t="shared" si="20"/>
        <v>6.4</v>
      </c>
      <c r="D80" s="3">
        <f t="shared" si="5"/>
        <v>11.8</v>
      </c>
      <c r="E80" s="3">
        <f t="shared" si="21"/>
        <v>8.4</v>
      </c>
      <c r="F80" s="9">
        <f t="shared" si="6"/>
        <v>11.56093420072394</v>
      </c>
      <c r="G80" s="9">
        <f t="shared" si="22"/>
        <v>11.56093420072394</v>
      </c>
      <c r="H80" s="6">
        <f t="shared" si="7"/>
        <v>11.15229405980191</v>
      </c>
      <c r="I80" s="8">
        <f t="shared" si="8"/>
        <v>0</v>
      </c>
      <c r="J80" s="8">
        <f t="shared" si="9"/>
        <v>0</v>
      </c>
      <c r="K80" s="9">
        <f t="shared" si="23"/>
        <v>8.5794739160368749</v>
      </c>
      <c r="L80" s="9">
        <f t="shared" si="24"/>
        <v>8.5794739160368749</v>
      </c>
      <c r="M80" s="6">
        <f t="shared" si="25"/>
        <v>14.964829429910715</v>
      </c>
      <c r="N80" s="8">
        <f t="shared" si="26"/>
        <v>0</v>
      </c>
      <c r="O80" s="8">
        <f t="shared" si="27"/>
        <v>0</v>
      </c>
      <c r="P80" s="9">
        <f t="shared" si="10"/>
        <v>14.163332941084171</v>
      </c>
      <c r="Q80" s="9">
        <f t="shared" si="28"/>
        <v>14.163332941084171</v>
      </c>
      <c r="R80" s="6">
        <f t="shared" si="11"/>
        <v>13.144056300891053</v>
      </c>
      <c r="S80" s="8">
        <f t="shared" si="12"/>
        <v>0</v>
      </c>
      <c r="T80" s="8">
        <f t="shared" si="13"/>
        <v>0</v>
      </c>
      <c r="U80" s="9">
        <f t="shared" si="14"/>
        <v>11.949895397031725</v>
      </c>
      <c r="V80" s="9"/>
      <c r="W80" s="9"/>
      <c r="X80" s="9"/>
      <c r="Y80" s="9">
        <f t="shared" si="15"/>
        <v>11.949895397031725</v>
      </c>
      <c r="Z80" s="6">
        <f t="shared" si="16"/>
        <v>14.477814703639694</v>
      </c>
      <c r="AA80" s="8">
        <f t="shared" si="17"/>
        <v>0</v>
      </c>
      <c r="AB80" s="8">
        <f t="shared" si="18"/>
        <v>0</v>
      </c>
    </row>
    <row r="81" spans="1:28" x14ac:dyDescent="0.25">
      <c r="A81">
        <v>18</v>
      </c>
      <c r="B81" s="3">
        <f t="shared" si="19"/>
        <v>9.1999999999999993</v>
      </c>
      <c r="C81" s="3">
        <f t="shared" si="20"/>
        <v>5.6</v>
      </c>
      <c r="D81" s="3">
        <f t="shared" si="5"/>
        <v>11.2</v>
      </c>
      <c r="E81" s="3">
        <f t="shared" si="21"/>
        <v>7.6</v>
      </c>
      <c r="F81" s="9">
        <f t="shared" si="6"/>
        <v>11.252090866790081</v>
      </c>
      <c r="G81" s="9">
        <f t="shared" si="22"/>
        <v>11.252090866790081</v>
      </c>
      <c r="H81" s="6">
        <f t="shared" si="7"/>
        <v>10.882421259940942</v>
      </c>
      <c r="I81" s="8">
        <f t="shared" si="8"/>
        <v>0</v>
      </c>
      <c r="J81" s="8">
        <f t="shared" si="9"/>
        <v>0</v>
      </c>
      <c r="K81" s="9">
        <f t="shared" si="23"/>
        <v>7.9490159870182167</v>
      </c>
      <c r="L81" s="9">
        <f t="shared" si="24"/>
        <v>7.9490159870182167</v>
      </c>
      <c r="M81" s="6">
        <f t="shared" si="25"/>
        <v>15.846212028162526</v>
      </c>
      <c r="N81" s="8">
        <f t="shared" si="26"/>
        <v>0</v>
      </c>
      <c r="O81" s="8">
        <f t="shared" si="27"/>
        <v>0</v>
      </c>
      <c r="P81" s="9">
        <f t="shared" si="10"/>
        <v>14.198591479439077</v>
      </c>
      <c r="Q81" s="9">
        <f t="shared" si="28"/>
        <v>14.198591479439077</v>
      </c>
      <c r="R81" s="6">
        <f t="shared" si="11"/>
        <v>12.825985125899583</v>
      </c>
      <c r="S81" s="8">
        <f t="shared" si="12"/>
        <v>18</v>
      </c>
      <c r="T81" s="8">
        <f t="shared" si="13"/>
        <v>11.2</v>
      </c>
      <c r="U81" s="9">
        <f t="shared" si="14"/>
        <v>11.696153213770755</v>
      </c>
      <c r="V81" s="9"/>
      <c r="W81" s="9"/>
      <c r="X81" s="9"/>
      <c r="Y81" s="9">
        <f t="shared" si="15"/>
        <v>11.696153213770755</v>
      </c>
      <c r="Z81" s="6">
        <f t="shared" si="16"/>
        <v>15.112320950889409</v>
      </c>
      <c r="AA81" s="8">
        <f t="shared" si="17"/>
        <v>0</v>
      </c>
      <c r="AB81" s="8">
        <f t="shared" si="18"/>
        <v>0</v>
      </c>
    </row>
    <row r="82" spans="1:28" x14ac:dyDescent="0.25">
      <c r="A82">
        <v>19</v>
      </c>
      <c r="B82" s="3">
        <f t="shared" si="19"/>
        <v>8.6</v>
      </c>
      <c r="C82" s="3">
        <f t="shared" si="20"/>
        <v>4.8</v>
      </c>
      <c r="D82" s="3">
        <f t="shared" si="5"/>
        <v>10.6</v>
      </c>
      <c r="E82" s="3">
        <f t="shared" si="21"/>
        <v>6.8</v>
      </c>
      <c r="F82" s="9">
        <f t="shared" si="6"/>
        <v>10.90875018038896</v>
      </c>
      <c r="G82" s="9">
        <f t="shared" si="22"/>
        <v>10.90875018038896</v>
      </c>
      <c r="H82" s="6">
        <f t="shared" si="7"/>
        <v>10.633156519074483</v>
      </c>
      <c r="I82" s="8">
        <f t="shared" si="8"/>
        <v>0</v>
      </c>
      <c r="J82" s="8">
        <f t="shared" si="9"/>
        <v>0</v>
      </c>
      <c r="K82" s="9">
        <f t="shared" si="23"/>
        <v>7.2526203872498201</v>
      </c>
      <c r="L82" s="9">
        <f t="shared" si="24"/>
        <v>7.2526203872498201</v>
      </c>
      <c r="M82" s="6">
        <f t="shared" si="25"/>
        <v>16.92844020811204</v>
      </c>
      <c r="N82" s="8">
        <f t="shared" si="26"/>
        <v>0</v>
      </c>
      <c r="O82" s="8">
        <f t="shared" si="27"/>
        <v>0</v>
      </c>
      <c r="P82" s="9">
        <f t="shared" si="10"/>
        <v>14.191546779685435</v>
      </c>
      <c r="Q82" s="9">
        <f t="shared" si="28"/>
        <v>14.191546779685435</v>
      </c>
      <c r="R82" s="6">
        <f t="shared" si="11"/>
        <v>12.532202539984336</v>
      </c>
      <c r="S82" s="8">
        <f t="shared" si="12"/>
        <v>0</v>
      </c>
      <c r="T82" s="8">
        <f t="shared" si="13"/>
        <v>0</v>
      </c>
      <c r="U82" s="9">
        <f t="shared" si="14"/>
        <v>11.366617790706259</v>
      </c>
      <c r="V82" s="9"/>
      <c r="W82" s="9"/>
      <c r="X82" s="9"/>
      <c r="Y82" s="9">
        <f t="shared" si="15"/>
        <v>11.366617790706259</v>
      </c>
      <c r="Z82" s="6">
        <f t="shared" si="16"/>
        <v>15.850142605170022</v>
      </c>
      <c r="AA82" s="8">
        <f t="shared" si="17"/>
        <v>0</v>
      </c>
      <c r="AB82" s="8">
        <f t="shared" si="18"/>
        <v>0</v>
      </c>
    </row>
    <row r="83" spans="1:28" x14ac:dyDescent="0.25">
      <c r="A83">
        <v>20</v>
      </c>
      <c r="B83" s="3">
        <f t="shared" si="19"/>
        <v>8</v>
      </c>
      <c r="C83" s="3">
        <f t="shared" si="20"/>
        <v>4</v>
      </c>
      <c r="D83" s="3">
        <f t="shared" si="5"/>
        <v>10</v>
      </c>
      <c r="E83" s="3">
        <f t="shared" si="21"/>
        <v>6</v>
      </c>
      <c r="F83" s="9">
        <f t="shared" si="6"/>
        <v>10.531057634673896</v>
      </c>
      <c r="G83" s="9">
        <f t="shared" si="22"/>
        <v>10.531057634673896</v>
      </c>
      <c r="H83" s="6">
        <f t="shared" si="7"/>
        <v>10.401960023958639</v>
      </c>
      <c r="I83" s="8">
        <f t="shared" si="8"/>
        <v>0</v>
      </c>
      <c r="J83" s="8">
        <f t="shared" si="9"/>
        <v>0</v>
      </c>
      <c r="K83" s="9">
        <f t="shared" si="23"/>
        <v>6.4826263867710487</v>
      </c>
      <c r="L83" s="9">
        <f t="shared" si="24"/>
        <v>6.4826263867710487</v>
      </c>
      <c r="M83" s="6">
        <f t="shared" si="25"/>
        <v>18.30424261980005</v>
      </c>
      <c r="N83" s="8">
        <f t="shared" si="26"/>
        <v>0</v>
      </c>
      <c r="O83" s="8">
        <f t="shared" si="27"/>
        <v>0</v>
      </c>
      <c r="P83" s="9">
        <f t="shared" si="10"/>
        <v>14.142135623730953</v>
      </c>
      <c r="Q83" s="9">
        <f t="shared" si="28"/>
        <v>14.142135623730953</v>
      </c>
      <c r="R83" s="6">
        <f t="shared" si="11"/>
        <v>12.259715127791287</v>
      </c>
      <c r="S83" s="8">
        <f t="shared" si="12"/>
        <v>0</v>
      </c>
      <c r="T83" s="8">
        <f t="shared" si="13"/>
        <v>0</v>
      </c>
      <c r="U83" s="9">
        <f t="shared" si="14"/>
        <v>10.954451150103322</v>
      </c>
      <c r="V83" s="9"/>
      <c r="W83" s="9"/>
      <c r="X83" s="9"/>
      <c r="Y83" s="9">
        <f t="shared" si="15"/>
        <v>10.954451150103322</v>
      </c>
      <c r="Z83" s="6">
        <f t="shared" si="16"/>
        <v>16.723582422660456</v>
      </c>
      <c r="AA83" s="8">
        <f t="shared" si="17"/>
        <v>0</v>
      </c>
      <c r="AB83" s="8">
        <f t="shared" si="18"/>
        <v>0</v>
      </c>
    </row>
    <row r="84" spans="1:28" x14ac:dyDescent="0.25">
      <c r="A84">
        <v>21</v>
      </c>
      <c r="B84" s="3">
        <f t="shared" si="19"/>
        <v>7.4</v>
      </c>
      <c r="C84" s="3">
        <f t="shared" si="20"/>
        <v>3.2</v>
      </c>
      <c r="D84" s="3">
        <f t="shared" si="5"/>
        <v>9.4</v>
      </c>
      <c r="E84" s="3">
        <f t="shared" si="21"/>
        <v>5.2</v>
      </c>
      <c r="F84" s="9">
        <f t="shared" si="6"/>
        <v>10.118776238158235</v>
      </c>
      <c r="G84" s="9">
        <f t="shared" si="22"/>
        <v>10.118776238158235</v>
      </c>
      <c r="H84" s="6">
        <f t="shared" si="7"/>
        <v>10.186712570374484</v>
      </c>
      <c r="I84" s="8">
        <f t="shared" si="8"/>
        <v>0</v>
      </c>
      <c r="J84" s="8">
        <f t="shared" si="9"/>
        <v>0</v>
      </c>
      <c r="K84" s="9">
        <f t="shared" si="23"/>
        <v>5.6269204220086388</v>
      </c>
      <c r="L84" s="9">
        <f t="shared" si="24"/>
        <v>5.6269204220086388</v>
      </c>
      <c r="M84" s="6">
        <f t="shared" si="25"/>
        <v>20.14116681242718</v>
      </c>
      <c r="N84" s="8">
        <f t="shared" si="26"/>
        <v>0</v>
      </c>
      <c r="O84" s="8">
        <f t="shared" si="27"/>
        <v>0</v>
      </c>
      <c r="P84" s="9">
        <f t="shared" si="10"/>
        <v>14.049911031746785</v>
      </c>
      <c r="Q84" s="9">
        <f t="shared" si="28"/>
        <v>14.049911031746785</v>
      </c>
      <c r="R84" s="6">
        <f t="shared" si="11"/>
        <v>12.006025202349727</v>
      </c>
      <c r="S84" s="8">
        <f t="shared" si="12"/>
        <v>0</v>
      </c>
      <c r="T84" s="8">
        <f t="shared" si="13"/>
        <v>0</v>
      </c>
      <c r="U84" s="9">
        <f t="shared" si="14"/>
        <v>10.449880382090505</v>
      </c>
      <c r="V84" s="9"/>
      <c r="W84" s="9"/>
      <c r="X84" s="9"/>
      <c r="Y84" s="9">
        <f t="shared" si="15"/>
        <v>10.449880382090505</v>
      </c>
      <c r="Z84" s="6">
        <f t="shared" si="16"/>
        <v>17.78132550107204</v>
      </c>
      <c r="AA84" s="8">
        <f t="shared" si="17"/>
        <v>0</v>
      </c>
      <c r="AB84" s="8">
        <f t="shared" si="18"/>
        <v>0</v>
      </c>
    </row>
    <row r="85" spans="1:28" x14ac:dyDescent="0.25">
      <c r="A85">
        <v>22</v>
      </c>
      <c r="B85" s="3">
        <f t="shared" si="19"/>
        <v>6.8</v>
      </c>
      <c r="C85" s="3">
        <f t="shared" si="20"/>
        <v>2.4</v>
      </c>
      <c r="D85" s="3">
        <f t="shared" si="5"/>
        <v>8.8000000000000007</v>
      </c>
      <c r="E85" s="3">
        <f t="shared" si="21"/>
        <v>4.4000000000000004</v>
      </c>
      <c r="F85" s="9">
        <f t="shared" si="6"/>
        <v>9.6712596485603566</v>
      </c>
      <c r="G85" s="9">
        <f t="shared" si="22"/>
        <v>9.6712596485603566</v>
      </c>
      <c r="H85" s="6">
        <f t="shared" si="7"/>
        <v>9.985629728360184</v>
      </c>
      <c r="I85" s="8">
        <f t="shared" si="8"/>
        <v>0</v>
      </c>
      <c r="J85" s="8">
        <f t="shared" si="9"/>
        <v>0</v>
      </c>
      <c r="K85" s="9">
        <f t="shared" si="23"/>
        <v>4.6652473348543788</v>
      </c>
      <c r="L85" s="9">
        <f t="shared" si="24"/>
        <v>4.6652473348543788</v>
      </c>
      <c r="M85" s="6">
        <f t="shared" si="25"/>
        <v>22.783990937063315</v>
      </c>
      <c r="N85" s="8">
        <f t="shared" si="26"/>
        <v>0</v>
      </c>
      <c r="O85" s="8">
        <f t="shared" si="27"/>
        <v>0</v>
      </c>
      <c r="P85" s="9">
        <f t="shared" si="10"/>
        <v>13.91402170474087</v>
      </c>
      <c r="Q85" s="9">
        <f t="shared" si="28"/>
        <v>13.91402170474087</v>
      </c>
      <c r="R85" s="6">
        <f t="shared" si="11"/>
        <v>11.769029640503311</v>
      </c>
      <c r="S85" s="8">
        <f t="shared" si="12"/>
        <v>0</v>
      </c>
      <c r="T85" s="8">
        <f t="shared" si="13"/>
        <v>0</v>
      </c>
      <c r="U85" s="9">
        <f t="shared" si="14"/>
        <v>9.8386991009990759</v>
      </c>
      <c r="V85" s="9"/>
      <c r="W85" s="9"/>
      <c r="X85" s="9"/>
      <c r="Y85" s="9">
        <f t="shared" si="15"/>
        <v>9.8386991009990759</v>
      </c>
      <c r="Z85" s="6">
        <f t="shared" si="16"/>
        <v>19.101051485542026</v>
      </c>
      <c r="AA85" s="8">
        <f t="shared" si="17"/>
        <v>0</v>
      </c>
      <c r="AB85" s="8">
        <f t="shared" si="18"/>
        <v>0</v>
      </c>
    </row>
    <row r="86" spans="1:28" x14ac:dyDescent="0.25">
      <c r="A86">
        <v>23</v>
      </c>
      <c r="B86" s="3">
        <f t="shared" si="19"/>
        <v>6.2</v>
      </c>
      <c r="C86" s="3">
        <f t="shared" si="20"/>
        <v>1.6</v>
      </c>
      <c r="D86" s="3">
        <f t="shared" si="5"/>
        <v>8.1999999999999993</v>
      </c>
      <c r="E86" s="3">
        <f t="shared" si="21"/>
        <v>3.6</v>
      </c>
      <c r="F86" s="9">
        <f t="shared" si="6"/>
        <v>9.1873980622718765</v>
      </c>
      <c r="G86" s="9">
        <f t="shared" si="22"/>
        <v>9.1873980622718765</v>
      </c>
      <c r="H86" s="6">
        <f t="shared" si="7"/>
        <v>9.797196535339145</v>
      </c>
      <c r="I86" s="8">
        <f t="shared" si="8"/>
        <v>0</v>
      </c>
      <c r="J86" s="8">
        <f t="shared" si="9"/>
        <v>0</v>
      </c>
      <c r="K86" s="9">
        <f t="shared" si="23"/>
        <v>3.5596093484124514</v>
      </c>
      <c r="L86" s="9">
        <f t="shared" si="24"/>
        <v>3.5596093484124514</v>
      </c>
      <c r="M86" s="6">
        <f t="shared" si="25"/>
        <v>27.108000292686157</v>
      </c>
      <c r="N86" s="8">
        <f t="shared" si="26"/>
        <v>0</v>
      </c>
      <c r="O86" s="8">
        <f t="shared" si="27"/>
        <v>0</v>
      </c>
      <c r="P86" s="9">
        <f t="shared" si="10"/>
        <v>13.733171520082314</v>
      </c>
      <c r="Q86" s="9">
        <f t="shared" si="28"/>
        <v>13.733171520082314</v>
      </c>
      <c r="R86" s="6">
        <f t="shared" si="11"/>
        <v>11.546942912450412</v>
      </c>
      <c r="S86" s="8">
        <f t="shared" si="12"/>
        <v>0</v>
      </c>
      <c r="T86" s="8">
        <f t="shared" si="13"/>
        <v>0</v>
      </c>
      <c r="U86" s="9">
        <f t="shared" si="14"/>
        <v>9.0994505328618587</v>
      </c>
      <c r="V86" s="9"/>
      <c r="W86" s="9"/>
      <c r="X86" s="9"/>
      <c r="Y86" s="9">
        <f t="shared" si="15"/>
        <v>9.0994505328618587</v>
      </c>
      <c r="Z86" s="6">
        <f t="shared" si="16"/>
        <v>20.8164827284883</v>
      </c>
      <c r="AA86" s="8">
        <f t="shared" si="17"/>
        <v>0</v>
      </c>
      <c r="AB86" s="8">
        <f t="shared" si="18"/>
        <v>0</v>
      </c>
    </row>
    <row r="87" spans="1:28" x14ac:dyDescent="0.25">
      <c r="A87">
        <v>24</v>
      </c>
      <c r="B87" s="3">
        <f t="shared" si="19"/>
        <v>5.6</v>
      </c>
      <c r="C87" s="3">
        <f t="shared" si="20"/>
        <v>0.8</v>
      </c>
      <c r="D87" s="3">
        <f t="shared" si="5"/>
        <v>7.6</v>
      </c>
      <c r="E87" s="3">
        <f t="shared" si="21"/>
        <v>2.8</v>
      </c>
      <c r="F87" s="9">
        <f t="shared" si="6"/>
        <v>8.665527232380553</v>
      </c>
      <c r="G87" s="9">
        <f t="shared" si="22"/>
        <v>8.665527232380553</v>
      </c>
      <c r="H87" s="6">
        <f t="shared" si="7"/>
        <v>9.6201171482657628</v>
      </c>
      <c r="I87" s="8">
        <f t="shared" si="8"/>
        <v>0</v>
      </c>
      <c r="J87" s="8">
        <f t="shared" si="9"/>
        <v>0</v>
      </c>
      <c r="K87" s="9">
        <f t="shared" si="23"/>
        <v>2.2193528917377452</v>
      </c>
      <c r="L87" s="9">
        <f t="shared" si="24"/>
        <v>2.2193528917377452</v>
      </c>
      <c r="M87" s="6">
        <f t="shared" si="25"/>
        <v>36.484662815804271</v>
      </c>
      <c r="N87" s="8">
        <f t="shared" si="26"/>
        <v>0</v>
      </c>
      <c r="O87" s="8">
        <f t="shared" si="27"/>
        <v>0</v>
      </c>
      <c r="P87" s="9">
        <f t="shared" si="10"/>
        <v>13.505554412907303</v>
      </c>
      <c r="Q87" s="9">
        <f t="shared" si="28"/>
        <v>13.505554412907303</v>
      </c>
      <c r="R87" s="6">
        <f t="shared" si="11"/>
        <v>11.338237741932238</v>
      </c>
      <c r="S87" s="8">
        <f t="shared" si="12"/>
        <v>0</v>
      </c>
      <c r="T87" s="8">
        <f t="shared" si="13"/>
        <v>0</v>
      </c>
      <c r="U87" s="9">
        <f t="shared" si="14"/>
        <v>8.1975606127676777</v>
      </c>
      <c r="V87" s="9"/>
      <c r="W87" s="9"/>
      <c r="X87" s="9"/>
      <c r="Y87" s="9">
        <f t="shared" si="15"/>
        <v>8.1975606127676777</v>
      </c>
      <c r="Z87" s="6">
        <f t="shared" si="16"/>
        <v>23.183742884690197</v>
      </c>
      <c r="AA87" s="8">
        <f t="shared" si="17"/>
        <v>0</v>
      </c>
      <c r="AB87" s="8">
        <f t="shared" si="18"/>
        <v>0</v>
      </c>
    </row>
    <row r="88" spans="1:28" x14ac:dyDescent="0.25">
      <c r="A88">
        <v>25</v>
      </c>
      <c r="B88" s="3">
        <f t="shared" si="19"/>
        <v>5</v>
      </c>
      <c r="C88" s="3">
        <f t="shared" si="20"/>
        <v>0</v>
      </c>
      <c r="D88" s="3">
        <f t="shared" si="5"/>
        <v>7</v>
      </c>
      <c r="E88" s="3">
        <f t="shared" si="21"/>
        <v>2</v>
      </c>
      <c r="F88" s="9">
        <f t="shared" si="6"/>
        <v>8.10328298346381</v>
      </c>
      <c r="G88" s="9">
        <f t="shared" si="22"/>
        <v>8.10328298346381</v>
      </c>
      <c r="H88" s="6">
        <f t="shared" si="7"/>
        <v>9.4532755611021724</v>
      </c>
      <c r="I88" s="8">
        <f t="shared" si="8"/>
        <v>0</v>
      </c>
      <c r="J88" s="8">
        <f t="shared" si="9"/>
        <v>0</v>
      </c>
      <c r="K88" s="9">
        <f t="shared" si="23"/>
        <v>0</v>
      </c>
      <c r="L88" s="9">
        <f t="shared" si="24"/>
        <v>0</v>
      </c>
      <c r="M88" s="6" t="e">
        <f t="shared" si="25"/>
        <v>#DIV/0!</v>
      </c>
      <c r="N88" s="8">
        <f t="shared" si="26"/>
        <v>0</v>
      </c>
      <c r="O88" s="8">
        <f t="shared" si="27"/>
        <v>0</v>
      </c>
      <c r="P88" s="9">
        <f t="shared" si="10"/>
        <v>13.228756555322953</v>
      </c>
      <c r="Q88" s="9">
        <f t="shared" si="28"/>
        <v>13.228756555322953</v>
      </c>
      <c r="R88" s="6">
        <f t="shared" si="11"/>
        <v>11.141598807982959</v>
      </c>
      <c r="S88" s="8">
        <f t="shared" si="12"/>
        <v>0</v>
      </c>
      <c r="T88" s="8">
        <f t="shared" si="13"/>
        <v>0</v>
      </c>
      <c r="U88" s="9">
        <f t="shared" si="14"/>
        <v>7.0710678118654755</v>
      </c>
      <c r="V88" s="9"/>
      <c r="W88" s="9"/>
      <c r="X88" s="9"/>
      <c r="Y88" s="9">
        <f t="shared" si="15"/>
        <v>7.0710678118654755</v>
      </c>
      <c r="Z88" s="6">
        <f t="shared" si="16"/>
        <v>26.779955603411167</v>
      </c>
      <c r="AA88" s="8">
        <f t="shared" si="17"/>
        <v>0</v>
      </c>
      <c r="AB88" s="8">
        <f t="shared" si="18"/>
        <v>0</v>
      </c>
    </row>
    <row r="89" spans="1:28" x14ac:dyDescent="0.25">
      <c r="A89">
        <v>26</v>
      </c>
      <c r="B89" s="3">
        <f t="shared" si="19"/>
        <v>4.4000000000000004</v>
      </c>
      <c r="C89" s="3">
        <f t="shared" si="20"/>
        <v>-0.8</v>
      </c>
      <c r="D89" s="3">
        <f t="shared" si="5"/>
        <v>6.4</v>
      </c>
      <c r="E89" s="3">
        <f t="shared" si="21"/>
        <v>1.2</v>
      </c>
      <c r="F89" s="9">
        <f t="shared" si="6"/>
        <v>7.4973688579686764</v>
      </c>
      <c r="G89" s="9">
        <f t="shared" si="22"/>
        <v>7.4973688579686764</v>
      </c>
      <c r="H89" s="6">
        <f t="shared" si="7"/>
        <v>9.2957046195886637</v>
      </c>
      <c r="I89" s="8">
        <f t="shared" si="8"/>
        <v>0</v>
      </c>
      <c r="J89" s="8">
        <f t="shared" si="9"/>
        <v>0</v>
      </c>
      <c r="K89" s="9" t="e">
        <f t="shared" si="23"/>
        <v>#NUM!</v>
      </c>
      <c r="L89" s="9">
        <f t="shared" si="24"/>
        <v>0</v>
      </c>
      <c r="M89" s="6" t="e">
        <f t="shared" si="25"/>
        <v>#NUM!</v>
      </c>
      <c r="N89" s="8">
        <f t="shared" si="26"/>
        <v>0</v>
      </c>
      <c r="O89" s="8">
        <f t="shared" si="27"/>
        <v>0</v>
      </c>
      <c r="P89" s="9">
        <f t="shared" si="10"/>
        <v>12.899612397277679</v>
      </c>
      <c r="Q89" s="9">
        <f t="shared" si="28"/>
        <v>12.899612397277679</v>
      </c>
      <c r="R89" s="6">
        <f t="shared" si="11"/>
        <v>10.955886225842287</v>
      </c>
      <c r="S89" s="8">
        <f t="shared" si="12"/>
        <v>0</v>
      </c>
      <c r="T89" s="8">
        <f t="shared" si="13"/>
        <v>0</v>
      </c>
      <c r="U89" s="9">
        <f t="shared" si="14"/>
        <v>5.5856960175075754</v>
      </c>
      <c r="V89" s="9"/>
      <c r="W89" s="9"/>
      <c r="X89" s="9"/>
      <c r="Y89" s="9">
        <f t="shared" si="15"/>
        <v>5.5856960175075754</v>
      </c>
      <c r="Z89" s="6">
        <f t="shared" si="16"/>
        <v>33.334035088841226</v>
      </c>
      <c r="AA89" s="8">
        <f t="shared" si="17"/>
        <v>0</v>
      </c>
      <c r="AB89" s="8">
        <f t="shared" si="18"/>
        <v>0</v>
      </c>
    </row>
    <row r="90" spans="1:28" x14ac:dyDescent="0.25">
      <c r="A90">
        <v>27</v>
      </c>
      <c r="B90" s="3">
        <f t="shared" si="19"/>
        <v>3.8</v>
      </c>
      <c r="C90" s="3">
        <f t="shared" si="20"/>
        <v>-1.6</v>
      </c>
      <c r="D90" s="3">
        <f t="shared" si="5"/>
        <v>5.8</v>
      </c>
      <c r="E90" s="3">
        <f t="shared" si="21"/>
        <v>0.4</v>
      </c>
      <c r="F90" s="9">
        <f t="shared" si="6"/>
        <v>6.8431750088395669</v>
      </c>
      <c r="G90" s="9">
        <f t="shared" si="22"/>
        <v>6.8431750088395669</v>
      </c>
      <c r="H90" s="6">
        <f t="shared" si="7"/>
        <v>9.1465613354997686</v>
      </c>
      <c r="I90" s="8">
        <f t="shared" si="8"/>
        <v>0</v>
      </c>
      <c r="J90" s="8">
        <f t="shared" si="9"/>
        <v>0</v>
      </c>
      <c r="K90" s="9" t="e">
        <f t="shared" si="23"/>
        <v>#NUM!</v>
      </c>
      <c r="L90" s="9">
        <f t="shared" si="24"/>
        <v>0</v>
      </c>
      <c r="M90" s="6" t="e">
        <f t="shared" si="25"/>
        <v>#NUM!</v>
      </c>
      <c r="N90" s="8">
        <f t="shared" si="26"/>
        <v>0</v>
      </c>
      <c r="O90" s="8">
        <f t="shared" si="27"/>
        <v>0</v>
      </c>
      <c r="P90" s="9">
        <f t="shared" si="10"/>
        <v>12.513992168768528</v>
      </c>
      <c r="Q90" s="9">
        <f t="shared" si="28"/>
        <v>12.513992168768528</v>
      </c>
      <c r="R90" s="6">
        <f t="shared" si="11"/>
        <v>10.780106452420574</v>
      </c>
      <c r="S90" s="8">
        <f t="shared" si="12"/>
        <v>0</v>
      </c>
      <c r="T90" s="8">
        <f t="shared" si="13"/>
        <v>0</v>
      </c>
      <c r="U90" s="9">
        <f t="shared" si="14"/>
        <v>3.2863353450309969</v>
      </c>
      <c r="V90" s="9"/>
      <c r="W90" s="9"/>
      <c r="X90" s="9"/>
      <c r="Y90" s="9">
        <f t="shared" si="15"/>
        <v>3.2863353450309969</v>
      </c>
      <c r="Z90" s="6">
        <f t="shared" si="16"/>
        <v>53.378753259955296</v>
      </c>
      <c r="AA90" s="8">
        <f t="shared" si="17"/>
        <v>0</v>
      </c>
      <c r="AB90" s="8">
        <f t="shared" si="18"/>
        <v>0</v>
      </c>
    </row>
    <row r="91" spans="1:28" x14ac:dyDescent="0.25">
      <c r="A91">
        <v>28</v>
      </c>
      <c r="B91" s="3">
        <f t="shared" si="19"/>
        <v>3.2</v>
      </c>
      <c r="C91" s="3">
        <f t="shared" si="20"/>
        <v>-2.4</v>
      </c>
      <c r="D91" s="3">
        <f t="shared" si="5"/>
        <v>5.2</v>
      </c>
      <c r="E91" s="3">
        <f t="shared" si="21"/>
        <v>-0.4</v>
      </c>
      <c r="F91" s="9">
        <f t="shared" si="6"/>
        <v>6.1341217870219378</v>
      </c>
      <c r="G91" s="9">
        <f t="shared" si="22"/>
        <v>6.1341217870219378</v>
      </c>
      <c r="H91" s="6">
        <f t="shared" si="7"/>
        <v>9.0051070383987124</v>
      </c>
      <c r="I91" s="8">
        <f t="shared" si="8"/>
        <v>0</v>
      </c>
      <c r="J91" s="8">
        <f t="shared" si="9"/>
        <v>0</v>
      </c>
      <c r="K91" s="9" t="e">
        <f t="shared" si="23"/>
        <v>#NUM!</v>
      </c>
      <c r="L91" s="9">
        <f t="shared" si="24"/>
        <v>0</v>
      </c>
      <c r="M91" s="6" t="e">
        <f t="shared" si="25"/>
        <v>#NUM!</v>
      </c>
      <c r="N91" s="8">
        <f t="shared" si="26"/>
        <v>0</v>
      </c>
      <c r="O91" s="8">
        <f t="shared" si="27"/>
        <v>0</v>
      </c>
      <c r="P91" s="9">
        <f t="shared" si="10"/>
        <v>12.066482503198687</v>
      </c>
      <c r="Q91" s="9">
        <f t="shared" si="28"/>
        <v>12.066482503198687</v>
      </c>
      <c r="R91" s="6">
        <f t="shared" si="11"/>
        <v>10.613388893223412</v>
      </c>
      <c r="S91" s="8">
        <f t="shared" si="12"/>
        <v>0</v>
      </c>
      <c r="T91" s="8">
        <f t="shared" si="13"/>
        <v>0</v>
      </c>
      <c r="U91" s="9" t="e">
        <f t="shared" si="14"/>
        <v>#NUM!</v>
      </c>
      <c r="V91" s="9"/>
      <c r="W91" s="9"/>
      <c r="X91" s="9"/>
      <c r="Y91" s="9">
        <f t="shared" si="15"/>
        <v>0</v>
      </c>
      <c r="Z91" s="6" t="e">
        <f t="shared" si="16"/>
        <v>#NUM!</v>
      </c>
      <c r="AA91" s="8">
        <f t="shared" si="17"/>
        <v>0</v>
      </c>
      <c r="AB91" s="8">
        <f t="shared" si="18"/>
        <v>0</v>
      </c>
    </row>
    <row r="92" spans="1:28" x14ac:dyDescent="0.25">
      <c r="A92">
        <v>29</v>
      </c>
      <c r="B92" s="3">
        <f t="shared" si="19"/>
        <v>2.6</v>
      </c>
      <c r="C92" s="3">
        <f t="shared" si="20"/>
        <v>-3.2</v>
      </c>
      <c r="D92" s="3">
        <f t="shared" si="5"/>
        <v>4.5999999999999996</v>
      </c>
      <c r="E92" s="3">
        <f t="shared" si="21"/>
        <v>-1.2</v>
      </c>
      <c r="F92" s="9">
        <f t="shared" si="6"/>
        <v>5.3604437482855563</v>
      </c>
      <c r="G92" s="9">
        <f t="shared" si="22"/>
        <v>5.3604437482855563</v>
      </c>
      <c r="H92" s="6">
        <f t="shared" si="7"/>
        <v>8.8706912813419745</v>
      </c>
      <c r="I92" s="8">
        <f t="shared" si="8"/>
        <v>0</v>
      </c>
      <c r="J92" s="8">
        <f t="shared" si="9"/>
        <v>0</v>
      </c>
      <c r="K92" s="9" t="e">
        <f t="shared" si="23"/>
        <v>#NUM!</v>
      </c>
      <c r="L92" s="9">
        <f t="shared" si="24"/>
        <v>0</v>
      </c>
      <c r="M92" s="6" t="e">
        <f t="shared" si="25"/>
        <v>#NUM!</v>
      </c>
      <c r="N92" s="8">
        <f t="shared" si="26"/>
        <v>0</v>
      </c>
      <c r="O92" s="8">
        <f t="shared" si="27"/>
        <v>0</v>
      </c>
      <c r="P92" s="9">
        <f t="shared" si="10"/>
        <v>11.549891774384728</v>
      </c>
      <c r="Q92" s="9">
        <f t="shared" si="28"/>
        <v>11.549891774384728</v>
      </c>
      <c r="R92" s="6">
        <f t="shared" si="11"/>
        <v>10.454966933669017</v>
      </c>
      <c r="S92" s="8">
        <f t="shared" si="12"/>
        <v>0</v>
      </c>
      <c r="T92" s="8">
        <f t="shared" si="13"/>
        <v>0</v>
      </c>
      <c r="U92" s="9" t="e">
        <f t="shared" si="14"/>
        <v>#NUM!</v>
      </c>
      <c r="V92" s="9"/>
      <c r="W92" s="9"/>
      <c r="X92" s="9"/>
      <c r="Y92" s="9">
        <f t="shared" si="15"/>
        <v>0</v>
      </c>
      <c r="Z92" s="6" t="e">
        <f t="shared" si="16"/>
        <v>#NUM!</v>
      </c>
      <c r="AA92" s="8">
        <f t="shared" si="17"/>
        <v>0</v>
      </c>
      <c r="AB92" s="8">
        <f t="shared" si="18"/>
        <v>0</v>
      </c>
    </row>
    <row r="93" spans="1:28" x14ac:dyDescent="0.25">
      <c r="A93">
        <v>30</v>
      </c>
      <c r="B93" s="3">
        <f t="shared" si="19"/>
        <v>2</v>
      </c>
      <c r="C93" s="3">
        <f t="shared" si="20"/>
        <v>-4</v>
      </c>
      <c r="D93" s="3">
        <f t="shared" si="5"/>
        <v>4</v>
      </c>
      <c r="E93" s="3">
        <f t="shared" si="21"/>
        <v>-2</v>
      </c>
      <c r="F93" s="9">
        <f t="shared" si="6"/>
        <v>4.5066867616853106</v>
      </c>
      <c r="G93" s="9">
        <f t="shared" si="22"/>
        <v>4.5066867616853106</v>
      </c>
      <c r="H93" s="6">
        <f t="shared" si="7"/>
        <v>8.7427386880142333</v>
      </c>
      <c r="I93" s="8">
        <f t="shared" si="8"/>
        <v>0</v>
      </c>
      <c r="J93" s="8">
        <f t="shared" si="9"/>
        <v>0</v>
      </c>
      <c r="K93" s="9" t="e">
        <f t="shared" si="23"/>
        <v>#NUM!</v>
      </c>
      <c r="L93" s="9">
        <f t="shared" si="24"/>
        <v>0</v>
      </c>
      <c r="M93" s="6" t="e">
        <f t="shared" si="25"/>
        <v>#NUM!</v>
      </c>
      <c r="N93" s="8">
        <f t="shared" si="26"/>
        <v>0</v>
      </c>
      <c r="O93" s="8">
        <f t="shared" si="27"/>
        <v>0</v>
      </c>
      <c r="P93" s="9">
        <f t="shared" si="10"/>
        <v>10.954451150103322</v>
      </c>
      <c r="Q93" s="9">
        <f t="shared" si="28"/>
        <v>10.954451150103322</v>
      </c>
      <c r="R93" s="6">
        <f t="shared" si="11"/>
        <v>10.304162437165745</v>
      </c>
      <c r="S93" s="8">
        <f t="shared" si="12"/>
        <v>0</v>
      </c>
      <c r="T93" s="8">
        <f t="shared" si="13"/>
        <v>0</v>
      </c>
      <c r="U93" s="9" t="e">
        <f t="shared" si="14"/>
        <v>#NUM!</v>
      </c>
      <c r="V93" s="9"/>
      <c r="W93" s="9"/>
      <c r="X93" s="9"/>
      <c r="Y93" s="9">
        <f t="shared" si="15"/>
        <v>0</v>
      </c>
      <c r="Z93" s="6" t="e">
        <f t="shared" si="16"/>
        <v>#NUM!</v>
      </c>
      <c r="AA93" s="8">
        <f t="shared" si="17"/>
        <v>0</v>
      </c>
      <c r="AB93" s="8">
        <f t="shared" si="18"/>
        <v>0</v>
      </c>
    </row>
    <row r="94" spans="1:28" x14ac:dyDescent="0.25">
      <c r="A94">
        <v>31</v>
      </c>
      <c r="B94" s="3">
        <f t="shared" si="19"/>
        <v>1.4</v>
      </c>
      <c r="C94" s="3">
        <f t="shared" si="20"/>
        <v>-4.8</v>
      </c>
      <c r="D94" s="3">
        <f t="shared" si="5"/>
        <v>3.4</v>
      </c>
      <c r="E94" s="3">
        <f t="shared" si="21"/>
        <v>-2.8</v>
      </c>
      <c r="F94" s="9">
        <f t="shared" si="6"/>
        <v>3.5456685330315429</v>
      </c>
      <c r="G94" s="9">
        <f t="shared" si="22"/>
        <v>3.5456685330315429</v>
      </c>
      <c r="H94" s="6">
        <f t="shared" si="7"/>
        <v>8.6207381253863851</v>
      </c>
      <c r="I94" s="8">
        <f t="shared" si="8"/>
        <v>0</v>
      </c>
      <c r="J94" s="8">
        <f t="shared" si="9"/>
        <v>0</v>
      </c>
      <c r="K94" s="9" t="e">
        <f t="shared" si="23"/>
        <v>#NUM!</v>
      </c>
      <c r="L94" s="9">
        <f t="shared" si="24"/>
        <v>0</v>
      </c>
      <c r="M94" s="6" t="e">
        <f t="shared" si="25"/>
        <v>#NUM!</v>
      </c>
      <c r="N94" s="8">
        <f t="shared" si="26"/>
        <v>0</v>
      </c>
      <c r="O94" s="8">
        <f t="shared" si="27"/>
        <v>0</v>
      </c>
      <c r="P94" s="9">
        <f t="shared" si="10"/>
        <v>10.266450214168477</v>
      </c>
      <c r="Q94" s="9">
        <f t="shared" si="28"/>
        <v>10.266450214168477</v>
      </c>
      <c r="R94" s="6">
        <f t="shared" si="11"/>
        <v>10.160372984043192</v>
      </c>
      <c r="S94" s="8">
        <f t="shared" si="12"/>
        <v>0</v>
      </c>
      <c r="T94" s="8">
        <f t="shared" si="13"/>
        <v>0</v>
      </c>
      <c r="U94" s="9" t="e">
        <f t="shared" si="14"/>
        <v>#NUM!</v>
      </c>
      <c r="V94" s="9"/>
      <c r="W94" s="9"/>
      <c r="X94" s="9"/>
      <c r="Y94" s="9">
        <f t="shared" si="15"/>
        <v>0</v>
      </c>
      <c r="Z94" s="6" t="e">
        <f t="shared" si="16"/>
        <v>#NUM!</v>
      </c>
      <c r="AA94" s="8">
        <f t="shared" si="17"/>
        <v>0</v>
      </c>
      <c r="AB94" s="8">
        <f t="shared" si="18"/>
        <v>0</v>
      </c>
    </row>
    <row r="95" spans="1:28" x14ac:dyDescent="0.25">
      <c r="A95">
        <v>32</v>
      </c>
      <c r="B95" s="3">
        <f t="shared" si="19"/>
        <v>0.8</v>
      </c>
      <c r="C95" s="3">
        <f t="shared" si="20"/>
        <v>-5.6</v>
      </c>
      <c r="D95" s="3">
        <f t="shared" si="5"/>
        <v>2.8</v>
      </c>
      <c r="E95" s="3">
        <f t="shared" si="21"/>
        <v>-3.6</v>
      </c>
      <c r="F95" s="9">
        <f t="shared" si="6"/>
        <v>2.4194017162657748</v>
      </c>
      <c r="G95" s="9">
        <f t="shared" si="22"/>
        <v>2.4194017162657748</v>
      </c>
      <c r="H95" s="6">
        <f t="shared" si="7"/>
        <v>8.5042337303214506</v>
      </c>
      <c r="I95" s="8">
        <f t="shared" si="8"/>
        <v>0</v>
      </c>
      <c r="J95" s="8">
        <f t="shared" si="9"/>
        <v>0</v>
      </c>
      <c r="K95" s="9" t="e">
        <f t="shared" si="23"/>
        <v>#NUM!</v>
      </c>
      <c r="L95" s="9">
        <f t="shared" si="24"/>
        <v>0</v>
      </c>
      <c r="M95" s="6" t="e">
        <f t="shared" si="25"/>
        <v>#NUM!</v>
      </c>
      <c r="N95" s="8">
        <f t="shared" si="26"/>
        <v>0</v>
      </c>
      <c r="O95" s="8">
        <f t="shared" si="27"/>
        <v>0</v>
      </c>
      <c r="P95" s="9">
        <f t="shared" si="10"/>
        <v>9.4657276529593872</v>
      </c>
      <c r="Q95" s="9">
        <f t="shared" si="28"/>
        <v>9.4657276529593872</v>
      </c>
      <c r="R95" s="6">
        <f t="shared" si="11"/>
        <v>10.023061295540064</v>
      </c>
      <c r="S95" s="8">
        <f t="shared" si="12"/>
        <v>0</v>
      </c>
      <c r="T95" s="8">
        <f t="shared" si="13"/>
        <v>0</v>
      </c>
      <c r="U95" s="9" t="e">
        <f t="shared" si="14"/>
        <v>#NUM!</v>
      </c>
      <c r="V95" s="9"/>
      <c r="W95" s="9"/>
      <c r="X95" s="9"/>
      <c r="Y95" s="9">
        <f t="shared" si="15"/>
        <v>0</v>
      </c>
      <c r="Z95" s="6" t="e">
        <f t="shared" si="16"/>
        <v>#NUM!</v>
      </c>
      <c r="AA95" s="8">
        <f t="shared" si="17"/>
        <v>0</v>
      </c>
      <c r="AB95" s="8">
        <f t="shared" si="18"/>
        <v>0</v>
      </c>
    </row>
    <row r="96" spans="1:28" x14ac:dyDescent="0.25">
      <c r="A96">
        <v>33</v>
      </c>
      <c r="B96" s="3">
        <f t="shared" si="19"/>
        <v>0.2</v>
      </c>
      <c r="C96" s="3">
        <f t="shared" si="20"/>
        <v>-6.4</v>
      </c>
      <c r="D96" s="3">
        <f t="shared" si="5"/>
        <v>2.2000000000000002</v>
      </c>
      <c r="E96" s="3">
        <f t="shared" si="21"/>
        <v>-4.4000000000000004</v>
      </c>
      <c r="F96" s="9">
        <f t="shared" si="6"/>
        <v>0.92528426953703669</v>
      </c>
      <c r="G96" s="9">
        <f t="shared" si="22"/>
        <v>0.92528426953703669</v>
      </c>
      <c r="H96" s="6">
        <f t="shared" si="7"/>
        <v>8.3928174256812369</v>
      </c>
      <c r="I96" s="8">
        <f t="shared" si="8"/>
        <v>0</v>
      </c>
      <c r="J96" s="8">
        <f t="shared" si="9"/>
        <v>0</v>
      </c>
      <c r="K96" s="9" t="e">
        <f t="shared" si="23"/>
        <v>#NUM!</v>
      </c>
      <c r="L96" s="9">
        <f t="shared" si="24"/>
        <v>0</v>
      </c>
      <c r="M96" s="6" t="e">
        <f t="shared" si="25"/>
        <v>#NUM!</v>
      </c>
      <c r="N96" s="8">
        <f t="shared" si="26"/>
        <v>0</v>
      </c>
      <c r="O96" s="8">
        <f t="shared" si="27"/>
        <v>0</v>
      </c>
      <c r="P96" s="9">
        <f t="shared" si="10"/>
        <v>8.5205633616563166</v>
      </c>
      <c r="Q96" s="9">
        <f t="shared" si="28"/>
        <v>8.5205633616563166</v>
      </c>
      <c r="R96" s="6">
        <f t="shared" si="11"/>
        <v>9.8917464133126689</v>
      </c>
      <c r="S96" s="8">
        <f t="shared" si="12"/>
        <v>0</v>
      </c>
      <c r="T96" s="8">
        <f t="shared" si="13"/>
        <v>0</v>
      </c>
      <c r="U96" s="9" t="e">
        <f t="shared" si="14"/>
        <v>#NUM!</v>
      </c>
      <c r="V96" s="9"/>
      <c r="W96" s="9"/>
      <c r="X96" s="9"/>
      <c r="Y96" s="9">
        <f t="shared" si="15"/>
        <v>0</v>
      </c>
      <c r="Z96" s="6" t="e">
        <f t="shared" si="16"/>
        <v>#NUM!</v>
      </c>
      <c r="AA96" s="8">
        <f t="shared" si="17"/>
        <v>0</v>
      </c>
      <c r="AB96" s="8">
        <f t="shared" si="18"/>
        <v>0</v>
      </c>
    </row>
    <row r="97" spans="1:28" x14ac:dyDescent="0.25">
      <c r="A97">
        <v>34</v>
      </c>
      <c r="B97" s="3">
        <f t="shared" si="19"/>
        <v>-0.4</v>
      </c>
      <c r="C97" s="3">
        <f t="shared" si="20"/>
        <v>-7.2</v>
      </c>
      <c r="D97" s="3">
        <f t="shared" si="5"/>
        <v>1.6</v>
      </c>
      <c r="E97" s="3">
        <f t="shared" si="21"/>
        <v>-5.2</v>
      </c>
      <c r="F97" s="9" t="e">
        <f t="shared" si="6"/>
        <v>#NUM!</v>
      </c>
      <c r="G97" s="9">
        <f t="shared" si="22"/>
        <v>0</v>
      </c>
      <c r="H97" s="6">
        <f t="shared" si="7"/>
        <v>8.2861226418207767</v>
      </c>
      <c r="I97" s="8">
        <f t="shared" si="8"/>
        <v>0</v>
      </c>
      <c r="J97" s="8">
        <f t="shared" si="9"/>
        <v>0</v>
      </c>
      <c r="K97" s="9" t="e">
        <f t="shared" si="23"/>
        <v>#NUM!</v>
      </c>
      <c r="L97" s="9">
        <f t="shared" si="24"/>
        <v>0</v>
      </c>
      <c r="M97" s="6" t="e">
        <f t="shared" si="25"/>
        <v>#NUM!</v>
      </c>
      <c r="N97" s="8">
        <f t="shared" si="26"/>
        <v>0</v>
      </c>
      <c r="O97" s="8">
        <f t="shared" si="27"/>
        <v>0</v>
      </c>
      <c r="P97" s="9">
        <f t="shared" si="10"/>
        <v>7.37563556583431</v>
      </c>
      <c r="Q97" s="9">
        <f t="shared" si="28"/>
        <v>7.37563556583431</v>
      </c>
      <c r="R97" s="6">
        <f t="shared" si="11"/>
        <v>9.7659962996093164</v>
      </c>
      <c r="S97" s="8">
        <f t="shared" si="12"/>
        <v>0</v>
      </c>
      <c r="T97" s="8">
        <f t="shared" si="13"/>
        <v>0</v>
      </c>
      <c r="U97" s="9" t="e">
        <f t="shared" si="14"/>
        <v>#NUM!</v>
      </c>
      <c r="V97" s="9"/>
      <c r="W97" s="9"/>
      <c r="X97" s="9"/>
      <c r="Y97" s="9">
        <f t="shared" si="15"/>
        <v>0</v>
      </c>
      <c r="Z97" s="6" t="e">
        <f t="shared" si="16"/>
        <v>#NUM!</v>
      </c>
      <c r="AA97" s="8">
        <f t="shared" si="17"/>
        <v>0</v>
      </c>
      <c r="AB97" s="8">
        <f t="shared" si="18"/>
        <v>0</v>
      </c>
    </row>
    <row r="98" spans="1:28" x14ac:dyDescent="0.25">
      <c r="Q98" s="8"/>
      <c r="R98" s="8"/>
    </row>
    <row r="99" spans="1:28" x14ac:dyDescent="0.25">
      <c r="Q99" s="8"/>
      <c r="R99" s="8"/>
    </row>
  </sheetData>
  <sortState ref="U13:X36">
    <sortCondition ref="U13:U36"/>
  </sortState>
  <mergeCells count="32">
    <mergeCell ref="AC61:AE61"/>
    <mergeCell ref="T1:T2"/>
    <mergeCell ref="P61:T61"/>
    <mergeCell ref="U61:AB61"/>
    <mergeCell ref="P60:AB60"/>
    <mergeCell ref="U1:V1"/>
    <mergeCell ref="X1:Y1"/>
    <mergeCell ref="W1:W2"/>
    <mergeCell ref="Z1:Z2"/>
    <mergeCell ref="D40:E40"/>
    <mergeCell ref="B16:C16"/>
    <mergeCell ref="D16:E16"/>
    <mergeCell ref="B21:C21"/>
    <mergeCell ref="D21:E21"/>
    <mergeCell ref="B27:C27"/>
    <mergeCell ref="D27:E27"/>
    <mergeCell ref="B2:C2"/>
    <mergeCell ref="D2:E2"/>
    <mergeCell ref="B61:C61"/>
    <mergeCell ref="D61:E61"/>
    <mergeCell ref="F61:J61"/>
    <mergeCell ref="F60:O60"/>
    <mergeCell ref="B12:C12"/>
    <mergeCell ref="D12:E12"/>
    <mergeCell ref="B47:C47"/>
    <mergeCell ref="D47:E47"/>
    <mergeCell ref="K61:O61"/>
    <mergeCell ref="B55:C55"/>
    <mergeCell ref="D55:E55"/>
    <mergeCell ref="B33:C33"/>
    <mergeCell ref="D33:E33"/>
    <mergeCell ref="B40:C40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14"/>
  <sheetViews>
    <sheetView topLeftCell="H1" zoomScale="80" zoomScaleNormal="80" workbookViewId="0">
      <selection activeCell="F22" sqref="F22"/>
    </sheetView>
  </sheetViews>
  <sheetFormatPr defaultRowHeight="15" x14ac:dyDescent="0.25"/>
  <cols>
    <col min="1" max="1" width="26.85546875" customWidth="1"/>
    <col min="2" max="2" width="12.28515625" customWidth="1"/>
    <col min="3" max="3" width="10.7109375" customWidth="1"/>
    <col min="4" max="8" width="14.140625" customWidth="1"/>
    <col min="9" max="13" width="13.140625" customWidth="1"/>
    <col min="14" max="14" width="10.7109375" customWidth="1"/>
    <col min="15" max="15" width="11" customWidth="1"/>
    <col min="16" max="16" width="12.7109375" customWidth="1"/>
  </cols>
  <sheetData>
    <row r="1" spans="1:3" x14ac:dyDescent="0.25">
      <c r="A1" t="s">
        <v>77</v>
      </c>
    </row>
    <row r="3" spans="1:3" x14ac:dyDescent="0.25">
      <c r="B3" s="2" t="s">
        <v>57</v>
      </c>
      <c r="C3" s="2" t="s">
        <v>58</v>
      </c>
    </row>
    <row r="4" spans="1:3" x14ac:dyDescent="0.25">
      <c r="A4" t="s">
        <v>18</v>
      </c>
      <c r="B4" s="33">
        <v>100</v>
      </c>
      <c r="C4" s="33">
        <v>100</v>
      </c>
    </row>
    <row r="5" spans="1:3" ht="18" x14ac:dyDescent="0.35">
      <c r="A5" t="s">
        <v>32</v>
      </c>
      <c r="B5" s="33">
        <v>3</v>
      </c>
      <c r="C5" s="33">
        <v>2</v>
      </c>
    </row>
    <row r="6" spans="1:3" ht="18" x14ac:dyDescent="0.35">
      <c r="A6" t="s">
        <v>33</v>
      </c>
      <c r="B6" s="33">
        <v>5</v>
      </c>
      <c r="C6" s="33">
        <v>5</v>
      </c>
    </row>
    <row r="8" spans="1:3" x14ac:dyDescent="0.25">
      <c r="A8" t="s">
        <v>14</v>
      </c>
    </row>
    <row r="9" spans="1:3" ht="18" x14ac:dyDescent="0.35">
      <c r="A9" t="s">
        <v>34</v>
      </c>
      <c r="B9" s="16">
        <v>0.55000000000000004</v>
      </c>
    </row>
    <row r="10" spans="1:3" ht="18" x14ac:dyDescent="0.35">
      <c r="A10" t="s">
        <v>35</v>
      </c>
      <c r="B10" s="16">
        <f>1-B9</f>
        <v>0.44999999999999996</v>
      </c>
    </row>
    <row r="11" spans="1:3" x14ac:dyDescent="0.25">
      <c r="B11" s="19"/>
    </row>
    <row r="12" spans="1:3" x14ac:dyDescent="0.25">
      <c r="B12" s="19"/>
    </row>
    <row r="13" spans="1:3" x14ac:dyDescent="0.25">
      <c r="A13" t="s">
        <v>116</v>
      </c>
      <c r="B13" s="2" t="s">
        <v>57</v>
      </c>
      <c r="C13" s="2" t="s">
        <v>58</v>
      </c>
    </row>
    <row r="14" spans="1:3" ht="18" x14ac:dyDescent="0.35">
      <c r="A14" s="5" t="s">
        <v>32</v>
      </c>
      <c r="B14" s="19">
        <f>+B5</f>
        <v>3</v>
      </c>
      <c r="C14" s="7">
        <f>+C5</f>
        <v>2</v>
      </c>
    </row>
    <row r="15" spans="1:3" ht="18" x14ac:dyDescent="0.35">
      <c r="A15" s="5" t="s">
        <v>36</v>
      </c>
      <c r="B15" s="19">
        <f>+B29</f>
        <v>17.992000000000001</v>
      </c>
      <c r="C15" s="7">
        <f>+B30</f>
        <v>27.986999999999998</v>
      </c>
    </row>
    <row r="16" spans="1:3" x14ac:dyDescent="0.25">
      <c r="A16" t="s">
        <v>107</v>
      </c>
      <c r="B16" s="10">
        <f>+C58*(B61-B58)/2</f>
        <v>16.193700050025026</v>
      </c>
      <c r="C16" s="10">
        <f>+C59*(B61-B59)/2</f>
        <v>39.183200050025029</v>
      </c>
    </row>
    <row r="17" spans="1:3" x14ac:dyDescent="0.25">
      <c r="A17" t="s">
        <v>108</v>
      </c>
      <c r="B17" s="10"/>
      <c r="C17" s="10">
        <f>+C16-B16</f>
        <v>22.989500000000003</v>
      </c>
    </row>
    <row r="19" spans="1:3" x14ac:dyDescent="0.25">
      <c r="B19" s="19" t="s">
        <v>57</v>
      </c>
      <c r="C19" s="2" t="s">
        <v>58</v>
      </c>
    </row>
    <row r="20" spans="1:3" x14ac:dyDescent="0.25">
      <c r="A20" t="s">
        <v>15</v>
      </c>
      <c r="B20" s="10">
        <f>MAX(E78:E112)</f>
        <v>13.307612731020507</v>
      </c>
      <c r="C20" s="10">
        <f>MAXA(J78:J112)</f>
        <v>16.632542525158421</v>
      </c>
    </row>
    <row r="21" spans="1:3" x14ac:dyDescent="0.25">
      <c r="B21" s="10"/>
      <c r="C21" s="10"/>
    </row>
    <row r="22" spans="1:3" ht="18" x14ac:dyDescent="0.35">
      <c r="A22" t="s">
        <v>132</v>
      </c>
      <c r="B22" s="10">
        <f>MAX(P78:P112)</f>
        <v>57.573600000000013</v>
      </c>
      <c r="C22" s="10"/>
    </row>
    <row r="23" spans="1:3" x14ac:dyDescent="0.25">
      <c r="A23" t="s">
        <v>133</v>
      </c>
      <c r="B23" s="10">
        <f>MAX(Q78:Q112)</f>
        <v>2.4000000000000004</v>
      </c>
      <c r="C23" s="10"/>
    </row>
    <row r="24" spans="1:3" x14ac:dyDescent="0.25">
      <c r="A24" t="s">
        <v>135</v>
      </c>
      <c r="B24" s="10">
        <f>MAX(S78:S112)</f>
        <v>23.989000000000001</v>
      </c>
      <c r="C24" s="10"/>
    </row>
    <row r="25" spans="1:3" x14ac:dyDescent="0.25">
      <c r="A25" t="s">
        <v>134</v>
      </c>
      <c r="B25" s="29">
        <f>MAX(R78:R112)</f>
        <v>1.0869092411753176</v>
      </c>
      <c r="C25" s="10"/>
    </row>
    <row r="26" spans="1:3" x14ac:dyDescent="0.25">
      <c r="B26" s="10"/>
      <c r="C26" s="10"/>
    </row>
    <row r="28" spans="1:3" ht="18" x14ac:dyDescent="0.35">
      <c r="A28" t="s">
        <v>30</v>
      </c>
      <c r="B28" s="2" t="s">
        <v>72</v>
      </c>
      <c r="C28" s="27" t="s">
        <v>73</v>
      </c>
    </row>
    <row r="29" spans="1:3" x14ac:dyDescent="0.25">
      <c r="A29" t="s">
        <v>57</v>
      </c>
      <c r="B29" s="4">
        <f>MAX(G78:G111)</f>
        <v>17.992000000000001</v>
      </c>
      <c r="C29" s="4">
        <f>MAX(H78:H111)</f>
        <v>9.2048000000000005</v>
      </c>
    </row>
    <row r="30" spans="1:3" x14ac:dyDescent="0.25">
      <c r="A30" t="s">
        <v>58</v>
      </c>
      <c r="B30" s="4">
        <f>MAX(L78:L112)</f>
        <v>27.986999999999998</v>
      </c>
      <c r="C30" s="4">
        <f>MAX(M78:M112)</f>
        <v>8.805200000000001</v>
      </c>
    </row>
    <row r="31" spans="1:3" x14ac:dyDescent="0.25">
      <c r="C31" s="4"/>
    </row>
    <row r="32" spans="1:3" ht="18" x14ac:dyDescent="0.35">
      <c r="B32" s="2" t="s">
        <v>72</v>
      </c>
      <c r="C32" s="27" t="s">
        <v>73</v>
      </c>
    </row>
    <row r="33" spans="1:3" x14ac:dyDescent="0.25">
      <c r="A33" t="s">
        <v>131</v>
      </c>
      <c r="B33" s="4">
        <f>+B24</f>
        <v>23.989000000000001</v>
      </c>
      <c r="C33">
        <v>0</v>
      </c>
    </row>
    <row r="34" spans="1:3" x14ac:dyDescent="0.25">
      <c r="B34" s="4">
        <f>+B33</f>
        <v>23.989000000000001</v>
      </c>
      <c r="C34" s="4">
        <f>+B25</f>
        <v>1.0869092411753176</v>
      </c>
    </row>
    <row r="35" spans="1:3" x14ac:dyDescent="0.25">
      <c r="B35">
        <v>0</v>
      </c>
      <c r="C35" s="4">
        <f>+C34</f>
        <v>1.0869092411753176</v>
      </c>
    </row>
    <row r="36" spans="1:3" x14ac:dyDescent="0.25">
      <c r="B36" s="4">
        <f>+B34</f>
        <v>23.989000000000001</v>
      </c>
      <c r="C36" s="4">
        <f>+C35</f>
        <v>1.0869092411753176</v>
      </c>
    </row>
    <row r="37" spans="1:3" x14ac:dyDescent="0.25">
      <c r="B37" s="4">
        <f>+B36</f>
        <v>23.989000000000001</v>
      </c>
      <c r="C37" s="7">
        <f>+B23</f>
        <v>2.4000000000000004</v>
      </c>
    </row>
    <row r="38" spans="1:3" x14ac:dyDescent="0.25">
      <c r="B38" s="4">
        <v>0</v>
      </c>
      <c r="C38" s="4">
        <f>+C37</f>
        <v>2.4000000000000004</v>
      </c>
    </row>
    <row r="39" spans="1:3" x14ac:dyDescent="0.25">
      <c r="B39" s="4"/>
      <c r="C39" s="4"/>
    </row>
    <row r="40" spans="1:3" x14ac:dyDescent="0.25">
      <c r="B40" s="4"/>
      <c r="C40" s="4"/>
    </row>
    <row r="41" spans="1:3" x14ac:dyDescent="0.25">
      <c r="B41" s="4"/>
      <c r="C41" s="4"/>
    </row>
    <row r="42" spans="1:3" x14ac:dyDescent="0.25">
      <c r="B42" s="4"/>
      <c r="C42" s="4"/>
    </row>
    <row r="43" spans="1:3" x14ac:dyDescent="0.25">
      <c r="B43" s="4"/>
      <c r="C43" s="4"/>
    </row>
    <row r="44" spans="1:3" x14ac:dyDescent="0.25">
      <c r="C44" s="4"/>
    </row>
    <row r="45" spans="1:3" ht="18" x14ac:dyDescent="0.35">
      <c r="A45" t="s">
        <v>64</v>
      </c>
      <c r="B45" s="2" t="s">
        <v>72</v>
      </c>
      <c r="C45" s="27" t="s">
        <v>73</v>
      </c>
    </row>
    <row r="46" spans="1:3" x14ac:dyDescent="0.25">
      <c r="A46" t="s">
        <v>38</v>
      </c>
      <c r="B46" s="7">
        <f>+B4/B5</f>
        <v>33.333333333333336</v>
      </c>
      <c r="C46" s="7">
        <v>0</v>
      </c>
    </row>
    <row r="47" spans="1:3" x14ac:dyDescent="0.25">
      <c r="A47" t="s">
        <v>39</v>
      </c>
      <c r="B47" s="7">
        <v>0</v>
      </c>
      <c r="C47" s="7">
        <f>+B4/B6</f>
        <v>20</v>
      </c>
    </row>
    <row r="48" spans="1:3" x14ac:dyDescent="0.25">
      <c r="B48" s="2" t="s">
        <v>11</v>
      </c>
      <c r="C48" s="2" t="s">
        <v>12</v>
      </c>
    </row>
    <row r="49" spans="1:3" x14ac:dyDescent="0.25">
      <c r="B49">
        <f>INTERCEPT(C46:C47,B46:B47)</f>
        <v>20</v>
      </c>
      <c r="C49">
        <f>SLOPE(C46:C47,B46:B47)</f>
        <v>-0.6</v>
      </c>
    </row>
    <row r="51" spans="1:3" x14ac:dyDescent="0.25">
      <c r="A51" t="s">
        <v>67</v>
      </c>
      <c r="B51" s="2" t="s">
        <v>60</v>
      </c>
      <c r="C51" s="2" t="s">
        <v>61</v>
      </c>
    </row>
    <row r="52" spans="1:3" x14ac:dyDescent="0.25">
      <c r="A52" t="s">
        <v>38</v>
      </c>
      <c r="B52" s="7">
        <f>+C4/C5</f>
        <v>50</v>
      </c>
      <c r="C52" s="7">
        <v>0</v>
      </c>
    </row>
    <row r="53" spans="1:3" x14ac:dyDescent="0.25">
      <c r="A53" t="s">
        <v>39</v>
      </c>
      <c r="B53" s="7">
        <v>0</v>
      </c>
      <c r="C53" s="7">
        <f>+C4/C6</f>
        <v>20</v>
      </c>
    </row>
    <row r="54" spans="1:3" x14ac:dyDescent="0.25">
      <c r="B54" s="2" t="s">
        <v>11</v>
      </c>
      <c r="C54" s="2" t="s">
        <v>12</v>
      </c>
    </row>
    <row r="55" spans="1:3" x14ac:dyDescent="0.25">
      <c r="B55">
        <f>INTERCEPT(C52:C53,B52:B53)</f>
        <v>20</v>
      </c>
      <c r="C55">
        <f>SLOPE(C52:C53,B52:B53)</f>
        <v>-0.4</v>
      </c>
    </row>
    <row r="57" spans="1:3" ht="18" x14ac:dyDescent="0.35">
      <c r="A57" t="s">
        <v>70</v>
      </c>
      <c r="B57" s="2" t="s">
        <v>68</v>
      </c>
      <c r="C57" s="2" t="s">
        <v>69</v>
      </c>
    </row>
    <row r="58" spans="1:3" x14ac:dyDescent="0.25">
      <c r="A58" t="s">
        <v>57</v>
      </c>
      <c r="B58">
        <f>+B5</f>
        <v>3</v>
      </c>
      <c r="C58" s="4">
        <f>+B29</f>
        <v>17.992000000000001</v>
      </c>
    </row>
    <row r="59" spans="1:3" x14ac:dyDescent="0.25">
      <c r="A59" t="s">
        <v>58</v>
      </c>
      <c r="B59">
        <f>+C5</f>
        <v>2</v>
      </c>
      <c r="C59" s="4">
        <f>+B30</f>
        <v>27.986999999999998</v>
      </c>
    </row>
    <row r="60" spans="1:3" x14ac:dyDescent="0.25">
      <c r="B60" s="2" t="s">
        <v>11</v>
      </c>
      <c r="C60" s="2" t="s">
        <v>12</v>
      </c>
    </row>
    <row r="61" spans="1:3" x14ac:dyDescent="0.25">
      <c r="B61">
        <f>INTERCEPT(B58:B59,C58:C59)</f>
        <v>4.8001000500250139</v>
      </c>
      <c r="C61">
        <f>SLOPE(B58:B59,C58:C59)</f>
        <v>-0.10005002501250629</v>
      </c>
    </row>
    <row r="63" spans="1:3" ht="18" x14ac:dyDescent="0.35">
      <c r="B63" s="2" t="s">
        <v>72</v>
      </c>
      <c r="C63" s="27" t="s">
        <v>73</v>
      </c>
    </row>
    <row r="64" spans="1:3" x14ac:dyDescent="0.25">
      <c r="A64" t="s">
        <v>38</v>
      </c>
      <c r="B64">
        <f>-B61/C61</f>
        <v>47.976999999999997</v>
      </c>
      <c r="C64">
        <v>0</v>
      </c>
    </row>
    <row r="65" spans="1:19" x14ac:dyDescent="0.25">
      <c r="A65" t="s">
        <v>39</v>
      </c>
      <c r="B65">
        <v>0</v>
      </c>
      <c r="C65">
        <f>+B61</f>
        <v>4.8001000500250139</v>
      </c>
    </row>
    <row r="67" spans="1:19" ht="18" x14ac:dyDescent="0.35">
      <c r="B67" s="2" t="s">
        <v>72</v>
      </c>
      <c r="C67" s="27" t="s">
        <v>73</v>
      </c>
    </row>
    <row r="68" spans="1:19" x14ac:dyDescent="0.25">
      <c r="A68" t="s">
        <v>114</v>
      </c>
      <c r="B68" s="4">
        <f>+C58</f>
        <v>17.992000000000001</v>
      </c>
      <c r="C68">
        <v>0</v>
      </c>
    </row>
    <row r="69" spans="1:19" x14ac:dyDescent="0.25">
      <c r="B69" s="4">
        <f>+B68</f>
        <v>17.992000000000001</v>
      </c>
      <c r="C69" s="4">
        <f>+B58</f>
        <v>3</v>
      </c>
    </row>
    <row r="70" spans="1:19" x14ac:dyDescent="0.25">
      <c r="B70">
        <v>0</v>
      </c>
      <c r="C70" s="4">
        <f>+C69</f>
        <v>3</v>
      </c>
    </row>
    <row r="71" spans="1:19" x14ac:dyDescent="0.25">
      <c r="C71" s="4"/>
    </row>
    <row r="72" spans="1:19" ht="18" x14ac:dyDescent="0.35">
      <c r="B72" s="2" t="s">
        <v>72</v>
      </c>
      <c r="C72" s="27" t="s">
        <v>73</v>
      </c>
    </row>
    <row r="73" spans="1:19" x14ac:dyDescent="0.25">
      <c r="A73" t="s">
        <v>115</v>
      </c>
      <c r="B73" s="4">
        <f>+C59</f>
        <v>27.986999999999998</v>
      </c>
      <c r="C73">
        <v>0</v>
      </c>
    </row>
    <row r="74" spans="1:19" x14ac:dyDescent="0.25">
      <c r="B74" s="4">
        <f>+B73</f>
        <v>27.986999999999998</v>
      </c>
      <c r="C74" s="4">
        <f>+B59</f>
        <v>2</v>
      </c>
    </row>
    <row r="75" spans="1:19" x14ac:dyDescent="0.25">
      <c r="B75">
        <v>0</v>
      </c>
      <c r="C75" s="4">
        <f>+C74</f>
        <v>2</v>
      </c>
    </row>
    <row r="76" spans="1:19" x14ac:dyDescent="0.25">
      <c r="D76" s="63" t="s">
        <v>57</v>
      </c>
      <c r="E76" s="63"/>
      <c r="F76" s="63"/>
      <c r="I76" s="63" t="s">
        <v>58</v>
      </c>
      <c r="J76" s="63"/>
      <c r="K76" s="63"/>
    </row>
    <row r="77" spans="1:19" ht="18" x14ac:dyDescent="0.35">
      <c r="A77" s="2" t="s">
        <v>72</v>
      </c>
      <c r="B77" s="27" t="s">
        <v>74</v>
      </c>
      <c r="C77" s="27" t="s">
        <v>75</v>
      </c>
      <c r="D77" t="s">
        <v>20</v>
      </c>
      <c r="E77" t="s">
        <v>20</v>
      </c>
      <c r="F77" t="s">
        <v>62</v>
      </c>
      <c r="I77" t="s">
        <v>20</v>
      </c>
      <c r="J77" t="s">
        <v>20</v>
      </c>
      <c r="K77" t="s">
        <v>63</v>
      </c>
      <c r="N77" t="s">
        <v>128</v>
      </c>
      <c r="O77" t="s">
        <v>129</v>
      </c>
      <c r="P77" t="s">
        <v>130</v>
      </c>
    </row>
    <row r="78" spans="1:19" x14ac:dyDescent="0.25">
      <c r="A78">
        <v>1E-3</v>
      </c>
      <c r="B78" s="3">
        <f>+($B$4-$B$5*A78)/$B$6</f>
        <v>19.999400000000001</v>
      </c>
      <c r="C78" s="3">
        <f>+($C$4-$C$5*A78)/$C$6</f>
        <v>19.999600000000001</v>
      </c>
      <c r="D78" s="9">
        <f t="shared" ref="D78:D112" si="0">+A78^$B$9*B78^$B$10</f>
        <v>8.6190149693150392E-2</v>
      </c>
      <c r="E78" s="9">
        <f>IFERROR(D78,0)</f>
        <v>8.6190149693150392E-2</v>
      </c>
      <c r="F78" s="6">
        <f t="shared" ref="F78:F112" si="1">+($B$20/(A78^$B$9))^(1/$B$10)</f>
        <v>1461056.4926988701</v>
      </c>
      <c r="G78" s="8">
        <f t="shared" ref="G78:G112" si="2">IF(E78=$B$20,A78,0)</f>
        <v>0</v>
      </c>
      <c r="H78" s="8">
        <f t="shared" ref="H78:H112" si="3">IF(E78=$B$20,B78,0)</f>
        <v>0</v>
      </c>
      <c r="I78" s="9">
        <f t="shared" ref="I78:I111" si="4">+A78^$B$9*C78^$B$10</f>
        <v>8.6190537559393363E-2</v>
      </c>
      <c r="J78" s="9">
        <f>IFERROR(I78,0)</f>
        <v>8.6190537559393363E-2</v>
      </c>
      <c r="K78" s="6">
        <f t="shared" ref="K78:K112" si="5">+($C$20/(A78^$B$9))^(1/$B$10)</f>
        <v>2398325.330831497</v>
      </c>
      <c r="L78" s="8">
        <f t="shared" ref="L78:L112" si="6">IF(J78=$C$20,A78,0)</f>
        <v>0</v>
      </c>
      <c r="M78" s="8">
        <f t="shared" ref="M78:M112" si="7">IF(J78=$C$20,C78,0)</f>
        <v>0</v>
      </c>
      <c r="N78" s="9">
        <f>+$B$61+$C$61*A78</f>
        <v>4.8000000000000016</v>
      </c>
      <c r="O78" s="9"/>
      <c r="P78" s="37">
        <f>+N78*A78</f>
        <v>4.8000000000000013E-3</v>
      </c>
      <c r="Q78">
        <f>IF(P78=$B$22,N78,0)</f>
        <v>0</v>
      </c>
      <c r="R78">
        <f>IF(P78=$B$22,O78,0)</f>
        <v>0</v>
      </c>
      <c r="S78">
        <f>IF(P78=$B$22,A78,0)</f>
        <v>0</v>
      </c>
    </row>
    <row r="79" spans="1:19" x14ac:dyDescent="0.25">
      <c r="A79">
        <v>2</v>
      </c>
      <c r="B79" s="3">
        <f t="shared" ref="B79:B112" si="8">+($B$4-$B$5*A79)/$B$6</f>
        <v>18.8</v>
      </c>
      <c r="C79" s="3">
        <f t="shared" ref="C79:C112" si="9">+($C$4-$C$5*A79)/$C$6</f>
        <v>19.2</v>
      </c>
      <c r="D79" s="9">
        <f t="shared" si="0"/>
        <v>5.4819810479558244</v>
      </c>
      <c r="E79" s="9">
        <f t="shared" ref="E79:E112" si="10">IFERROR(D79,0)</f>
        <v>5.4819810479558244</v>
      </c>
      <c r="F79" s="6">
        <f t="shared" si="1"/>
        <v>134.91952129672512</v>
      </c>
      <c r="G79" s="8">
        <f t="shared" si="2"/>
        <v>0</v>
      </c>
      <c r="H79" s="8">
        <f t="shared" si="3"/>
        <v>0</v>
      </c>
      <c r="I79" s="9">
        <f t="shared" si="4"/>
        <v>5.5341643263152784</v>
      </c>
      <c r="J79" s="9">
        <f t="shared" ref="J79:J112" si="11">IFERROR(I79,0)</f>
        <v>5.5341643263152784</v>
      </c>
      <c r="K79" s="6">
        <f t="shared" si="5"/>
        <v>221.4704956081986</v>
      </c>
      <c r="L79" s="8">
        <f t="shared" si="6"/>
        <v>0</v>
      </c>
      <c r="M79" s="8">
        <f t="shared" si="7"/>
        <v>0</v>
      </c>
      <c r="N79" s="9">
        <f t="shared" ref="N79:N112" si="12">+$B$61+$C$61*A79</f>
        <v>4.6000000000000014</v>
      </c>
      <c r="O79" s="9">
        <f>ABS(((A79-A78)/(N79-N78))*((N79+N78)/2)/((A79+A78)/2))</f>
        <v>46.953023488255845</v>
      </c>
      <c r="P79" s="37">
        <f t="shared" ref="P79:P112" si="13">+N79*A79</f>
        <v>9.2000000000000028</v>
      </c>
      <c r="Q79">
        <f t="shared" ref="Q79:Q112" si="14">IF(P79=$B$22,N79,0)</f>
        <v>0</v>
      </c>
      <c r="R79">
        <f t="shared" ref="R79:R112" si="15">IF(P79=$B$22,O79,0)</f>
        <v>0</v>
      </c>
      <c r="S79">
        <f t="shared" ref="S79:S112" si="16">IF(P79=$B$22,A79,0)</f>
        <v>0</v>
      </c>
    </row>
    <row r="80" spans="1:19" x14ac:dyDescent="0.25">
      <c r="A80">
        <v>3.9990000000000001</v>
      </c>
      <c r="B80" s="3">
        <f t="shared" si="8"/>
        <v>17.6006</v>
      </c>
      <c r="C80" s="3">
        <f t="shared" si="9"/>
        <v>18.400399999999998</v>
      </c>
      <c r="D80" s="9">
        <f t="shared" si="0"/>
        <v>7.7904157486735421</v>
      </c>
      <c r="E80" s="9">
        <f t="shared" si="10"/>
        <v>7.7904157486735421</v>
      </c>
      <c r="F80" s="6">
        <f t="shared" si="1"/>
        <v>57.847148927226655</v>
      </c>
      <c r="G80" s="8">
        <f t="shared" si="2"/>
        <v>0</v>
      </c>
      <c r="H80" s="8">
        <f t="shared" si="3"/>
        <v>0</v>
      </c>
      <c r="I80" s="9">
        <f t="shared" si="4"/>
        <v>7.9477745845249439</v>
      </c>
      <c r="J80" s="9">
        <f t="shared" si="11"/>
        <v>7.9477745845249439</v>
      </c>
      <c r="K80" s="6">
        <f t="shared" si="5"/>
        <v>94.956138439435236</v>
      </c>
      <c r="L80" s="8">
        <f t="shared" si="6"/>
        <v>0</v>
      </c>
      <c r="M80" s="8">
        <f t="shared" si="7"/>
        <v>0</v>
      </c>
      <c r="N80" s="9">
        <f t="shared" si="12"/>
        <v>4.4000000000000012</v>
      </c>
      <c r="O80" s="9">
        <f t="shared" ref="O80:O112" si="17">ABS(((A80-A79)/(N80-N79))*((N80+N79)/2)/((A80+A79)/2))</f>
        <v>14.994999166527748</v>
      </c>
      <c r="P80" s="37">
        <f t="shared" si="13"/>
        <v>17.595600000000005</v>
      </c>
      <c r="Q80">
        <f t="shared" si="14"/>
        <v>0</v>
      </c>
      <c r="R80">
        <f t="shared" si="15"/>
        <v>0</v>
      </c>
      <c r="S80">
        <f t="shared" si="16"/>
        <v>0</v>
      </c>
    </row>
    <row r="81" spans="1:19" x14ac:dyDescent="0.25">
      <c r="A81">
        <v>5.9980000000000002</v>
      </c>
      <c r="B81" s="3">
        <f t="shared" si="8"/>
        <v>16.401199999999999</v>
      </c>
      <c r="C81" s="3">
        <f t="shared" si="9"/>
        <v>17.6008</v>
      </c>
      <c r="D81" s="9">
        <f t="shared" si="0"/>
        <v>9.4318651916787601</v>
      </c>
      <c r="E81" s="9">
        <f t="shared" si="10"/>
        <v>9.4318651916787601</v>
      </c>
      <c r="F81" s="6">
        <f t="shared" si="1"/>
        <v>35.245490240767168</v>
      </c>
      <c r="G81" s="8">
        <f t="shared" si="2"/>
        <v>0</v>
      </c>
      <c r="H81" s="8">
        <f t="shared" si="3"/>
        <v>0</v>
      </c>
      <c r="I81" s="9">
        <f t="shared" si="4"/>
        <v>9.7362818466264649</v>
      </c>
      <c r="J81" s="9">
        <f t="shared" si="11"/>
        <v>9.7362818466264649</v>
      </c>
      <c r="K81" s="6">
        <f t="shared" si="5"/>
        <v>57.855498719191665</v>
      </c>
      <c r="L81" s="8">
        <f t="shared" si="6"/>
        <v>0</v>
      </c>
      <c r="M81" s="8">
        <f t="shared" si="7"/>
        <v>0</v>
      </c>
      <c r="N81" s="9">
        <f t="shared" si="12"/>
        <v>4.2000000000000011</v>
      </c>
      <c r="O81" s="9">
        <f t="shared" si="17"/>
        <v>8.5982794838451486</v>
      </c>
      <c r="P81" s="37">
        <f t="shared" si="13"/>
        <v>25.191600000000008</v>
      </c>
      <c r="Q81">
        <f t="shared" si="14"/>
        <v>0</v>
      </c>
      <c r="R81">
        <f t="shared" si="15"/>
        <v>0</v>
      </c>
      <c r="S81">
        <f t="shared" si="16"/>
        <v>0</v>
      </c>
    </row>
    <row r="82" spans="1:19" x14ac:dyDescent="0.25">
      <c r="A82">
        <v>7.9969999999999999</v>
      </c>
      <c r="B82" s="3">
        <f t="shared" si="8"/>
        <v>15.2018</v>
      </c>
      <c r="C82" s="3">
        <f t="shared" si="9"/>
        <v>16.801200000000001</v>
      </c>
      <c r="D82" s="9">
        <f t="shared" si="0"/>
        <v>10.677329848570515</v>
      </c>
      <c r="E82" s="9">
        <f t="shared" si="10"/>
        <v>10.677329848570515</v>
      </c>
      <c r="F82" s="6">
        <f t="shared" si="1"/>
        <v>24.798349703043563</v>
      </c>
      <c r="G82" s="8">
        <f t="shared" si="2"/>
        <v>0</v>
      </c>
      <c r="H82" s="8">
        <f t="shared" si="3"/>
        <v>0</v>
      </c>
      <c r="I82" s="9">
        <f t="shared" si="4"/>
        <v>11.168967791744906</v>
      </c>
      <c r="J82" s="9">
        <f t="shared" si="11"/>
        <v>11.168967791744906</v>
      </c>
      <c r="K82" s="6">
        <f t="shared" si="5"/>
        <v>40.706509674903444</v>
      </c>
      <c r="L82" s="8">
        <f t="shared" si="6"/>
        <v>0</v>
      </c>
      <c r="M82" s="8">
        <f t="shared" si="7"/>
        <v>0</v>
      </c>
      <c r="N82" s="9">
        <f t="shared" si="12"/>
        <v>4.0000000000000009</v>
      </c>
      <c r="O82" s="9">
        <f t="shared" si="17"/>
        <v>5.856305823508392</v>
      </c>
      <c r="P82" s="37">
        <f t="shared" si="13"/>
        <v>31.988000000000007</v>
      </c>
      <c r="Q82">
        <f t="shared" si="14"/>
        <v>0</v>
      </c>
      <c r="R82">
        <f t="shared" si="15"/>
        <v>0</v>
      </c>
      <c r="S82">
        <f t="shared" si="16"/>
        <v>0</v>
      </c>
    </row>
    <row r="83" spans="1:19" x14ac:dyDescent="0.25">
      <c r="A83">
        <v>9.9960000000000004</v>
      </c>
      <c r="B83" s="3">
        <f t="shared" si="8"/>
        <v>14.0024</v>
      </c>
      <c r="C83" s="3">
        <f t="shared" si="9"/>
        <v>16.0016</v>
      </c>
      <c r="D83" s="9">
        <f t="shared" si="0"/>
        <v>11.633102427537128</v>
      </c>
      <c r="E83" s="9">
        <f t="shared" si="10"/>
        <v>11.633102427537128</v>
      </c>
      <c r="F83" s="6">
        <f t="shared" si="1"/>
        <v>18.879499804548924</v>
      </c>
      <c r="G83" s="8">
        <f t="shared" si="2"/>
        <v>0</v>
      </c>
      <c r="H83" s="8">
        <f t="shared" si="3"/>
        <v>0</v>
      </c>
      <c r="I83" s="9">
        <f t="shared" si="4"/>
        <v>12.353157271223933</v>
      </c>
      <c r="J83" s="9">
        <f t="shared" si="11"/>
        <v>12.353157271223933</v>
      </c>
      <c r="K83" s="6">
        <f t="shared" si="5"/>
        <v>30.990713118175197</v>
      </c>
      <c r="L83" s="8">
        <f t="shared" si="6"/>
        <v>0</v>
      </c>
      <c r="M83" s="8">
        <f t="shared" si="7"/>
        <v>0</v>
      </c>
      <c r="N83" s="9">
        <f t="shared" si="12"/>
        <v>3.8000000000000007</v>
      </c>
      <c r="O83" s="9">
        <f t="shared" si="17"/>
        <v>4.3328516645362063</v>
      </c>
      <c r="P83" s="37">
        <f t="shared" si="13"/>
        <v>37.984800000000007</v>
      </c>
      <c r="Q83">
        <f t="shared" si="14"/>
        <v>0</v>
      </c>
      <c r="R83">
        <f t="shared" si="15"/>
        <v>0</v>
      </c>
      <c r="S83">
        <f t="shared" si="16"/>
        <v>0</v>
      </c>
    </row>
    <row r="84" spans="1:19" x14ac:dyDescent="0.25">
      <c r="A84">
        <v>11.994999999999999</v>
      </c>
      <c r="B84" s="3">
        <f t="shared" si="8"/>
        <v>12.803000000000001</v>
      </c>
      <c r="C84" s="3">
        <f t="shared" si="9"/>
        <v>15.202000000000002</v>
      </c>
      <c r="D84" s="9">
        <f t="shared" si="0"/>
        <v>12.352089342176187</v>
      </c>
      <c r="E84" s="9">
        <f t="shared" si="10"/>
        <v>12.352089342176187</v>
      </c>
      <c r="F84" s="6">
        <f t="shared" si="1"/>
        <v>15.108531546575723</v>
      </c>
      <c r="G84" s="8">
        <f t="shared" si="2"/>
        <v>0</v>
      </c>
      <c r="H84" s="8">
        <f t="shared" si="3"/>
        <v>0</v>
      </c>
      <c r="I84" s="9">
        <f t="shared" si="4"/>
        <v>13.344597110772009</v>
      </c>
      <c r="J84" s="9">
        <f t="shared" si="11"/>
        <v>13.344597110772009</v>
      </c>
      <c r="K84" s="6">
        <f t="shared" si="5"/>
        <v>24.800665888617011</v>
      </c>
      <c r="L84" s="8">
        <f t="shared" si="6"/>
        <v>0</v>
      </c>
      <c r="M84" s="8">
        <f t="shared" si="7"/>
        <v>0</v>
      </c>
      <c r="N84" s="9">
        <f t="shared" si="12"/>
        <v>3.6000000000000014</v>
      </c>
      <c r="O84" s="9">
        <f t="shared" si="17"/>
        <v>3.3633304533672974</v>
      </c>
      <c r="P84" s="37">
        <f t="shared" si="13"/>
        <v>43.182000000000016</v>
      </c>
      <c r="Q84">
        <f t="shared" si="14"/>
        <v>0</v>
      </c>
      <c r="R84">
        <f t="shared" si="15"/>
        <v>0</v>
      </c>
      <c r="S84">
        <f t="shared" si="16"/>
        <v>0</v>
      </c>
    </row>
    <row r="85" spans="1:19" x14ac:dyDescent="0.25">
      <c r="A85">
        <v>13.994</v>
      </c>
      <c r="B85" s="3">
        <f t="shared" si="8"/>
        <v>11.6036</v>
      </c>
      <c r="C85" s="3">
        <f t="shared" si="9"/>
        <v>14.4024</v>
      </c>
      <c r="D85" s="9">
        <f t="shared" si="0"/>
        <v>12.862777742635449</v>
      </c>
      <c r="E85" s="9">
        <f t="shared" si="10"/>
        <v>12.862777742635449</v>
      </c>
      <c r="F85" s="6">
        <f t="shared" si="1"/>
        <v>12.514247025492855</v>
      </c>
      <c r="G85" s="8">
        <f t="shared" si="2"/>
        <v>0</v>
      </c>
      <c r="H85" s="8">
        <f t="shared" si="3"/>
        <v>0</v>
      </c>
      <c r="I85" s="9">
        <f t="shared" si="4"/>
        <v>14.176326892801072</v>
      </c>
      <c r="J85" s="9">
        <f t="shared" si="11"/>
        <v>14.176326892801072</v>
      </c>
      <c r="K85" s="6">
        <f t="shared" si="5"/>
        <v>20.542145897508465</v>
      </c>
      <c r="L85" s="8">
        <f t="shared" si="6"/>
        <v>0</v>
      </c>
      <c r="M85" s="8">
        <f t="shared" si="7"/>
        <v>0</v>
      </c>
      <c r="N85" s="9">
        <f t="shared" si="12"/>
        <v>3.4000000000000012</v>
      </c>
      <c r="O85" s="9">
        <f t="shared" si="17"/>
        <v>2.6921005040594097</v>
      </c>
      <c r="P85" s="37">
        <f t="shared" si="13"/>
        <v>47.579600000000013</v>
      </c>
      <c r="Q85">
        <f t="shared" si="14"/>
        <v>0</v>
      </c>
      <c r="R85">
        <f t="shared" si="15"/>
        <v>0</v>
      </c>
      <c r="S85">
        <f t="shared" si="16"/>
        <v>0</v>
      </c>
    </row>
    <row r="86" spans="1:19" x14ac:dyDescent="0.25">
      <c r="A86">
        <v>15.993</v>
      </c>
      <c r="B86" s="3">
        <f t="shared" si="8"/>
        <v>10.404199999999999</v>
      </c>
      <c r="C86" s="3">
        <f t="shared" si="9"/>
        <v>13.602799999999998</v>
      </c>
      <c r="D86" s="9">
        <f t="shared" si="0"/>
        <v>13.179695510658947</v>
      </c>
      <c r="E86" s="9">
        <f t="shared" si="10"/>
        <v>13.179695510658947</v>
      </c>
      <c r="F86" s="6">
        <f t="shared" si="1"/>
        <v>10.629930341352102</v>
      </c>
      <c r="G86" s="8">
        <f t="shared" si="2"/>
        <v>0</v>
      </c>
      <c r="H86" s="8">
        <f t="shared" si="3"/>
        <v>0</v>
      </c>
      <c r="I86" s="9">
        <f t="shared" si="4"/>
        <v>14.86942607910705</v>
      </c>
      <c r="J86" s="9">
        <f t="shared" si="11"/>
        <v>14.86942607910705</v>
      </c>
      <c r="K86" s="6">
        <f t="shared" si="5"/>
        <v>17.449038644321231</v>
      </c>
      <c r="L86" s="8">
        <f t="shared" si="6"/>
        <v>0</v>
      </c>
      <c r="M86" s="8">
        <f t="shared" si="7"/>
        <v>0</v>
      </c>
      <c r="N86" s="9">
        <f t="shared" si="12"/>
        <v>3.2000000000000011</v>
      </c>
      <c r="O86" s="9">
        <f t="shared" si="17"/>
        <v>2.1998532697502244</v>
      </c>
      <c r="P86" s="37">
        <f t="shared" si="13"/>
        <v>51.17760000000002</v>
      </c>
      <c r="Q86">
        <f t="shared" si="14"/>
        <v>0</v>
      </c>
      <c r="R86">
        <f t="shared" si="15"/>
        <v>0</v>
      </c>
      <c r="S86">
        <f t="shared" si="16"/>
        <v>0</v>
      </c>
    </row>
    <row r="87" spans="1:19" x14ac:dyDescent="0.25">
      <c r="A87">
        <v>17.992000000000001</v>
      </c>
      <c r="B87" s="3">
        <f t="shared" si="8"/>
        <v>9.2048000000000005</v>
      </c>
      <c r="C87" s="3">
        <f t="shared" si="9"/>
        <v>12.803199999999999</v>
      </c>
      <c r="D87" s="9">
        <f t="shared" si="0"/>
        <v>13.307612731020507</v>
      </c>
      <c r="E87" s="9">
        <f t="shared" si="10"/>
        <v>13.307612731020507</v>
      </c>
      <c r="F87" s="6">
        <f t="shared" si="1"/>
        <v>9.2047999999999952</v>
      </c>
      <c r="G87" s="8">
        <f t="shared" si="2"/>
        <v>17.992000000000001</v>
      </c>
      <c r="H87" s="8">
        <f t="shared" si="3"/>
        <v>9.2048000000000005</v>
      </c>
      <c r="I87" s="9">
        <f t="shared" si="4"/>
        <v>15.43785763744194</v>
      </c>
      <c r="J87" s="9">
        <f t="shared" si="11"/>
        <v>15.43785763744194</v>
      </c>
      <c r="K87" s="6">
        <f t="shared" si="5"/>
        <v>15.109686117925982</v>
      </c>
      <c r="L87" s="8">
        <f t="shared" si="6"/>
        <v>0</v>
      </c>
      <c r="M87" s="8">
        <f t="shared" si="7"/>
        <v>0</v>
      </c>
      <c r="N87" s="9">
        <f t="shared" si="12"/>
        <v>3.0000000000000009</v>
      </c>
      <c r="O87" s="9">
        <f t="shared" si="17"/>
        <v>1.8234220979844042</v>
      </c>
      <c r="P87" s="37">
        <f t="shared" si="13"/>
        <v>53.97600000000002</v>
      </c>
      <c r="Q87">
        <f t="shared" si="14"/>
        <v>0</v>
      </c>
      <c r="R87">
        <f t="shared" si="15"/>
        <v>0</v>
      </c>
      <c r="S87">
        <f t="shared" si="16"/>
        <v>0</v>
      </c>
    </row>
    <row r="88" spans="1:19" x14ac:dyDescent="0.25">
      <c r="A88">
        <v>19.991</v>
      </c>
      <c r="B88" s="3">
        <f t="shared" si="8"/>
        <v>8.0053999999999998</v>
      </c>
      <c r="C88" s="3">
        <f t="shared" si="9"/>
        <v>12.0036</v>
      </c>
      <c r="D88" s="9">
        <f t="shared" si="0"/>
        <v>13.242846714381363</v>
      </c>
      <c r="E88" s="9">
        <f t="shared" si="10"/>
        <v>13.242846714381363</v>
      </c>
      <c r="F88" s="6">
        <f t="shared" si="1"/>
        <v>8.0926635501741391</v>
      </c>
      <c r="G88" s="8">
        <f t="shared" si="2"/>
        <v>0</v>
      </c>
      <c r="H88" s="8">
        <f t="shared" si="3"/>
        <v>0</v>
      </c>
      <c r="I88" s="9">
        <f t="shared" si="4"/>
        <v>15.890924608168003</v>
      </c>
      <c r="J88" s="9">
        <f t="shared" si="11"/>
        <v>15.890924608168003</v>
      </c>
      <c r="K88" s="6">
        <f t="shared" si="5"/>
        <v>13.284113299703616</v>
      </c>
      <c r="L88" s="8">
        <f t="shared" si="6"/>
        <v>0</v>
      </c>
      <c r="M88" s="8">
        <f t="shared" si="7"/>
        <v>0</v>
      </c>
      <c r="N88" s="9">
        <f t="shared" si="12"/>
        <v>2.8000000000000007</v>
      </c>
      <c r="O88" s="9">
        <f t="shared" si="17"/>
        <v>1.5262354211094415</v>
      </c>
      <c r="P88" s="37">
        <f t="shared" si="13"/>
        <v>55.974800000000016</v>
      </c>
      <c r="Q88">
        <f t="shared" si="14"/>
        <v>0</v>
      </c>
      <c r="R88">
        <f t="shared" si="15"/>
        <v>0</v>
      </c>
      <c r="S88">
        <f t="shared" si="16"/>
        <v>0</v>
      </c>
    </row>
    <row r="89" spans="1:19" x14ac:dyDescent="0.25">
      <c r="A89">
        <v>21.99</v>
      </c>
      <c r="B89" s="3">
        <f t="shared" si="8"/>
        <v>6.806</v>
      </c>
      <c r="C89" s="3">
        <f t="shared" si="9"/>
        <v>11.204000000000001</v>
      </c>
      <c r="D89" s="9">
        <f t="shared" si="0"/>
        <v>12.97254695388439</v>
      </c>
      <c r="E89" s="9">
        <f t="shared" si="10"/>
        <v>12.97254695388439</v>
      </c>
      <c r="F89" s="6">
        <f t="shared" si="1"/>
        <v>7.2028246026595015</v>
      </c>
      <c r="G89" s="8">
        <f t="shared" si="2"/>
        <v>0</v>
      </c>
      <c r="H89" s="8">
        <f t="shared" si="3"/>
        <v>0</v>
      </c>
      <c r="I89" s="9">
        <f t="shared" si="4"/>
        <v>16.234606675943631</v>
      </c>
      <c r="J89" s="9">
        <f t="shared" si="11"/>
        <v>16.234606675943631</v>
      </c>
      <c r="K89" s="6">
        <f t="shared" si="5"/>
        <v>11.823441998594213</v>
      </c>
      <c r="L89" s="8">
        <f t="shared" si="6"/>
        <v>0</v>
      </c>
      <c r="M89" s="8">
        <f t="shared" si="7"/>
        <v>0</v>
      </c>
      <c r="N89" s="9">
        <f t="shared" si="12"/>
        <v>2.600000000000001</v>
      </c>
      <c r="O89" s="9">
        <f t="shared" si="17"/>
        <v>1.285653033515163</v>
      </c>
      <c r="P89" s="37">
        <f t="shared" si="13"/>
        <v>57.174000000000021</v>
      </c>
      <c r="Q89">
        <f t="shared" si="14"/>
        <v>0</v>
      </c>
      <c r="R89">
        <f t="shared" si="15"/>
        <v>0</v>
      </c>
      <c r="S89">
        <f t="shared" si="16"/>
        <v>0</v>
      </c>
    </row>
    <row r="90" spans="1:19" x14ac:dyDescent="0.25">
      <c r="A90">
        <v>23.989000000000001</v>
      </c>
      <c r="B90" s="3">
        <f t="shared" si="8"/>
        <v>5.6066000000000003</v>
      </c>
      <c r="C90" s="3">
        <f t="shared" si="9"/>
        <v>10.404399999999999</v>
      </c>
      <c r="D90" s="9">
        <f t="shared" si="0"/>
        <v>12.471580295022916</v>
      </c>
      <c r="E90" s="9">
        <f t="shared" si="10"/>
        <v>12.471580295022916</v>
      </c>
      <c r="F90" s="6">
        <f t="shared" si="1"/>
        <v>6.4761788203748525</v>
      </c>
      <c r="G90" s="8">
        <f t="shared" si="2"/>
        <v>0</v>
      </c>
      <c r="H90" s="8">
        <f t="shared" si="3"/>
        <v>0</v>
      </c>
      <c r="I90" s="9">
        <f t="shared" si="4"/>
        <v>16.472303960046624</v>
      </c>
      <c r="J90" s="9">
        <f t="shared" si="11"/>
        <v>16.472303960046624</v>
      </c>
      <c r="K90" s="6">
        <f t="shared" si="5"/>
        <v>10.630652400858704</v>
      </c>
      <c r="L90" s="8">
        <f t="shared" si="6"/>
        <v>0</v>
      </c>
      <c r="M90" s="8">
        <f t="shared" si="7"/>
        <v>0</v>
      </c>
      <c r="N90" s="9">
        <f t="shared" si="12"/>
        <v>2.4000000000000004</v>
      </c>
      <c r="O90" s="9">
        <f t="shared" si="17"/>
        <v>1.0869092411753176</v>
      </c>
      <c r="P90" s="37">
        <f>+N90*A90</f>
        <v>57.573600000000013</v>
      </c>
      <c r="Q90">
        <f t="shared" si="14"/>
        <v>2.4000000000000004</v>
      </c>
      <c r="R90">
        <f t="shared" si="15"/>
        <v>1.0869092411753176</v>
      </c>
      <c r="S90">
        <f t="shared" si="16"/>
        <v>23.989000000000001</v>
      </c>
    </row>
    <row r="91" spans="1:19" x14ac:dyDescent="0.25">
      <c r="A91">
        <v>25.988</v>
      </c>
      <c r="B91" s="3">
        <f t="shared" si="8"/>
        <v>4.4072000000000005</v>
      </c>
      <c r="C91" s="3">
        <f t="shared" si="9"/>
        <v>9.6048000000000009</v>
      </c>
      <c r="D91" s="9">
        <f t="shared" si="0"/>
        <v>11.694948499465013</v>
      </c>
      <c r="E91" s="9">
        <f t="shared" si="10"/>
        <v>11.694948499465013</v>
      </c>
      <c r="F91" s="6">
        <f t="shared" si="1"/>
        <v>5.8726418449098547</v>
      </c>
      <c r="G91" s="8">
        <f t="shared" si="2"/>
        <v>0</v>
      </c>
      <c r="H91" s="8">
        <f t="shared" si="3"/>
        <v>0</v>
      </c>
      <c r="I91" s="9">
        <f t="shared" si="4"/>
        <v>16.605227065185257</v>
      </c>
      <c r="J91" s="9">
        <f t="shared" si="11"/>
        <v>16.605227065185257</v>
      </c>
      <c r="K91" s="6">
        <f t="shared" si="5"/>
        <v>9.6399460020408583</v>
      </c>
      <c r="L91" s="8">
        <f t="shared" si="6"/>
        <v>0</v>
      </c>
      <c r="M91" s="8">
        <f t="shared" si="7"/>
        <v>0</v>
      </c>
      <c r="N91" s="9">
        <f t="shared" si="12"/>
        <v>2.2000000000000006</v>
      </c>
      <c r="O91" s="9">
        <f t="shared" si="17"/>
        <v>0.91996318306421043</v>
      </c>
      <c r="P91" s="37">
        <f t="shared" si="13"/>
        <v>57.173600000000015</v>
      </c>
      <c r="Q91">
        <f t="shared" si="14"/>
        <v>0</v>
      </c>
      <c r="R91">
        <f t="shared" si="15"/>
        <v>0</v>
      </c>
      <c r="S91">
        <f t="shared" si="16"/>
        <v>0</v>
      </c>
    </row>
    <row r="92" spans="1:19" x14ac:dyDescent="0.25">
      <c r="A92">
        <v>27.986999999999998</v>
      </c>
      <c r="B92" s="3">
        <f t="shared" si="8"/>
        <v>3.2078000000000002</v>
      </c>
      <c r="C92" s="3">
        <f t="shared" si="9"/>
        <v>8.805200000000001</v>
      </c>
      <c r="D92" s="9">
        <f t="shared" si="0"/>
        <v>10.558914388988196</v>
      </c>
      <c r="E92" s="9">
        <f t="shared" si="10"/>
        <v>10.558914388988196</v>
      </c>
      <c r="F92" s="6">
        <f t="shared" si="1"/>
        <v>5.3641157286413099</v>
      </c>
      <c r="G92" s="8">
        <f t="shared" si="2"/>
        <v>0</v>
      </c>
      <c r="H92" s="8">
        <f t="shared" si="3"/>
        <v>0</v>
      </c>
      <c r="I92" s="9">
        <f t="shared" si="4"/>
        <v>16.632542525158421</v>
      </c>
      <c r="J92" s="9">
        <f t="shared" si="11"/>
        <v>16.632542525158421</v>
      </c>
      <c r="K92" s="6">
        <f t="shared" si="5"/>
        <v>8.8052000000000064</v>
      </c>
      <c r="L92" s="8">
        <f t="shared" si="6"/>
        <v>27.986999999999998</v>
      </c>
      <c r="M92" s="8">
        <f t="shared" si="7"/>
        <v>8.805200000000001</v>
      </c>
      <c r="N92" s="9">
        <f t="shared" si="12"/>
        <v>2.0000000000000004</v>
      </c>
      <c r="O92" s="9">
        <f t="shared" si="17"/>
        <v>0.77774895785085607</v>
      </c>
      <c r="P92" s="37">
        <f t="shared" si="13"/>
        <v>55.974000000000011</v>
      </c>
      <c r="Q92">
        <f t="shared" si="14"/>
        <v>0</v>
      </c>
      <c r="R92">
        <f t="shared" si="15"/>
        <v>0</v>
      </c>
      <c r="S92">
        <f t="shared" si="16"/>
        <v>0</v>
      </c>
    </row>
    <row r="93" spans="1:19" x14ac:dyDescent="0.25">
      <c r="A93">
        <v>29.986000000000001</v>
      </c>
      <c r="B93" s="3">
        <f t="shared" si="8"/>
        <v>2.0084000000000004</v>
      </c>
      <c r="C93" s="3">
        <f t="shared" si="9"/>
        <v>8.0055999999999994</v>
      </c>
      <c r="D93" s="9">
        <f t="shared" si="0"/>
        <v>8.8835753606176766</v>
      </c>
      <c r="E93" s="9">
        <f t="shared" si="10"/>
        <v>8.8835753606176766</v>
      </c>
      <c r="F93" s="6">
        <f t="shared" si="1"/>
        <v>4.9303492678563616</v>
      </c>
      <c r="G93" s="8">
        <f t="shared" si="2"/>
        <v>0</v>
      </c>
      <c r="H93" s="8">
        <f t="shared" si="3"/>
        <v>0</v>
      </c>
      <c r="I93" s="9">
        <f t="shared" si="4"/>
        <v>16.551312716537559</v>
      </c>
      <c r="J93" s="9">
        <f t="shared" si="11"/>
        <v>16.551312716537559</v>
      </c>
      <c r="K93" s="6">
        <f t="shared" si="5"/>
        <v>8.0931720286215665</v>
      </c>
      <c r="L93" s="8">
        <f t="shared" si="6"/>
        <v>0</v>
      </c>
      <c r="M93" s="8">
        <f t="shared" si="7"/>
        <v>0</v>
      </c>
      <c r="N93" s="9">
        <f t="shared" si="12"/>
        <v>1.8000000000000003</v>
      </c>
      <c r="O93" s="9">
        <f t="shared" si="17"/>
        <v>0.65514981111896942</v>
      </c>
      <c r="P93" s="37">
        <f t="shared" si="13"/>
        <v>53.974800000000009</v>
      </c>
      <c r="Q93">
        <f t="shared" si="14"/>
        <v>0</v>
      </c>
      <c r="R93">
        <f t="shared" si="15"/>
        <v>0</v>
      </c>
      <c r="S93">
        <f t="shared" si="16"/>
        <v>0</v>
      </c>
    </row>
    <row r="94" spans="1:19" x14ac:dyDescent="0.25">
      <c r="A94">
        <v>31.984999999999999</v>
      </c>
      <c r="B94" s="3">
        <f t="shared" si="8"/>
        <v>0.80900000000000039</v>
      </c>
      <c r="C94" s="3">
        <f t="shared" si="9"/>
        <v>7.2060000000000004</v>
      </c>
      <c r="D94" s="9">
        <f t="shared" si="0"/>
        <v>6.1136043591207301</v>
      </c>
      <c r="E94" s="9">
        <f t="shared" si="10"/>
        <v>6.1136043591207301</v>
      </c>
      <c r="F94" s="6">
        <f t="shared" si="1"/>
        <v>4.5563960162164232</v>
      </c>
      <c r="G94" s="8">
        <f t="shared" si="2"/>
        <v>0</v>
      </c>
      <c r="H94" s="8">
        <f t="shared" si="3"/>
        <v>0</v>
      </c>
      <c r="I94" s="9">
        <f t="shared" si="4"/>
        <v>16.356218789793967</v>
      </c>
      <c r="J94" s="9">
        <f t="shared" si="11"/>
        <v>16.356218789793967</v>
      </c>
      <c r="K94" s="6">
        <f t="shared" si="5"/>
        <v>7.4793274850076656</v>
      </c>
      <c r="L94" s="8">
        <f t="shared" si="6"/>
        <v>0</v>
      </c>
      <c r="M94" s="8">
        <f t="shared" si="7"/>
        <v>0</v>
      </c>
      <c r="N94" s="9">
        <f t="shared" si="12"/>
        <v>1.6000000000000005</v>
      </c>
      <c r="O94" s="9">
        <f t="shared" si="17"/>
        <v>0.54836939858966338</v>
      </c>
      <c r="P94" s="37">
        <f t="shared" si="13"/>
        <v>51.176000000000016</v>
      </c>
      <c r="Q94">
        <f t="shared" si="14"/>
        <v>0</v>
      </c>
      <c r="R94">
        <f t="shared" si="15"/>
        <v>0</v>
      </c>
      <c r="S94">
        <f t="shared" si="16"/>
        <v>0</v>
      </c>
    </row>
    <row r="95" spans="1:19" x14ac:dyDescent="0.25">
      <c r="A95">
        <v>33.984000000000002</v>
      </c>
      <c r="B95" s="3">
        <f t="shared" si="8"/>
        <v>-0.39039999999999964</v>
      </c>
      <c r="C95" s="3">
        <f t="shared" si="9"/>
        <v>6.4063999999999997</v>
      </c>
      <c r="D95" s="9" t="e">
        <f t="shared" si="0"/>
        <v>#NUM!</v>
      </c>
      <c r="E95" s="9">
        <f t="shared" si="10"/>
        <v>0</v>
      </c>
      <c r="F95" s="6">
        <f t="shared" si="1"/>
        <v>4.2309961065009523</v>
      </c>
      <c r="G95" s="8">
        <f t="shared" si="2"/>
        <v>0</v>
      </c>
      <c r="H95" s="8">
        <f t="shared" si="3"/>
        <v>0</v>
      </c>
      <c r="I95" s="9">
        <f t="shared" si="4"/>
        <v>16.039000297521671</v>
      </c>
      <c r="J95" s="9">
        <f t="shared" si="11"/>
        <v>16.039000297521671</v>
      </c>
      <c r="K95" s="6">
        <f t="shared" si="5"/>
        <v>6.9451832886533458</v>
      </c>
      <c r="L95" s="8">
        <f t="shared" si="6"/>
        <v>0</v>
      </c>
      <c r="M95" s="8">
        <f t="shared" si="7"/>
        <v>0</v>
      </c>
      <c r="N95" s="9">
        <f t="shared" si="12"/>
        <v>1.4</v>
      </c>
      <c r="O95" s="9">
        <f t="shared" si="17"/>
        <v>0.4545316739680752</v>
      </c>
      <c r="P95" s="37">
        <f t="shared" si="13"/>
        <v>47.577599999999997</v>
      </c>
      <c r="Q95">
        <f t="shared" si="14"/>
        <v>0</v>
      </c>
      <c r="R95">
        <f t="shared" si="15"/>
        <v>0</v>
      </c>
      <c r="S95">
        <f t="shared" si="16"/>
        <v>0</v>
      </c>
    </row>
    <row r="96" spans="1:19" x14ac:dyDescent="0.25">
      <c r="A96">
        <v>35.982999999999997</v>
      </c>
      <c r="B96" s="3">
        <f t="shared" si="8"/>
        <v>-1.5897999999999968</v>
      </c>
      <c r="C96" s="3">
        <f t="shared" si="9"/>
        <v>5.6068000000000016</v>
      </c>
      <c r="D96" s="9" t="e">
        <f t="shared" si="0"/>
        <v>#NUM!</v>
      </c>
      <c r="E96" s="9">
        <f t="shared" si="10"/>
        <v>0</v>
      </c>
      <c r="F96" s="6">
        <f t="shared" si="1"/>
        <v>3.9455137184563913</v>
      </c>
      <c r="G96" s="8">
        <f t="shared" si="2"/>
        <v>0</v>
      </c>
      <c r="H96" s="8">
        <f t="shared" si="3"/>
        <v>0</v>
      </c>
      <c r="I96" s="9">
        <f t="shared" si="4"/>
        <v>15.587459279937102</v>
      </c>
      <c r="J96" s="9">
        <f t="shared" si="11"/>
        <v>15.587459279937102</v>
      </c>
      <c r="K96" s="6">
        <f t="shared" si="5"/>
        <v>6.4765637341220961</v>
      </c>
      <c r="L96" s="8">
        <f t="shared" si="6"/>
        <v>0</v>
      </c>
      <c r="M96" s="8">
        <f t="shared" si="7"/>
        <v>0</v>
      </c>
      <c r="N96" s="9">
        <f t="shared" si="12"/>
        <v>1.2000000000000006</v>
      </c>
      <c r="O96" s="9">
        <f t="shared" si="17"/>
        <v>0.3714179541783989</v>
      </c>
      <c r="P96" s="37">
        <f t="shared" si="13"/>
        <v>43.179600000000022</v>
      </c>
      <c r="Q96">
        <f t="shared" si="14"/>
        <v>0</v>
      </c>
      <c r="R96">
        <f t="shared" si="15"/>
        <v>0</v>
      </c>
      <c r="S96">
        <f t="shared" si="16"/>
        <v>0</v>
      </c>
    </row>
    <row r="97" spans="1:19" x14ac:dyDescent="0.25">
      <c r="A97">
        <v>37.981999999999999</v>
      </c>
      <c r="B97" s="3">
        <f t="shared" si="8"/>
        <v>-2.7891999999999997</v>
      </c>
      <c r="C97" s="3">
        <f t="shared" si="9"/>
        <v>4.8071999999999999</v>
      </c>
      <c r="D97" s="9" t="e">
        <f t="shared" si="0"/>
        <v>#NUM!</v>
      </c>
      <c r="E97" s="9">
        <f t="shared" si="10"/>
        <v>0</v>
      </c>
      <c r="F97" s="6">
        <f t="shared" si="1"/>
        <v>3.6932203253398459</v>
      </c>
      <c r="G97" s="8">
        <f t="shared" si="2"/>
        <v>0</v>
      </c>
      <c r="H97" s="8">
        <f t="shared" si="3"/>
        <v>0</v>
      </c>
      <c r="I97" s="9">
        <f t="shared" si="4"/>
        <v>14.983707694765686</v>
      </c>
      <c r="J97" s="9">
        <f t="shared" si="11"/>
        <v>14.983707694765686</v>
      </c>
      <c r="K97" s="6">
        <f t="shared" si="5"/>
        <v>6.0624239397085811</v>
      </c>
      <c r="L97" s="8">
        <f t="shared" si="6"/>
        <v>0</v>
      </c>
      <c r="M97" s="8">
        <f t="shared" si="7"/>
        <v>0</v>
      </c>
      <c r="N97" s="9">
        <f t="shared" si="12"/>
        <v>1</v>
      </c>
      <c r="O97" s="9">
        <f t="shared" si="17"/>
        <v>0.29728925843304216</v>
      </c>
      <c r="P97" s="37">
        <f t="shared" si="13"/>
        <v>37.981999999999999</v>
      </c>
      <c r="Q97">
        <f t="shared" si="14"/>
        <v>0</v>
      </c>
      <c r="R97">
        <f t="shared" si="15"/>
        <v>0</v>
      </c>
      <c r="S97">
        <f t="shared" si="16"/>
        <v>0</v>
      </c>
    </row>
    <row r="98" spans="1:19" x14ac:dyDescent="0.25">
      <c r="A98">
        <v>39.981000000000002</v>
      </c>
      <c r="B98" s="3">
        <f t="shared" si="8"/>
        <v>-3.9886000000000026</v>
      </c>
      <c r="C98" s="3">
        <f t="shared" si="9"/>
        <v>4.0075999999999992</v>
      </c>
      <c r="D98" s="9" t="e">
        <f t="shared" si="0"/>
        <v>#NUM!</v>
      </c>
      <c r="E98" s="9">
        <f t="shared" si="10"/>
        <v>0</v>
      </c>
      <c r="F98" s="6">
        <f t="shared" si="1"/>
        <v>3.468799605342419</v>
      </c>
      <c r="G98" s="8">
        <f t="shared" si="2"/>
        <v>0</v>
      </c>
      <c r="H98" s="8">
        <f t="shared" si="3"/>
        <v>0</v>
      </c>
      <c r="I98" s="9">
        <f t="shared" si="4"/>
        <v>14.20095248800105</v>
      </c>
      <c r="J98" s="9">
        <f t="shared" si="11"/>
        <v>14.20095248800105</v>
      </c>
      <c r="K98" s="6">
        <f t="shared" si="5"/>
        <v>5.6940371591679861</v>
      </c>
      <c r="L98" s="8">
        <f t="shared" si="6"/>
        <v>0</v>
      </c>
      <c r="M98" s="8">
        <f t="shared" si="7"/>
        <v>0</v>
      </c>
      <c r="N98" s="9">
        <f t="shared" si="12"/>
        <v>0.79999999999999982</v>
      </c>
      <c r="O98" s="9">
        <f t="shared" si="17"/>
        <v>0.2307633108012776</v>
      </c>
      <c r="P98" s="37">
        <f t="shared" si="13"/>
        <v>31.984799999999993</v>
      </c>
      <c r="Q98">
        <f t="shared" si="14"/>
        <v>0</v>
      </c>
      <c r="R98">
        <f t="shared" si="15"/>
        <v>0</v>
      </c>
      <c r="S98">
        <f t="shared" si="16"/>
        <v>0</v>
      </c>
    </row>
    <row r="99" spans="1:19" x14ac:dyDescent="0.25">
      <c r="A99">
        <v>41.98</v>
      </c>
      <c r="B99" s="3">
        <f t="shared" si="8"/>
        <v>-5.1879999999999997</v>
      </c>
      <c r="C99" s="3">
        <f t="shared" si="9"/>
        <v>3.2080000000000011</v>
      </c>
      <c r="D99" s="9" t="e">
        <f t="shared" si="0"/>
        <v>#NUM!</v>
      </c>
      <c r="E99" s="9">
        <f t="shared" si="10"/>
        <v>0</v>
      </c>
      <c r="F99" s="6">
        <f t="shared" si="1"/>
        <v>3.2679982186035277</v>
      </c>
      <c r="G99" s="8">
        <f t="shared" si="2"/>
        <v>0</v>
      </c>
      <c r="H99" s="8">
        <f t="shared" si="3"/>
        <v>0</v>
      </c>
      <c r="I99" s="9">
        <f t="shared" si="4"/>
        <v>13.19710890714909</v>
      </c>
      <c r="J99" s="9">
        <f t="shared" si="11"/>
        <v>13.19710890714909</v>
      </c>
      <c r="K99" s="6">
        <f t="shared" si="5"/>
        <v>5.3644215319225363</v>
      </c>
      <c r="L99" s="8">
        <f t="shared" si="6"/>
        <v>0</v>
      </c>
      <c r="M99" s="8">
        <f t="shared" si="7"/>
        <v>0</v>
      </c>
      <c r="N99" s="9">
        <f t="shared" si="12"/>
        <v>0.60000000000000053</v>
      </c>
      <c r="O99" s="9">
        <f t="shared" si="17"/>
        <v>0.17072754114761923</v>
      </c>
      <c r="P99" s="37">
        <f t="shared" si="13"/>
        <v>25.18800000000002</v>
      </c>
      <c r="Q99">
        <f t="shared" si="14"/>
        <v>0</v>
      </c>
      <c r="R99">
        <f t="shared" si="15"/>
        <v>0</v>
      </c>
      <c r="S99">
        <f t="shared" si="16"/>
        <v>0</v>
      </c>
    </row>
    <row r="100" spans="1:19" x14ac:dyDescent="0.25">
      <c r="A100">
        <v>43.978999999999999</v>
      </c>
      <c r="B100" s="3">
        <f t="shared" si="8"/>
        <v>-6.3874000000000022</v>
      </c>
      <c r="C100" s="3">
        <f t="shared" si="9"/>
        <v>2.4084000000000003</v>
      </c>
      <c r="D100" s="9" t="e">
        <f t="shared" si="0"/>
        <v>#NUM!</v>
      </c>
      <c r="E100" s="9">
        <f t="shared" si="10"/>
        <v>0</v>
      </c>
      <c r="F100" s="6">
        <f t="shared" si="1"/>
        <v>3.0873748242827186</v>
      </c>
      <c r="G100" s="8">
        <f t="shared" si="2"/>
        <v>0</v>
      </c>
      <c r="H100" s="8">
        <f t="shared" si="3"/>
        <v>0</v>
      </c>
      <c r="I100" s="9">
        <f t="shared" si="4"/>
        <v>11.900434570340767</v>
      </c>
      <c r="J100" s="9">
        <f t="shared" si="11"/>
        <v>11.900434570340767</v>
      </c>
      <c r="K100" s="6">
        <f t="shared" si="5"/>
        <v>5.0679280943962688</v>
      </c>
      <c r="L100" s="8">
        <f t="shared" si="6"/>
        <v>0</v>
      </c>
      <c r="M100" s="8">
        <f t="shared" si="7"/>
        <v>0</v>
      </c>
      <c r="N100" s="9">
        <f t="shared" si="12"/>
        <v>0.40000000000000036</v>
      </c>
      <c r="O100" s="9">
        <f t="shared" si="17"/>
        <v>0.11627636431321922</v>
      </c>
      <c r="P100" s="37">
        <f t="shared" si="13"/>
        <v>17.591600000000014</v>
      </c>
      <c r="Q100">
        <f t="shared" si="14"/>
        <v>0</v>
      </c>
      <c r="R100">
        <f t="shared" si="15"/>
        <v>0</v>
      </c>
      <c r="S100">
        <f t="shared" si="16"/>
        <v>0</v>
      </c>
    </row>
    <row r="101" spans="1:19" x14ac:dyDescent="0.25">
      <c r="A101">
        <v>45.978000000000002</v>
      </c>
      <c r="B101" s="3">
        <f t="shared" si="8"/>
        <v>-7.5867999999999993</v>
      </c>
      <c r="C101" s="3">
        <f t="shared" si="9"/>
        <v>1.6087999999999993</v>
      </c>
      <c r="D101" s="9" t="e">
        <f t="shared" si="0"/>
        <v>#NUM!</v>
      </c>
      <c r="E101" s="9">
        <f t="shared" si="10"/>
        <v>0</v>
      </c>
      <c r="F101" s="6">
        <f t="shared" si="1"/>
        <v>2.9241166488095307</v>
      </c>
      <c r="G101" s="8">
        <f t="shared" si="2"/>
        <v>0</v>
      </c>
      <c r="H101" s="8">
        <f t="shared" si="3"/>
        <v>0</v>
      </c>
      <c r="I101" s="9">
        <f t="shared" si="4"/>
        <v>10.170175976824334</v>
      </c>
      <c r="J101" s="9">
        <f t="shared" si="11"/>
        <v>10.170175976824334</v>
      </c>
      <c r="K101" s="6">
        <f t="shared" si="5"/>
        <v>4.7999396766593092</v>
      </c>
      <c r="L101" s="8">
        <f t="shared" si="6"/>
        <v>0</v>
      </c>
      <c r="M101" s="8">
        <f t="shared" si="7"/>
        <v>0</v>
      </c>
      <c r="N101" s="9">
        <f t="shared" si="12"/>
        <v>0.19999999999999929</v>
      </c>
      <c r="O101" s="9">
        <f t="shared" si="17"/>
        <v>6.66651844770276E-2</v>
      </c>
      <c r="P101" s="37">
        <f t="shared" si="13"/>
        <v>9.1955999999999669</v>
      </c>
      <c r="Q101">
        <f t="shared" si="14"/>
        <v>0</v>
      </c>
      <c r="R101">
        <f t="shared" si="15"/>
        <v>0</v>
      </c>
      <c r="S101">
        <f t="shared" si="16"/>
        <v>0</v>
      </c>
    </row>
    <row r="102" spans="1:19" x14ac:dyDescent="0.25">
      <c r="A102">
        <v>47.976999999999997</v>
      </c>
      <c r="B102" s="3">
        <f t="shared" si="8"/>
        <v>-8.7861999999999973</v>
      </c>
      <c r="C102" s="3">
        <f t="shared" si="9"/>
        <v>0.80920000000000125</v>
      </c>
      <c r="D102" s="9" t="e">
        <f t="shared" si="0"/>
        <v>#NUM!</v>
      </c>
      <c r="E102" s="9">
        <f t="shared" si="10"/>
        <v>0</v>
      </c>
      <c r="F102" s="6">
        <f t="shared" si="1"/>
        <v>2.7759033777956597</v>
      </c>
      <c r="G102" s="8">
        <f t="shared" si="2"/>
        <v>0</v>
      </c>
      <c r="H102" s="8">
        <f t="shared" si="3"/>
        <v>0</v>
      </c>
      <c r="I102" s="9">
        <f t="shared" si="4"/>
        <v>7.6417590820120136</v>
      </c>
      <c r="J102" s="9">
        <f t="shared" si="11"/>
        <v>7.6417590820120136</v>
      </c>
      <c r="K102" s="6">
        <f t="shared" si="5"/>
        <v>4.5566474808994144</v>
      </c>
      <c r="L102" s="8">
        <f t="shared" si="6"/>
        <v>0</v>
      </c>
      <c r="M102" s="8">
        <f t="shared" si="7"/>
        <v>0</v>
      </c>
      <c r="N102" s="9">
        <f t="shared" si="12"/>
        <v>0</v>
      </c>
      <c r="O102" s="9">
        <f t="shared" si="17"/>
        <v>2.1276142834335536E-2</v>
      </c>
      <c r="P102" s="37">
        <f t="shared" si="13"/>
        <v>0</v>
      </c>
      <c r="Q102">
        <f t="shared" si="14"/>
        <v>0</v>
      </c>
      <c r="R102">
        <f t="shared" si="15"/>
        <v>0</v>
      </c>
      <c r="S102">
        <f t="shared" si="16"/>
        <v>0</v>
      </c>
    </row>
    <row r="103" spans="1:19" x14ac:dyDescent="0.25">
      <c r="A103">
        <v>49.975999999999999</v>
      </c>
      <c r="B103" s="3">
        <f t="shared" si="8"/>
        <v>-9.9855999999999998</v>
      </c>
      <c r="C103" s="3">
        <f t="shared" si="9"/>
        <v>9.6000000000003635E-3</v>
      </c>
      <c r="D103" s="9" t="e">
        <f t="shared" si="0"/>
        <v>#NUM!</v>
      </c>
      <c r="E103" s="9">
        <f t="shared" si="10"/>
        <v>0</v>
      </c>
      <c r="F103" s="6">
        <f t="shared" si="1"/>
        <v>2.64080476496218</v>
      </c>
      <c r="G103" s="8">
        <f t="shared" si="2"/>
        <v>0</v>
      </c>
      <c r="H103" s="8">
        <f t="shared" si="3"/>
        <v>0</v>
      </c>
      <c r="I103" s="9">
        <f t="shared" si="4"/>
        <v>1.0625292048713952</v>
      </c>
      <c r="J103" s="9">
        <f t="shared" si="11"/>
        <v>1.0625292048713952</v>
      </c>
      <c r="K103" s="6">
        <f t="shared" si="5"/>
        <v>4.3348830063990356</v>
      </c>
      <c r="L103" s="8">
        <f t="shared" si="6"/>
        <v>0</v>
      </c>
      <c r="M103" s="8">
        <f t="shared" si="7"/>
        <v>0</v>
      </c>
      <c r="N103" s="9">
        <f t="shared" si="12"/>
        <v>-0.20000000000000018</v>
      </c>
      <c r="O103" s="9">
        <f t="shared" si="17"/>
        <v>2.0407746572335735E-2</v>
      </c>
      <c r="P103" s="37">
        <f t="shared" si="13"/>
        <v>-9.9952000000000094</v>
      </c>
      <c r="Q103">
        <f t="shared" si="14"/>
        <v>0</v>
      </c>
      <c r="R103">
        <f t="shared" si="15"/>
        <v>0</v>
      </c>
      <c r="S103">
        <f t="shared" si="16"/>
        <v>0</v>
      </c>
    </row>
    <row r="104" spans="1:19" x14ac:dyDescent="0.25">
      <c r="A104">
        <v>51.975000000000001</v>
      </c>
      <c r="B104" s="3">
        <f t="shared" si="8"/>
        <v>-11.185000000000002</v>
      </c>
      <c r="C104" s="3">
        <f t="shared" si="9"/>
        <v>-0.79000000000000059</v>
      </c>
      <c r="D104" s="9" t="e">
        <f t="shared" si="0"/>
        <v>#NUM!</v>
      </c>
      <c r="E104" s="9">
        <f t="shared" si="10"/>
        <v>0</v>
      </c>
      <c r="F104" s="6">
        <f t="shared" si="1"/>
        <v>2.5172026347122656</v>
      </c>
      <c r="G104" s="8">
        <f t="shared" si="2"/>
        <v>0</v>
      </c>
      <c r="H104" s="8">
        <f t="shared" si="3"/>
        <v>0</v>
      </c>
      <c r="I104" s="9" t="e">
        <f t="shared" si="4"/>
        <v>#NUM!</v>
      </c>
      <c r="J104" s="9">
        <f t="shared" si="11"/>
        <v>0</v>
      </c>
      <c r="K104" s="6">
        <f t="shared" si="5"/>
        <v>4.1319900166998345</v>
      </c>
      <c r="L104" s="8">
        <f t="shared" si="6"/>
        <v>0</v>
      </c>
      <c r="M104" s="8">
        <f t="shared" si="7"/>
        <v>0</v>
      </c>
      <c r="N104" s="9">
        <f t="shared" si="12"/>
        <v>-0.40000000000000036</v>
      </c>
      <c r="O104" s="9">
        <f t="shared" si="17"/>
        <v>5.8822375454875453E-2</v>
      </c>
      <c r="P104" s="37">
        <f t="shared" si="13"/>
        <v>-20.79000000000002</v>
      </c>
      <c r="Q104">
        <f t="shared" si="14"/>
        <v>0</v>
      </c>
      <c r="R104">
        <f t="shared" si="15"/>
        <v>0</v>
      </c>
      <c r="S104">
        <f t="shared" si="16"/>
        <v>0</v>
      </c>
    </row>
    <row r="105" spans="1:19" x14ac:dyDescent="0.25">
      <c r="A105">
        <v>53.973999999999997</v>
      </c>
      <c r="B105" s="3">
        <f t="shared" si="8"/>
        <v>-12.384399999999999</v>
      </c>
      <c r="C105" s="3">
        <f t="shared" si="9"/>
        <v>-1.5895999999999986</v>
      </c>
      <c r="D105" s="9" t="e">
        <f t="shared" si="0"/>
        <v>#NUM!</v>
      </c>
      <c r="E105" s="9">
        <f t="shared" si="10"/>
        <v>0</v>
      </c>
      <c r="F105" s="6">
        <f t="shared" si="1"/>
        <v>2.4037307817255318</v>
      </c>
      <c r="G105" s="8">
        <f t="shared" si="2"/>
        <v>0</v>
      </c>
      <c r="H105" s="8">
        <f t="shared" si="3"/>
        <v>0</v>
      </c>
      <c r="I105" s="9" t="e">
        <f t="shared" si="4"/>
        <v>#NUM!</v>
      </c>
      <c r="J105" s="9">
        <f t="shared" si="11"/>
        <v>0</v>
      </c>
      <c r="K105" s="6">
        <f t="shared" si="5"/>
        <v>3.9457258847416172</v>
      </c>
      <c r="L105" s="8">
        <f t="shared" si="6"/>
        <v>0</v>
      </c>
      <c r="M105" s="8">
        <f t="shared" si="7"/>
        <v>0</v>
      </c>
      <c r="N105" s="9">
        <f t="shared" si="12"/>
        <v>-0.60000000000000053</v>
      </c>
      <c r="O105" s="9">
        <f t="shared" si="17"/>
        <v>9.4337841791805266E-2</v>
      </c>
      <c r="P105" s="37">
        <f t="shared" si="13"/>
        <v>-32.384400000000028</v>
      </c>
      <c r="Q105">
        <f t="shared" si="14"/>
        <v>0</v>
      </c>
      <c r="R105">
        <f t="shared" si="15"/>
        <v>0</v>
      </c>
      <c r="S105">
        <f t="shared" si="16"/>
        <v>0</v>
      </c>
    </row>
    <row r="106" spans="1:19" x14ac:dyDescent="0.25">
      <c r="A106">
        <v>55.972999999999999</v>
      </c>
      <c r="B106" s="3">
        <f t="shared" si="8"/>
        <v>-13.583799999999997</v>
      </c>
      <c r="C106" s="3">
        <f t="shared" si="9"/>
        <v>-2.3891999999999998</v>
      </c>
      <c r="D106" s="9" t="e">
        <f t="shared" si="0"/>
        <v>#NUM!</v>
      </c>
      <c r="E106" s="9">
        <f t="shared" si="10"/>
        <v>0</v>
      </c>
      <c r="F106" s="6">
        <f t="shared" si="1"/>
        <v>2.2992281706296089</v>
      </c>
      <c r="G106" s="8">
        <f t="shared" si="2"/>
        <v>0</v>
      </c>
      <c r="H106" s="8">
        <f t="shared" si="3"/>
        <v>0</v>
      </c>
      <c r="I106" s="9" t="e">
        <f t="shared" si="4"/>
        <v>#NUM!</v>
      </c>
      <c r="J106" s="9">
        <f t="shared" si="11"/>
        <v>0</v>
      </c>
      <c r="K106" s="6">
        <f t="shared" si="5"/>
        <v>3.7741847700880595</v>
      </c>
      <c r="L106" s="8">
        <f t="shared" si="6"/>
        <v>0</v>
      </c>
      <c r="M106" s="8">
        <f t="shared" si="7"/>
        <v>0</v>
      </c>
      <c r="N106" s="9">
        <f t="shared" si="12"/>
        <v>-0.80000000000000071</v>
      </c>
      <c r="O106" s="9">
        <f t="shared" si="17"/>
        <v>0.12727041210765203</v>
      </c>
      <c r="P106" s="37">
        <f t="shared" si="13"/>
        <v>-44.77840000000004</v>
      </c>
      <c r="Q106">
        <f t="shared" si="14"/>
        <v>0</v>
      </c>
      <c r="R106">
        <f t="shared" si="15"/>
        <v>0</v>
      </c>
      <c r="S106">
        <f t="shared" si="16"/>
        <v>0</v>
      </c>
    </row>
    <row r="107" spans="1:19" x14ac:dyDescent="0.25">
      <c r="A107">
        <v>57.972000000000001</v>
      </c>
      <c r="B107" s="3">
        <f t="shared" si="8"/>
        <v>-14.783199999999999</v>
      </c>
      <c r="C107" s="3">
        <f t="shared" si="9"/>
        <v>-3.1888000000000005</v>
      </c>
      <c r="D107" s="9" t="e">
        <f t="shared" si="0"/>
        <v>#NUM!</v>
      </c>
      <c r="E107" s="9">
        <f t="shared" si="10"/>
        <v>0</v>
      </c>
      <c r="F107" s="6">
        <f t="shared" si="1"/>
        <v>2.2027021368487363</v>
      </c>
      <c r="G107" s="8">
        <f t="shared" si="2"/>
        <v>0</v>
      </c>
      <c r="H107" s="8">
        <f t="shared" si="3"/>
        <v>0</v>
      </c>
      <c r="I107" s="9" t="e">
        <f t="shared" si="4"/>
        <v>#NUM!</v>
      </c>
      <c r="J107" s="9">
        <f t="shared" si="11"/>
        <v>0</v>
      </c>
      <c r="K107" s="6">
        <f t="shared" si="5"/>
        <v>3.6157372130920002</v>
      </c>
      <c r="L107" s="8">
        <f t="shared" si="6"/>
        <v>0</v>
      </c>
      <c r="M107" s="8">
        <f t="shared" si="7"/>
        <v>0</v>
      </c>
      <c r="N107" s="9">
        <f t="shared" si="12"/>
        <v>-1.0000000000000009</v>
      </c>
      <c r="O107" s="9">
        <f t="shared" si="17"/>
        <v>0.15789196542191428</v>
      </c>
      <c r="P107" s="37">
        <f t="shared" si="13"/>
        <v>-57.972000000000051</v>
      </c>
      <c r="Q107">
        <f t="shared" si="14"/>
        <v>0</v>
      </c>
      <c r="R107">
        <f t="shared" si="15"/>
        <v>0</v>
      </c>
      <c r="S107">
        <f t="shared" si="16"/>
        <v>0</v>
      </c>
    </row>
    <row r="108" spans="1:19" x14ac:dyDescent="0.25">
      <c r="A108">
        <v>59.970999999999997</v>
      </c>
      <c r="B108" s="3">
        <f t="shared" si="8"/>
        <v>-15.982599999999996</v>
      </c>
      <c r="C108" s="3">
        <f t="shared" si="9"/>
        <v>-3.9883999999999986</v>
      </c>
      <c r="D108" s="9" t="e">
        <f t="shared" si="0"/>
        <v>#NUM!</v>
      </c>
      <c r="E108" s="9">
        <f t="shared" si="10"/>
        <v>0</v>
      </c>
      <c r="F108" s="6">
        <f t="shared" si="1"/>
        <v>2.1132991903231408</v>
      </c>
      <c r="G108" s="8">
        <f t="shared" si="2"/>
        <v>0</v>
      </c>
      <c r="H108" s="8">
        <f t="shared" si="3"/>
        <v>0</v>
      </c>
      <c r="I108" s="9" t="e">
        <f t="shared" si="4"/>
        <v>#NUM!</v>
      </c>
      <c r="J108" s="9">
        <f t="shared" si="11"/>
        <v>0</v>
      </c>
      <c r="K108" s="6">
        <f t="shared" si="5"/>
        <v>3.4689822091788844</v>
      </c>
      <c r="L108" s="8">
        <f t="shared" si="6"/>
        <v>0</v>
      </c>
      <c r="M108" s="8">
        <f t="shared" si="7"/>
        <v>0</v>
      </c>
      <c r="N108" s="9">
        <f t="shared" si="12"/>
        <v>-1.2000000000000002</v>
      </c>
      <c r="O108" s="9">
        <f t="shared" si="17"/>
        <v>0.18643751642742712</v>
      </c>
      <c r="P108" s="37">
        <f t="shared" si="13"/>
        <v>-71.96520000000001</v>
      </c>
      <c r="Q108">
        <f t="shared" si="14"/>
        <v>0</v>
      </c>
      <c r="R108">
        <f t="shared" si="15"/>
        <v>0</v>
      </c>
      <c r="S108">
        <f t="shared" si="16"/>
        <v>0</v>
      </c>
    </row>
    <row r="109" spans="1:19" x14ac:dyDescent="0.25">
      <c r="A109">
        <v>61.97</v>
      </c>
      <c r="B109" s="3">
        <f t="shared" si="8"/>
        <v>-17.181999999999999</v>
      </c>
      <c r="C109" s="3">
        <f t="shared" si="9"/>
        <v>-4.7879999999999994</v>
      </c>
      <c r="D109" s="9" t="e">
        <f t="shared" si="0"/>
        <v>#NUM!</v>
      </c>
      <c r="E109" s="9">
        <f t="shared" si="10"/>
        <v>0</v>
      </c>
      <c r="F109" s="6">
        <f t="shared" si="1"/>
        <v>2.030281657491015</v>
      </c>
      <c r="G109" s="8">
        <f t="shared" si="2"/>
        <v>0</v>
      </c>
      <c r="H109" s="8">
        <f t="shared" si="3"/>
        <v>0</v>
      </c>
      <c r="I109" s="9" t="e">
        <f t="shared" si="4"/>
        <v>#NUM!</v>
      </c>
      <c r="J109" s="9">
        <f t="shared" si="11"/>
        <v>0</v>
      </c>
      <c r="K109" s="6">
        <f t="shared" si="5"/>
        <v>3.3327088666425948</v>
      </c>
      <c r="L109" s="8">
        <f t="shared" si="6"/>
        <v>0</v>
      </c>
      <c r="M109" s="8">
        <f t="shared" si="7"/>
        <v>0</v>
      </c>
      <c r="N109" s="9">
        <f t="shared" si="12"/>
        <v>-1.4000000000000004</v>
      </c>
      <c r="O109" s="9">
        <f t="shared" si="17"/>
        <v>0.21311125872348113</v>
      </c>
      <c r="P109" s="37">
        <f t="shared" si="13"/>
        <v>-86.758000000000024</v>
      </c>
      <c r="Q109">
        <f t="shared" si="14"/>
        <v>0</v>
      </c>
      <c r="R109">
        <f t="shared" si="15"/>
        <v>0</v>
      </c>
      <c r="S109">
        <f t="shared" si="16"/>
        <v>0</v>
      </c>
    </row>
    <row r="110" spans="1:19" x14ac:dyDescent="0.25">
      <c r="A110">
        <v>63.969000000000001</v>
      </c>
      <c r="B110" s="3">
        <f t="shared" si="8"/>
        <v>-18.381400000000003</v>
      </c>
      <c r="C110" s="3">
        <f t="shared" si="9"/>
        <v>-5.5876000000000001</v>
      </c>
      <c r="D110" s="9" t="e">
        <f t="shared" si="0"/>
        <v>#NUM!</v>
      </c>
      <c r="E110" s="9">
        <f t="shared" si="10"/>
        <v>0</v>
      </c>
      <c r="F110" s="6">
        <f t="shared" si="1"/>
        <v>1.9530088486689809</v>
      </c>
      <c r="G110" s="8">
        <f t="shared" si="2"/>
        <v>0</v>
      </c>
      <c r="H110" s="8">
        <f t="shared" si="3"/>
        <v>0</v>
      </c>
      <c r="I110" s="9" t="e">
        <f t="shared" si="4"/>
        <v>#NUM!</v>
      </c>
      <c r="J110" s="9">
        <f t="shared" si="11"/>
        <v>0</v>
      </c>
      <c r="K110" s="6">
        <f t="shared" si="5"/>
        <v>3.2058654928863541</v>
      </c>
      <c r="L110" s="8">
        <f t="shared" si="6"/>
        <v>0</v>
      </c>
      <c r="M110" s="8">
        <f t="shared" si="7"/>
        <v>0</v>
      </c>
      <c r="N110" s="9">
        <f t="shared" si="12"/>
        <v>-1.6000000000000005</v>
      </c>
      <c r="O110" s="9">
        <f t="shared" si="17"/>
        <v>0.23809145697520243</v>
      </c>
      <c r="P110" s="37">
        <f t="shared" si="13"/>
        <v>-102.35040000000004</v>
      </c>
      <c r="Q110">
        <f t="shared" si="14"/>
        <v>0</v>
      </c>
      <c r="R110">
        <f t="shared" si="15"/>
        <v>0</v>
      </c>
      <c r="S110">
        <f t="shared" si="16"/>
        <v>0</v>
      </c>
    </row>
    <row r="111" spans="1:19" x14ac:dyDescent="0.25">
      <c r="A111">
        <v>65.968000000000004</v>
      </c>
      <c r="B111" s="3">
        <f t="shared" si="8"/>
        <v>-19.5808</v>
      </c>
      <c r="C111" s="3">
        <f t="shared" si="9"/>
        <v>-6.3872000000000018</v>
      </c>
      <c r="D111" s="9" t="e">
        <f t="shared" si="0"/>
        <v>#NUM!</v>
      </c>
      <c r="E111" s="9">
        <f t="shared" si="10"/>
        <v>0</v>
      </c>
      <c r="F111" s="6">
        <f t="shared" si="1"/>
        <v>1.8809217639169091</v>
      </c>
      <c r="G111" s="8">
        <f t="shared" si="2"/>
        <v>0</v>
      </c>
      <c r="H111" s="8">
        <f t="shared" si="3"/>
        <v>0</v>
      </c>
      <c r="I111" s="9" t="e">
        <f t="shared" si="4"/>
        <v>#NUM!</v>
      </c>
      <c r="J111" s="9">
        <f t="shared" si="11"/>
        <v>0</v>
      </c>
      <c r="K111" s="6">
        <f t="shared" si="5"/>
        <v>3.0875344890883212</v>
      </c>
      <c r="L111" s="8">
        <f t="shared" si="6"/>
        <v>0</v>
      </c>
      <c r="M111" s="8">
        <f t="shared" si="7"/>
        <v>0</v>
      </c>
      <c r="N111" s="9">
        <f t="shared" si="12"/>
        <v>-1.8000000000000016</v>
      </c>
      <c r="O111" s="9">
        <f t="shared" si="17"/>
        <v>0.26153443591894437</v>
      </c>
      <c r="P111" s="37">
        <f t="shared" si="13"/>
        <v>-118.74240000000012</v>
      </c>
      <c r="Q111">
        <f t="shared" si="14"/>
        <v>0</v>
      </c>
      <c r="R111">
        <f t="shared" si="15"/>
        <v>0</v>
      </c>
      <c r="S111">
        <f t="shared" si="16"/>
        <v>0</v>
      </c>
    </row>
    <row r="112" spans="1:19" x14ac:dyDescent="0.25">
      <c r="A112">
        <v>67.966999999999999</v>
      </c>
      <c r="B112" s="3">
        <f t="shared" si="8"/>
        <v>-20.780200000000001</v>
      </c>
      <c r="C112" s="3">
        <f t="shared" si="9"/>
        <v>-7.1867999999999999</v>
      </c>
      <c r="D112" s="9" t="e">
        <f t="shared" si="0"/>
        <v>#NUM!</v>
      </c>
      <c r="E112" s="9">
        <f t="shared" si="10"/>
        <v>0</v>
      </c>
      <c r="F112" s="6">
        <f t="shared" si="1"/>
        <v>1.8135305883176547</v>
      </c>
      <c r="G112" s="8">
        <f t="shared" si="2"/>
        <v>0</v>
      </c>
      <c r="H112" s="8">
        <f t="shared" si="3"/>
        <v>0</v>
      </c>
      <c r="I112" s="9">
        <f>+F112^$B$9*G112^$B$10</f>
        <v>0</v>
      </c>
      <c r="J112" s="9">
        <f t="shared" si="11"/>
        <v>0</v>
      </c>
      <c r="K112" s="6">
        <f t="shared" si="5"/>
        <v>2.9769118236938783</v>
      </c>
      <c r="L112" s="8">
        <f t="shared" si="6"/>
        <v>0</v>
      </c>
      <c r="M112" s="8">
        <f t="shared" si="7"/>
        <v>0</v>
      </c>
      <c r="N112" s="9">
        <f t="shared" si="12"/>
        <v>-2.0000000000000009</v>
      </c>
      <c r="O112" s="9">
        <f t="shared" si="17"/>
        <v>0.2835778549296305</v>
      </c>
      <c r="P112" s="37">
        <f t="shared" si="13"/>
        <v>-135.93400000000005</v>
      </c>
      <c r="Q112">
        <f t="shared" si="14"/>
        <v>0</v>
      </c>
      <c r="R112">
        <f t="shared" si="15"/>
        <v>0</v>
      </c>
      <c r="S112">
        <f t="shared" si="16"/>
        <v>0</v>
      </c>
    </row>
    <row r="113" spans="12:13" x14ac:dyDescent="0.25">
      <c r="L113" s="8"/>
      <c r="M113" s="8"/>
    </row>
    <row r="114" spans="12:13" x14ac:dyDescent="0.25">
      <c r="L114" s="8"/>
      <c r="M114" s="8"/>
    </row>
  </sheetData>
  <mergeCells count="2">
    <mergeCell ref="D76:F76"/>
    <mergeCell ref="I76:K76"/>
  </mergeCells>
  <conditionalFormatting sqref="C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28"/>
  <sheetViews>
    <sheetView workbookViewId="0">
      <selection activeCell="A54" sqref="A54:A126"/>
    </sheetView>
  </sheetViews>
  <sheetFormatPr defaultRowHeight="15" x14ac:dyDescent="0.25"/>
  <cols>
    <col min="1" max="1" width="26.85546875" customWidth="1"/>
    <col min="2" max="2" width="12.28515625" customWidth="1"/>
    <col min="3" max="4" width="10.7109375" customWidth="1"/>
    <col min="5" max="9" width="14.140625" customWidth="1"/>
    <col min="10" max="19" width="13.140625" customWidth="1"/>
    <col min="20" max="20" width="10.7109375" customWidth="1"/>
  </cols>
  <sheetData>
    <row r="1" spans="1:4" x14ac:dyDescent="0.25">
      <c r="A1" t="s">
        <v>77</v>
      </c>
    </row>
    <row r="3" spans="1:4" x14ac:dyDescent="0.25">
      <c r="B3" s="2" t="s">
        <v>85</v>
      </c>
      <c r="C3" s="2" t="s">
        <v>86</v>
      </c>
      <c r="D3" s="2" t="s">
        <v>92</v>
      </c>
    </row>
    <row r="4" spans="1:4" x14ac:dyDescent="0.25">
      <c r="A4" t="s">
        <v>18</v>
      </c>
      <c r="B4" s="13">
        <v>90</v>
      </c>
      <c r="C4" s="13">
        <v>100</v>
      </c>
      <c r="D4" s="13">
        <v>110</v>
      </c>
    </row>
    <row r="5" spans="1:4" ht="18" x14ac:dyDescent="0.35">
      <c r="A5" t="s">
        <v>32</v>
      </c>
      <c r="B5" s="13">
        <v>3</v>
      </c>
      <c r="C5" s="13">
        <v>3</v>
      </c>
      <c r="D5" s="13">
        <v>3</v>
      </c>
    </row>
    <row r="6" spans="1:4" ht="18" x14ac:dyDescent="0.35">
      <c r="A6" t="s">
        <v>33</v>
      </c>
      <c r="B6" s="13">
        <v>5</v>
      </c>
      <c r="C6" s="13">
        <v>5</v>
      </c>
      <c r="D6" s="13">
        <v>5</v>
      </c>
    </row>
    <row r="8" spans="1:4" x14ac:dyDescent="0.25">
      <c r="A8" t="s">
        <v>14</v>
      </c>
    </row>
    <row r="9" spans="1:4" ht="18" x14ac:dyDescent="0.35">
      <c r="A9" t="s">
        <v>34</v>
      </c>
      <c r="B9" s="16">
        <v>0.55000000000000004</v>
      </c>
    </row>
    <row r="10" spans="1:4" ht="18" x14ac:dyDescent="0.35">
      <c r="A10" t="s">
        <v>35</v>
      </c>
      <c r="B10" s="16">
        <f>1-B9</f>
        <v>0.44999999999999996</v>
      </c>
    </row>
    <row r="11" spans="1:4" x14ac:dyDescent="0.25">
      <c r="B11" s="19"/>
    </row>
    <row r="12" spans="1:4" x14ac:dyDescent="0.25">
      <c r="B12" s="19" t="str">
        <f>+B3</f>
        <v>A</v>
      </c>
      <c r="C12" s="19" t="str">
        <f>+C3</f>
        <v>B</v>
      </c>
      <c r="D12" s="19" t="str">
        <f>+D3</f>
        <v>C</v>
      </c>
    </row>
    <row r="13" spans="1:4" x14ac:dyDescent="0.25">
      <c r="A13" t="s">
        <v>15</v>
      </c>
      <c r="B13" s="10">
        <f>MAX(F54:F126)</f>
        <v>11.978308671471726</v>
      </c>
      <c r="C13" s="10">
        <f>MAXA(K54:K126)</f>
        <v>13.309109685308286</v>
      </c>
      <c r="D13" s="10">
        <f>MAXA(P54:P126)</f>
        <v>14.639905836127301</v>
      </c>
    </row>
    <row r="15" spans="1:4" ht="18" x14ac:dyDescent="0.35">
      <c r="A15" t="s">
        <v>164</v>
      </c>
      <c r="B15" s="2" t="s">
        <v>72</v>
      </c>
      <c r="C15" s="27" t="s">
        <v>73</v>
      </c>
      <c r="D15" s="27"/>
    </row>
    <row r="16" spans="1:4" x14ac:dyDescent="0.25">
      <c r="A16" s="7" t="str">
        <f>+B12</f>
        <v>A</v>
      </c>
      <c r="B16" s="4">
        <f>MAX(H54:H125)</f>
        <v>16.3</v>
      </c>
      <c r="C16" s="4">
        <f>MAX(I54:I125)</f>
        <v>8.2199999999999989</v>
      </c>
      <c r="D16" s="4"/>
    </row>
    <row r="17" spans="1:4" x14ac:dyDescent="0.25">
      <c r="A17" s="7" t="str">
        <f>+C12</f>
        <v>B</v>
      </c>
      <c r="B17" s="4">
        <f>MAX(M54:M126)</f>
        <v>18.100000000000001</v>
      </c>
      <c r="C17" s="4">
        <f>MAX(N54:N126)</f>
        <v>9.1399999999999988</v>
      </c>
      <c r="D17" s="9"/>
    </row>
    <row r="18" spans="1:4" x14ac:dyDescent="0.25">
      <c r="A18" s="7" t="str">
        <f>+D12</f>
        <v>C</v>
      </c>
      <c r="B18" s="4">
        <f>MAX(R54:R126)</f>
        <v>19.899999999999999</v>
      </c>
      <c r="C18" s="4">
        <f>MAX(S54:S126)</f>
        <v>10.06</v>
      </c>
      <c r="D18" s="9"/>
    </row>
    <row r="19" spans="1:4" x14ac:dyDescent="0.25">
      <c r="A19" s="7"/>
      <c r="C19" s="4"/>
      <c r="D19" s="4"/>
    </row>
    <row r="20" spans="1:4" ht="18" x14ac:dyDescent="0.35">
      <c r="B20" s="2" t="s">
        <v>72</v>
      </c>
      <c r="C20" s="27" t="s">
        <v>73</v>
      </c>
      <c r="D20" s="27"/>
    </row>
    <row r="21" spans="1:4" x14ac:dyDescent="0.25">
      <c r="A21" t="s">
        <v>149</v>
      </c>
      <c r="B21" s="4">
        <f>+B16</f>
        <v>16.3</v>
      </c>
      <c r="C21">
        <v>0</v>
      </c>
    </row>
    <row r="22" spans="1:4" x14ac:dyDescent="0.25">
      <c r="B22" s="4">
        <f>+B21</f>
        <v>16.3</v>
      </c>
      <c r="C22" s="4">
        <f>+C16</f>
        <v>8.2199999999999989</v>
      </c>
      <c r="D22" s="4"/>
    </row>
    <row r="23" spans="1:4" x14ac:dyDescent="0.25">
      <c r="B23">
        <v>0</v>
      </c>
      <c r="C23" s="4">
        <f>+C22</f>
        <v>8.2199999999999989</v>
      </c>
      <c r="D23" s="4"/>
    </row>
    <row r="25" spans="1:4" x14ac:dyDescent="0.25">
      <c r="A25" t="s">
        <v>150</v>
      </c>
      <c r="B25" s="4">
        <f>+B17</f>
        <v>18.100000000000001</v>
      </c>
      <c r="C25">
        <v>0</v>
      </c>
    </row>
    <row r="26" spans="1:4" x14ac:dyDescent="0.25">
      <c r="B26" s="4">
        <f>+B25</f>
        <v>18.100000000000001</v>
      </c>
      <c r="C26" s="4">
        <f>+C17</f>
        <v>9.1399999999999988</v>
      </c>
      <c r="D26" s="4"/>
    </row>
    <row r="27" spans="1:4" x14ac:dyDescent="0.25">
      <c r="B27">
        <v>0</v>
      </c>
      <c r="C27" s="4">
        <f>+C26</f>
        <v>9.1399999999999988</v>
      </c>
      <c r="D27" s="4"/>
    </row>
    <row r="28" spans="1:4" x14ac:dyDescent="0.25">
      <c r="C28" s="4"/>
      <c r="D28" s="4"/>
    </row>
    <row r="29" spans="1:4" x14ac:dyDescent="0.25">
      <c r="A29" t="s">
        <v>151</v>
      </c>
      <c r="B29" s="4" t="str">
        <f>+B20</f>
        <v>x1</v>
      </c>
      <c r="C29" s="4" t="str">
        <f>+C20</f>
        <v>x2</v>
      </c>
      <c r="D29" s="4"/>
    </row>
    <row r="30" spans="1:4" x14ac:dyDescent="0.25">
      <c r="B30" s="4">
        <f>+B18</f>
        <v>19.899999999999999</v>
      </c>
      <c r="C30" s="4">
        <v>0</v>
      </c>
      <c r="D30" s="4"/>
    </row>
    <row r="31" spans="1:4" x14ac:dyDescent="0.25">
      <c r="B31" s="4">
        <f>+B30</f>
        <v>19.899999999999999</v>
      </c>
      <c r="C31" s="4">
        <f>+C18</f>
        <v>10.06</v>
      </c>
      <c r="D31" s="4"/>
    </row>
    <row r="32" spans="1:4" x14ac:dyDescent="0.25">
      <c r="B32" s="4">
        <v>0</v>
      </c>
      <c r="C32" s="4">
        <f>+C31</f>
        <v>10.06</v>
      </c>
      <c r="D32" s="4"/>
    </row>
    <row r="33" spans="1:4" x14ac:dyDescent="0.25">
      <c r="C33" s="4"/>
      <c r="D33" s="4"/>
    </row>
    <row r="34" spans="1:4" ht="18" x14ac:dyDescent="0.35">
      <c r="A34" t="s">
        <v>152</v>
      </c>
      <c r="B34" s="2" t="s">
        <v>72</v>
      </c>
      <c r="C34" s="27" t="s">
        <v>73</v>
      </c>
      <c r="D34" s="27"/>
    </row>
    <row r="35" spans="1:4" x14ac:dyDescent="0.25">
      <c r="A35" t="s">
        <v>38</v>
      </c>
      <c r="B35" s="7">
        <f>+B4/B5</f>
        <v>30</v>
      </c>
      <c r="C35" s="7">
        <v>0</v>
      </c>
      <c r="D35" s="7"/>
    </row>
    <row r="36" spans="1:4" x14ac:dyDescent="0.25">
      <c r="A36" t="s">
        <v>39</v>
      </c>
      <c r="B36" s="7">
        <v>0</v>
      </c>
      <c r="C36" s="7">
        <f>+B4/B6</f>
        <v>18</v>
      </c>
      <c r="D36" s="7"/>
    </row>
    <row r="37" spans="1:4" x14ac:dyDescent="0.25">
      <c r="B37" s="2" t="s">
        <v>11</v>
      </c>
      <c r="C37" s="2" t="s">
        <v>12</v>
      </c>
      <c r="D37" s="2"/>
    </row>
    <row r="38" spans="1:4" x14ac:dyDescent="0.25">
      <c r="B38">
        <f>INTERCEPT(C35:C36,B35:B36)</f>
        <v>18</v>
      </c>
      <c r="C38">
        <f>SLOPE(C35:C36,B35:B36)</f>
        <v>-0.6</v>
      </c>
    </row>
    <row r="40" spans="1:4" x14ac:dyDescent="0.25">
      <c r="A40" t="s">
        <v>153</v>
      </c>
      <c r="B40" s="2" t="s">
        <v>60</v>
      </c>
      <c r="C40" s="2" t="s">
        <v>61</v>
      </c>
      <c r="D40" s="2"/>
    </row>
    <row r="41" spans="1:4" x14ac:dyDescent="0.25">
      <c r="A41" t="s">
        <v>38</v>
      </c>
      <c r="B41" s="7">
        <f>+C4/C5</f>
        <v>33.333333333333336</v>
      </c>
      <c r="C41" s="7">
        <v>0</v>
      </c>
      <c r="D41" s="7"/>
    </row>
    <row r="42" spans="1:4" x14ac:dyDescent="0.25">
      <c r="A42" t="s">
        <v>39</v>
      </c>
      <c r="B42" s="7">
        <v>0</v>
      </c>
      <c r="C42" s="7">
        <f>+C4/C6</f>
        <v>20</v>
      </c>
      <c r="D42" s="7"/>
    </row>
    <row r="43" spans="1:4" x14ac:dyDescent="0.25">
      <c r="B43" s="2" t="s">
        <v>11</v>
      </c>
      <c r="C43" s="2" t="s">
        <v>12</v>
      </c>
      <c r="D43" s="2"/>
    </row>
    <row r="44" spans="1:4" x14ac:dyDescent="0.25">
      <c r="B44">
        <f>INTERCEPT(C41:C42,B41:B42)</f>
        <v>20</v>
      </c>
      <c r="C44">
        <f>SLOPE(C41:C42,B41:B42)</f>
        <v>-0.6</v>
      </c>
    </row>
    <row r="46" spans="1:4" x14ac:dyDescent="0.25">
      <c r="A46" t="s">
        <v>168</v>
      </c>
      <c r="B46" s="2" t="s">
        <v>60</v>
      </c>
      <c r="C46" s="2" t="s">
        <v>61</v>
      </c>
    </row>
    <row r="47" spans="1:4" x14ac:dyDescent="0.25">
      <c r="A47" t="s">
        <v>38</v>
      </c>
      <c r="B47" s="7">
        <f>+D4/D5</f>
        <v>36.666666666666664</v>
      </c>
      <c r="C47" s="7">
        <v>0</v>
      </c>
    </row>
    <row r="48" spans="1:4" x14ac:dyDescent="0.25">
      <c r="A48" t="s">
        <v>39</v>
      </c>
      <c r="B48" s="7">
        <v>0</v>
      </c>
      <c r="C48" s="7">
        <f>+D4/D6</f>
        <v>22</v>
      </c>
    </row>
    <row r="49" spans="1:20" x14ac:dyDescent="0.25">
      <c r="B49" s="2" t="s">
        <v>11</v>
      </c>
      <c r="C49" s="2" t="s">
        <v>12</v>
      </c>
    </row>
    <row r="50" spans="1:20" ht="13.9" customHeight="1" x14ac:dyDescent="0.25">
      <c r="B50">
        <f>INTERCEPT(C47:C48,B47:B48)</f>
        <v>22</v>
      </c>
      <c r="C50">
        <f>SLOPE(C47:C48,B47:B48)</f>
        <v>-0.6</v>
      </c>
    </row>
    <row r="51" spans="1:20" ht="13.9" customHeight="1" x14ac:dyDescent="0.25"/>
    <row r="52" spans="1:20" x14ac:dyDescent="0.25">
      <c r="E52" s="63" t="s">
        <v>169</v>
      </c>
      <c r="F52" s="63"/>
      <c r="G52" s="63"/>
      <c r="H52" s="63"/>
      <c r="I52" s="63"/>
      <c r="J52" s="63" t="s">
        <v>170</v>
      </c>
      <c r="K52" s="63"/>
      <c r="L52" s="63"/>
      <c r="M52" s="63"/>
      <c r="N52" s="63"/>
      <c r="O52" s="63" t="s">
        <v>171</v>
      </c>
      <c r="P52" s="63"/>
      <c r="Q52" s="63"/>
      <c r="R52" s="63"/>
      <c r="S52" s="63"/>
    </row>
    <row r="53" spans="1:20" ht="18" x14ac:dyDescent="0.35">
      <c r="A53" s="2" t="s">
        <v>72</v>
      </c>
      <c r="B53" s="27" t="s">
        <v>165</v>
      </c>
      <c r="C53" s="27" t="s">
        <v>166</v>
      </c>
      <c r="D53" s="27" t="s">
        <v>167</v>
      </c>
      <c r="E53" t="s">
        <v>20</v>
      </c>
      <c r="F53" t="s">
        <v>20</v>
      </c>
      <c r="G53" t="s">
        <v>62</v>
      </c>
      <c r="J53" t="s">
        <v>20</v>
      </c>
      <c r="K53" t="s">
        <v>20</v>
      </c>
      <c r="L53" t="s">
        <v>63</v>
      </c>
      <c r="O53" t="s">
        <v>20</v>
      </c>
      <c r="P53" t="s">
        <v>20</v>
      </c>
      <c r="Q53" t="s">
        <v>63</v>
      </c>
      <c r="T53" t="s">
        <v>164</v>
      </c>
    </row>
    <row r="54" spans="1:20" x14ac:dyDescent="0.25">
      <c r="A54">
        <v>0.1</v>
      </c>
      <c r="B54" s="3">
        <f>+($B$4-$B$5*A54)/$B$6</f>
        <v>17.940000000000001</v>
      </c>
      <c r="C54" s="3">
        <f t="shared" ref="C54:C117" si="0">+($C$4-$C$5*A54)/$C$6</f>
        <v>19.940000000000001</v>
      </c>
      <c r="D54" s="3">
        <f>+($D$4-$D$5*A54)/$D$6</f>
        <v>21.94</v>
      </c>
      <c r="E54" s="9">
        <f t="shared" ref="E54:E117" si="1">+A54^$B$9*B54^$B$10</f>
        <v>1.0332849346980137</v>
      </c>
      <c r="F54" s="9">
        <f>IFERROR(E54,0)</f>
        <v>1.0332849346980137</v>
      </c>
      <c r="G54" s="6">
        <f t="shared" ref="G54:G117" si="2">+($B$13/(A54^$B$9))^(1/$B$10)</f>
        <v>4155.8194121081324</v>
      </c>
      <c r="H54" s="8">
        <f t="shared" ref="H54:H117" si="3">IF(F54=$B$13,A54,0)</f>
        <v>0</v>
      </c>
      <c r="I54" s="8">
        <f t="shared" ref="I54:I117" si="4">IF(F54=$B$13,B54,0)</f>
        <v>0</v>
      </c>
      <c r="J54" s="9">
        <f>+A54^$B$9*D54^$B$10</f>
        <v>1.1312444993130355</v>
      </c>
      <c r="K54" s="9">
        <f>IFERROR(J54,0)</f>
        <v>1.1312444993130355</v>
      </c>
      <c r="L54" s="6">
        <f t="shared" ref="L54:L117" si="5">+($C$13/(A54^$B$9))^(1/$B$10)</f>
        <v>5252.0774350752245</v>
      </c>
      <c r="M54" s="8">
        <f t="shared" ref="M54:M117" si="6">IF(K54=$C$13,A54,0)</f>
        <v>0</v>
      </c>
      <c r="N54" s="8">
        <f>IF(K54=$C$13,D54,0)</f>
        <v>0</v>
      </c>
      <c r="O54" s="9">
        <f>+A54^$B$9*D54^$B$10</f>
        <v>1.1312444993130355</v>
      </c>
      <c r="P54" s="9">
        <f>IFERROR(O54,0)</f>
        <v>1.1312444993130355</v>
      </c>
      <c r="Q54" s="6">
        <f>+($D$13/(A54^$B$9))^(1/$B$10)</f>
        <v>6490.9355408766278</v>
      </c>
      <c r="R54" s="8">
        <f>IF(P54=$D$13,A54,0)</f>
        <v>0</v>
      </c>
      <c r="S54" s="8">
        <f>IF(P54=$D$13,D54,0)</f>
        <v>0</v>
      </c>
      <c r="T54" s="9" t="e">
        <f>+#REF!+#REF!*A54</f>
        <v>#REF!</v>
      </c>
    </row>
    <row r="55" spans="1:20" x14ac:dyDescent="0.25">
      <c r="A55">
        <v>1</v>
      </c>
      <c r="B55" s="3">
        <f t="shared" ref="B55:B118" si="7">+($B$4-$B$5*A55)/$B$6</f>
        <v>17.399999999999999</v>
      </c>
      <c r="C55" s="3">
        <f t="shared" si="0"/>
        <v>19.399999999999999</v>
      </c>
      <c r="D55" s="3">
        <f t="shared" ref="D55:D118" si="8">+($D$4-$D$5*A55)/$D$6</f>
        <v>21.4</v>
      </c>
      <c r="E55" s="9">
        <f t="shared" si="1"/>
        <v>3.6161560347401891</v>
      </c>
      <c r="F55" s="9">
        <f t="shared" ref="F55:F118" si="9">IFERROR(E55,0)</f>
        <v>3.6161560347401891</v>
      </c>
      <c r="G55" s="6">
        <f t="shared" si="2"/>
        <v>249.13482847285491</v>
      </c>
      <c r="H55" s="8">
        <f t="shared" si="3"/>
        <v>0</v>
      </c>
      <c r="I55" s="8">
        <f t="shared" si="4"/>
        <v>0</v>
      </c>
      <c r="J55" s="9">
        <f t="shared" ref="J55:J118" si="10">+A55^$B$9*C55^$B$10</f>
        <v>3.7976136390145308</v>
      </c>
      <c r="K55" s="9">
        <f t="shared" ref="K55:K118" si="11">IFERROR(J55,0)</f>
        <v>3.7976136390145308</v>
      </c>
      <c r="L55" s="6">
        <f t="shared" si="5"/>
        <v>314.85377037830989</v>
      </c>
      <c r="M55" s="8">
        <f t="shared" si="6"/>
        <v>0</v>
      </c>
      <c r="N55" s="8">
        <f t="shared" ref="N55:N118" si="12">IF(K55=$C$13,C55,0)</f>
        <v>0</v>
      </c>
      <c r="O55" s="9">
        <f t="shared" ref="O55:O118" si="13">+A55^$B$9*D55^$B$10</f>
        <v>3.969046600745449</v>
      </c>
      <c r="P55" s="9">
        <f t="shared" ref="P55:P118" si="14">IFERROR(O55,0)</f>
        <v>3.969046600745449</v>
      </c>
      <c r="Q55" s="6">
        <f t="shared" ref="Q55:Q118" si="15">+($D$13/(A55^$B$9))^(1/$B$10)</f>
        <v>389.12136265909965</v>
      </c>
      <c r="R55" s="8">
        <f t="shared" ref="R55:R118" si="16">IF(P55=$D$13,A55,0)</f>
        <v>0</v>
      </c>
      <c r="S55" s="8">
        <f t="shared" ref="S55:S118" si="17">IF(P55=$D$13,D55,0)</f>
        <v>0</v>
      </c>
      <c r="T55" s="9" t="e">
        <f>+#REF!+#REF!*A55</f>
        <v>#REF!</v>
      </c>
    </row>
    <row r="56" spans="1:20" x14ac:dyDescent="0.25">
      <c r="A56">
        <v>1.9</v>
      </c>
      <c r="B56" s="3">
        <f t="shared" si="7"/>
        <v>16.86</v>
      </c>
      <c r="C56" s="3">
        <f t="shared" si="0"/>
        <v>18.86</v>
      </c>
      <c r="D56" s="3">
        <f t="shared" si="8"/>
        <v>20.86</v>
      </c>
      <c r="E56" s="9">
        <f t="shared" si="1"/>
        <v>5.0745833145670813</v>
      </c>
      <c r="F56" s="9">
        <f t="shared" si="9"/>
        <v>5.0745833145670813</v>
      </c>
      <c r="G56" s="6">
        <f t="shared" si="2"/>
        <v>113.6934903919982</v>
      </c>
      <c r="H56" s="8">
        <f t="shared" si="3"/>
        <v>0</v>
      </c>
      <c r="I56" s="8">
        <f t="shared" si="4"/>
        <v>0</v>
      </c>
      <c r="J56" s="9">
        <f t="shared" si="10"/>
        <v>5.3371356404333046</v>
      </c>
      <c r="K56" s="9">
        <f t="shared" si="11"/>
        <v>5.3371356404333046</v>
      </c>
      <c r="L56" s="6">
        <f t="shared" si="5"/>
        <v>143.68454357352587</v>
      </c>
      <c r="M56" s="8">
        <f t="shared" si="6"/>
        <v>0</v>
      </c>
      <c r="N56" s="8">
        <f t="shared" si="12"/>
        <v>0</v>
      </c>
      <c r="O56" s="9">
        <f t="shared" si="13"/>
        <v>5.5847780407684269</v>
      </c>
      <c r="P56" s="9">
        <f t="shared" si="14"/>
        <v>5.5847780407684269</v>
      </c>
      <c r="Q56" s="6">
        <f t="shared" si="15"/>
        <v>177.57680119632062</v>
      </c>
      <c r="R56" s="8">
        <f t="shared" si="16"/>
        <v>0</v>
      </c>
      <c r="S56" s="8">
        <f t="shared" si="17"/>
        <v>0</v>
      </c>
      <c r="T56" s="9" t="e">
        <f>+#REF!+#REF!*A56</f>
        <v>#REF!</v>
      </c>
    </row>
    <row r="57" spans="1:20" x14ac:dyDescent="0.25">
      <c r="A57">
        <v>2.8</v>
      </c>
      <c r="B57" s="3">
        <f t="shared" si="7"/>
        <v>16.32</v>
      </c>
      <c r="C57" s="3">
        <f t="shared" si="0"/>
        <v>18.32</v>
      </c>
      <c r="D57" s="3">
        <f t="shared" si="8"/>
        <v>20.32</v>
      </c>
      <c r="E57" s="9">
        <f t="shared" si="1"/>
        <v>6.189577237711795</v>
      </c>
      <c r="F57" s="9">
        <f t="shared" si="9"/>
        <v>6.189577237711795</v>
      </c>
      <c r="G57" s="6">
        <f t="shared" si="2"/>
        <v>70.779576928002598</v>
      </c>
      <c r="H57" s="8">
        <f t="shared" si="3"/>
        <v>0</v>
      </c>
      <c r="I57" s="8">
        <f t="shared" si="4"/>
        <v>0</v>
      </c>
      <c r="J57" s="9">
        <f t="shared" si="10"/>
        <v>6.5200868154979101</v>
      </c>
      <c r="K57" s="9">
        <f t="shared" si="11"/>
        <v>6.5200868154979101</v>
      </c>
      <c r="L57" s="6">
        <f t="shared" si="5"/>
        <v>89.450426494629468</v>
      </c>
      <c r="M57" s="8">
        <f t="shared" si="6"/>
        <v>0</v>
      </c>
      <c r="N57" s="8">
        <f t="shared" si="12"/>
        <v>0</v>
      </c>
      <c r="O57" s="9">
        <f t="shared" si="13"/>
        <v>6.8312878228679645</v>
      </c>
      <c r="P57" s="9">
        <f t="shared" si="14"/>
        <v>6.8312878228679645</v>
      </c>
      <c r="Q57" s="6">
        <f t="shared" si="15"/>
        <v>110.54996040290621</v>
      </c>
      <c r="R57" s="8">
        <f t="shared" si="16"/>
        <v>0</v>
      </c>
      <c r="S57" s="8">
        <f t="shared" si="17"/>
        <v>0</v>
      </c>
      <c r="T57" s="9" t="e">
        <f>+#REF!+#REF!*A57</f>
        <v>#REF!</v>
      </c>
    </row>
    <row r="58" spans="1:20" x14ac:dyDescent="0.25">
      <c r="A58">
        <v>3.7</v>
      </c>
      <c r="B58" s="3">
        <f t="shared" si="7"/>
        <v>15.780000000000001</v>
      </c>
      <c r="C58" s="3">
        <f t="shared" si="0"/>
        <v>17.78</v>
      </c>
      <c r="D58" s="3">
        <f t="shared" si="8"/>
        <v>19.78</v>
      </c>
      <c r="E58" s="9">
        <f t="shared" si="1"/>
        <v>7.1065546104547845</v>
      </c>
      <c r="F58" s="9">
        <f t="shared" si="9"/>
        <v>7.1065546104547845</v>
      </c>
      <c r="G58" s="6">
        <f t="shared" si="2"/>
        <v>50.346081126249459</v>
      </c>
      <c r="H58" s="8">
        <f t="shared" si="3"/>
        <v>0</v>
      </c>
      <c r="I58" s="8">
        <f t="shared" si="4"/>
        <v>0</v>
      </c>
      <c r="J58" s="9">
        <f t="shared" si="10"/>
        <v>7.4986008840473657</v>
      </c>
      <c r="K58" s="9">
        <f t="shared" si="11"/>
        <v>7.4986008840473657</v>
      </c>
      <c r="L58" s="6">
        <f t="shared" si="5"/>
        <v>63.626806270079811</v>
      </c>
      <c r="M58" s="8">
        <f t="shared" si="6"/>
        <v>0</v>
      </c>
      <c r="N58" s="8">
        <f t="shared" si="12"/>
        <v>0</v>
      </c>
      <c r="O58" s="9">
        <f t="shared" si="13"/>
        <v>7.8670657074097923</v>
      </c>
      <c r="P58" s="9">
        <f t="shared" si="14"/>
        <v>7.8670657074097923</v>
      </c>
      <c r="Q58" s="6">
        <f t="shared" si="15"/>
        <v>78.635074078076229</v>
      </c>
      <c r="R58" s="8">
        <f t="shared" si="16"/>
        <v>0</v>
      </c>
      <c r="S58" s="8">
        <f t="shared" si="17"/>
        <v>0</v>
      </c>
      <c r="T58" s="9" t="e">
        <f>+#REF!+#REF!*A58</f>
        <v>#REF!</v>
      </c>
    </row>
    <row r="59" spans="1:20" x14ac:dyDescent="0.25">
      <c r="A59">
        <v>4.5999999999999996</v>
      </c>
      <c r="B59" s="3">
        <f t="shared" si="7"/>
        <v>15.24</v>
      </c>
      <c r="C59" s="3">
        <f t="shared" si="0"/>
        <v>17.240000000000002</v>
      </c>
      <c r="D59" s="3">
        <f t="shared" si="8"/>
        <v>19.240000000000002</v>
      </c>
      <c r="E59" s="9">
        <f t="shared" si="1"/>
        <v>7.8860593745733691</v>
      </c>
      <c r="F59" s="9">
        <f t="shared" si="9"/>
        <v>7.8860593745733691</v>
      </c>
      <c r="G59" s="6">
        <f t="shared" si="2"/>
        <v>38.583097934661303</v>
      </c>
      <c r="H59" s="8">
        <f t="shared" si="3"/>
        <v>0</v>
      </c>
      <c r="I59" s="8">
        <f t="shared" si="4"/>
        <v>0</v>
      </c>
      <c r="J59" s="9">
        <f t="shared" si="10"/>
        <v>8.3360166825805901</v>
      </c>
      <c r="K59" s="9">
        <f t="shared" si="11"/>
        <v>8.3360166825805901</v>
      </c>
      <c r="L59" s="6">
        <f t="shared" si="5"/>
        <v>48.760881535787803</v>
      </c>
      <c r="M59" s="8">
        <f t="shared" si="6"/>
        <v>0</v>
      </c>
      <c r="N59" s="8">
        <f t="shared" si="12"/>
        <v>0</v>
      </c>
      <c r="O59" s="9">
        <f t="shared" si="13"/>
        <v>8.7580836296652436</v>
      </c>
      <c r="P59" s="9">
        <f t="shared" si="14"/>
        <v>8.7580836296652436</v>
      </c>
      <c r="Q59" s="6">
        <f t="shared" si="15"/>
        <v>60.262580450812933</v>
      </c>
      <c r="R59" s="8">
        <f t="shared" si="16"/>
        <v>0</v>
      </c>
      <c r="S59" s="8">
        <f t="shared" si="17"/>
        <v>0</v>
      </c>
      <c r="T59" s="9" t="e">
        <f>+#REF!+#REF!*A59</f>
        <v>#REF!</v>
      </c>
    </row>
    <row r="60" spans="1:20" x14ac:dyDescent="0.25">
      <c r="A60">
        <v>5.5</v>
      </c>
      <c r="B60" s="3">
        <f t="shared" si="7"/>
        <v>14.7</v>
      </c>
      <c r="C60" s="3">
        <f t="shared" si="0"/>
        <v>16.7</v>
      </c>
      <c r="D60" s="3">
        <f t="shared" si="8"/>
        <v>18.7</v>
      </c>
      <c r="E60" s="9">
        <f t="shared" si="1"/>
        <v>8.5603649443811261</v>
      </c>
      <c r="F60" s="9">
        <f t="shared" si="9"/>
        <v>8.5603649443811261</v>
      </c>
      <c r="G60" s="6">
        <f t="shared" si="2"/>
        <v>31.013209545753259</v>
      </c>
      <c r="H60" s="8">
        <f t="shared" si="3"/>
        <v>0</v>
      </c>
      <c r="I60" s="8">
        <f t="shared" si="4"/>
        <v>0</v>
      </c>
      <c r="J60" s="9">
        <f t="shared" si="10"/>
        <v>9.0661289371400038</v>
      </c>
      <c r="K60" s="9">
        <f t="shared" si="11"/>
        <v>9.0661289371400038</v>
      </c>
      <c r="L60" s="6">
        <f t="shared" si="5"/>
        <v>39.19414245237467</v>
      </c>
      <c r="M60" s="8">
        <f t="shared" si="6"/>
        <v>0</v>
      </c>
      <c r="N60" s="8">
        <f t="shared" si="12"/>
        <v>0</v>
      </c>
      <c r="O60" s="9">
        <f t="shared" si="13"/>
        <v>9.5395568869092138</v>
      </c>
      <c r="P60" s="9">
        <f t="shared" si="14"/>
        <v>9.5395568869092138</v>
      </c>
      <c r="Q60" s="6">
        <f t="shared" si="15"/>
        <v>48.43924244895608</v>
      </c>
      <c r="R60" s="8">
        <f t="shared" si="16"/>
        <v>0</v>
      </c>
      <c r="S60" s="8">
        <f t="shared" si="17"/>
        <v>0</v>
      </c>
      <c r="T60" s="9" t="e">
        <f>+#REF!+#REF!*A60</f>
        <v>#REF!</v>
      </c>
    </row>
    <row r="61" spans="1:20" x14ac:dyDescent="0.25">
      <c r="A61">
        <v>6.4</v>
      </c>
      <c r="B61" s="3">
        <f t="shared" si="7"/>
        <v>14.16</v>
      </c>
      <c r="C61" s="3">
        <f t="shared" si="0"/>
        <v>16.16</v>
      </c>
      <c r="D61" s="3">
        <f t="shared" si="8"/>
        <v>18.16</v>
      </c>
      <c r="E61" s="9">
        <f t="shared" si="1"/>
        <v>9.149080518170905</v>
      </c>
      <c r="F61" s="9">
        <f t="shared" si="9"/>
        <v>9.149080518170905</v>
      </c>
      <c r="G61" s="6">
        <f t="shared" si="2"/>
        <v>25.769344166290292</v>
      </c>
      <c r="H61" s="8">
        <f t="shared" si="3"/>
        <v>0</v>
      </c>
      <c r="I61" s="8">
        <f t="shared" si="4"/>
        <v>0</v>
      </c>
      <c r="J61" s="9">
        <f t="shared" si="10"/>
        <v>9.7095163209198958</v>
      </c>
      <c r="K61" s="9">
        <f t="shared" si="11"/>
        <v>9.7095163209198958</v>
      </c>
      <c r="L61" s="6">
        <f t="shared" si="5"/>
        <v>32.567004865065812</v>
      </c>
      <c r="M61" s="8">
        <f t="shared" si="6"/>
        <v>0</v>
      </c>
      <c r="N61" s="8">
        <f t="shared" si="12"/>
        <v>0</v>
      </c>
      <c r="O61" s="9">
        <f t="shared" si="13"/>
        <v>10.232956208219811</v>
      </c>
      <c r="P61" s="9">
        <f t="shared" si="14"/>
        <v>10.232956208219811</v>
      </c>
      <c r="Q61" s="6">
        <f t="shared" si="15"/>
        <v>40.248898069708297</v>
      </c>
      <c r="R61" s="8">
        <f t="shared" si="16"/>
        <v>0</v>
      </c>
      <c r="S61" s="8">
        <f t="shared" si="17"/>
        <v>0</v>
      </c>
      <c r="T61" s="9" t="e">
        <f>+#REF!+#REF!*A61</f>
        <v>#REF!</v>
      </c>
    </row>
    <row r="62" spans="1:20" x14ac:dyDescent="0.25">
      <c r="A62">
        <v>7.3</v>
      </c>
      <c r="B62" s="3">
        <f t="shared" si="7"/>
        <v>13.62</v>
      </c>
      <c r="C62" s="3">
        <f t="shared" si="0"/>
        <v>15.62</v>
      </c>
      <c r="D62" s="3">
        <f t="shared" si="8"/>
        <v>17.619999999999997</v>
      </c>
      <c r="E62" s="9">
        <f t="shared" si="1"/>
        <v>9.6651204667528763</v>
      </c>
      <c r="F62" s="9">
        <f t="shared" si="9"/>
        <v>9.6651204667528763</v>
      </c>
      <c r="G62" s="6">
        <f t="shared" si="2"/>
        <v>21.941285098127068</v>
      </c>
      <c r="H62" s="8">
        <f t="shared" si="3"/>
        <v>0</v>
      </c>
      <c r="I62" s="8">
        <f t="shared" si="4"/>
        <v>0</v>
      </c>
      <c r="J62" s="9">
        <f t="shared" si="10"/>
        <v>10.279785113680648</v>
      </c>
      <c r="K62" s="9">
        <f t="shared" si="11"/>
        <v>10.279785113680648</v>
      </c>
      <c r="L62" s="6">
        <f t="shared" si="5"/>
        <v>27.729147235001879</v>
      </c>
      <c r="M62" s="8">
        <f t="shared" si="6"/>
        <v>0</v>
      </c>
      <c r="N62" s="8">
        <f t="shared" si="12"/>
        <v>0</v>
      </c>
      <c r="O62" s="9">
        <f t="shared" si="13"/>
        <v>10.852510879874302</v>
      </c>
      <c r="P62" s="9">
        <f t="shared" si="14"/>
        <v>10.852510879874302</v>
      </c>
      <c r="Q62" s="6">
        <f t="shared" si="15"/>
        <v>34.269888350055645</v>
      </c>
      <c r="R62" s="8">
        <f t="shared" si="16"/>
        <v>0</v>
      </c>
      <c r="S62" s="8">
        <f t="shared" si="17"/>
        <v>0</v>
      </c>
      <c r="T62" s="9" t="e">
        <f>+#REF!+#REF!*A62</f>
        <v>#REF!</v>
      </c>
    </row>
    <row r="63" spans="1:20" x14ac:dyDescent="0.25">
      <c r="A63">
        <v>8.1999999999999993</v>
      </c>
      <c r="B63" s="3">
        <f t="shared" si="7"/>
        <v>13.080000000000002</v>
      </c>
      <c r="C63" s="3">
        <f t="shared" si="0"/>
        <v>15.080000000000002</v>
      </c>
      <c r="D63" s="3">
        <f t="shared" si="8"/>
        <v>17.080000000000002</v>
      </c>
      <c r="E63" s="9">
        <f t="shared" si="1"/>
        <v>10.117450857335664</v>
      </c>
      <c r="F63" s="9">
        <f t="shared" si="9"/>
        <v>10.117450857335664</v>
      </c>
      <c r="G63" s="6">
        <f t="shared" si="2"/>
        <v>19.034910878487224</v>
      </c>
      <c r="H63" s="8">
        <f t="shared" si="3"/>
        <v>0</v>
      </c>
      <c r="I63" s="8">
        <f t="shared" si="4"/>
        <v>0</v>
      </c>
      <c r="J63" s="9">
        <f t="shared" si="10"/>
        <v>10.786442246871447</v>
      </c>
      <c r="K63" s="9">
        <f t="shared" si="11"/>
        <v>10.786442246871447</v>
      </c>
      <c r="L63" s="6">
        <f t="shared" si="5"/>
        <v>24.056104462166015</v>
      </c>
      <c r="M63" s="8">
        <f t="shared" si="6"/>
        <v>0</v>
      </c>
      <c r="N63" s="8">
        <f t="shared" si="12"/>
        <v>0</v>
      </c>
      <c r="O63" s="9">
        <f t="shared" si="13"/>
        <v>11.408200850318641</v>
      </c>
      <c r="P63" s="9">
        <f t="shared" si="14"/>
        <v>11.408200850318641</v>
      </c>
      <c r="Q63" s="6">
        <f t="shared" si="15"/>
        <v>29.730449590425305</v>
      </c>
      <c r="R63" s="8">
        <f t="shared" si="16"/>
        <v>0</v>
      </c>
      <c r="S63" s="8">
        <f t="shared" si="17"/>
        <v>0</v>
      </c>
      <c r="T63" s="9" t="e">
        <f>+#REF!+#REF!*A63</f>
        <v>#REF!</v>
      </c>
    </row>
    <row r="64" spans="1:20" x14ac:dyDescent="0.25">
      <c r="A64">
        <v>9.1</v>
      </c>
      <c r="B64" s="3">
        <f t="shared" si="7"/>
        <v>12.540000000000001</v>
      </c>
      <c r="C64" s="3">
        <f t="shared" si="0"/>
        <v>14.540000000000001</v>
      </c>
      <c r="D64" s="3">
        <f t="shared" si="8"/>
        <v>16.54</v>
      </c>
      <c r="E64" s="9">
        <f t="shared" si="1"/>
        <v>10.51251569497053</v>
      </c>
      <c r="F64" s="9">
        <f t="shared" si="9"/>
        <v>10.51251569497053</v>
      </c>
      <c r="G64" s="6">
        <f t="shared" si="2"/>
        <v>16.759950955314295</v>
      </c>
      <c r="H64" s="8">
        <f t="shared" si="3"/>
        <v>0</v>
      </c>
      <c r="I64" s="8">
        <f t="shared" si="4"/>
        <v>0</v>
      </c>
      <c r="J64" s="9">
        <f t="shared" si="10"/>
        <v>11.236388554822533</v>
      </c>
      <c r="K64" s="9">
        <f t="shared" si="11"/>
        <v>11.236388554822533</v>
      </c>
      <c r="L64" s="6">
        <f t="shared" si="5"/>
        <v>21.181035915302488</v>
      </c>
      <c r="M64" s="8">
        <f t="shared" si="6"/>
        <v>0</v>
      </c>
      <c r="N64" s="8">
        <f t="shared" si="12"/>
        <v>0</v>
      </c>
      <c r="O64" s="9">
        <f t="shared" si="13"/>
        <v>11.907312268581002</v>
      </c>
      <c r="P64" s="9">
        <f t="shared" si="14"/>
        <v>11.907312268581002</v>
      </c>
      <c r="Q64" s="6">
        <f t="shared" si="15"/>
        <v>26.177210925537693</v>
      </c>
      <c r="R64" s="8">
        <f t="shared" si="16"/>
        <v>0</v>
      </c>
      <c r="S64" s="8">
        <f t="shared" si="17"/>
        <v>0</v>
      </c>
      <c r="T64" s="9" t="e">
        <f>+#REF!+#REF!*A64</f>
        <v>#REF!</v>
      </c>
    </row>
    <row r="65" spans="1:20" x14ac:dyDescent="0.25">
      <c r="A65">
        <v>10</v>
      </c>
      <c r="B65" s="3">
        <f t="shared" si="7"/>
        <v>12</v>
      </c>
      <c r="C65" s="3">
        <f t="shared" si="0"/>
        <v>14</v>
      </c>
      <c r="D65" s="3">
        <f t="shared" si="8"/>
        <v>16</v>
      </c>
      <c r="E65" s="9">
        <f t="shared" si="1"/>
        <v>10.855043313936132</v>
      </c>
      <c r="F65" s="9">
        <f t="shared" si="9"/>
        <v>10.855043313936132</v>
      </c>
      <c r="G65" s="6">
        <f t="shared" si="2"/>
        <v>14.935240587538729</v>
      </c>
      <c r="H65" s="8">
        <f t="shared" si="3"/>
        <v>0</v>
      </c>
      <c r="I65" s="8">
        <f t="shared" si="4"/>
        <v>0</v>
      </c>
      <c r="J65" s="9">
        <f t="shared" si="10"/>
        <v>11.634765007012598</v>
      </c>
      <c r="K65" s="9">
        <f t="shared" si="11"/>
        <v>11.634765007012598</v>
      </c>
      <c r="L65" s="6">
        <f t="shared" si="5"/>
        <v>18.874987649533281</v>
      </c>
      <c r="M65" s="8">
        <f t="shared" si="6"/>
        <v>0</v>
      </c>
      <c r="N65" s="8">
        <f t="shared" si="12"/>
        <v>0</v>
      </c>
      <c r="O65" s="9">
        <f t="shared" si="13"/>
        <v>12.355319834491846</v>
      </c>
      <c r="P65" s="9">
        <f t="shared" si="14"/>
        <v>12.355319834491846</v>
      </c>
      <c r="Q65" s="6">
        <f t="shared" si="15"/>
        <v>23.327212837677486</v>
      </c>
      <c r="R65" s="8">
        <f t="shared" si="16"/>
        <v>0</v>
      </c>
      <c r="S65" s="8">
        <f t="shared" si="17"/>
        <v>0</v>
      </c>
      <c r="T65" s="9" t="e">
        <f>+#REF!+#REF!*A65</f>
        <v>#REF!</v>
      </c>
    </row>
    <row r="66" spans="1:20" x14ac:dyDescent="0.25">
      <c r="A66">
        <v>10.9</v>
      </c>
      <c r="B66" s="3">
        <f t="shared" si="7"/>
        <v>11.459999999999999</v>
      </c>
      <c r="C66" s="3">
        <f t="shared" si="0"/>
        <v>13.459999999999999</v>
      </c>
      <c r="D66" s="3">
        <f t="shared" si="8"/>
        <v>15.459999999999999</v>
      </c>
      <c r="E66" s="9">
        <f t="shared" si="1"/>
        <v>11.148531153969163</v>
      </c>
      <c r="F66" s="9">
        <f t="shared" si="9"/>
        <v>11.148531153969163</v>
      </c>
      <c r="G66" s="6">
        <f t="shared" si="2"/>
        <v>13.44214963125731</v>
      </c>
      <c r="H66" s="8">
        <f t="shared" si="3"/>
        <v>0</v>
      </c>
      <c r="I66" s="8">
        <f t="shared" si="4"/>
        <v>0</v>
      </c>
      <c r="J66" s="9">
        <f t="shared" si="10"/>
        <v>11.985463973384293</v>
      </c>
      <c r="K66" s="9">
        <f t="shared" si="11"/>
        <v>11.985463973384293</v>
      </c>
      <c r="L66" s="6">
        <f t="shared" si="5"/>
        <v>16.988036234572132</v>
      </c>
      <c r="M66" s="8">
        <f t="shared" si="6"/>
        <v>0</v>
      </c>
      <c r="N66" s="8">
        <f t="shared" si="12"/>
        <v>0</v>
      </c>
      <c r="O66" s="9">
        <f t="shared" si="13"/>
        <v>12.756421010476547</v>
      </c>
      <c r="P66" s="9">
        <f t="shared" si="14"/>
        <v>12.756421010476547</v>
      </c>
      <c r="Q66" s="6">
        <f t="shared" si="15"/>
        <v>20.995168012618013</v>
      </c>
      <c r="R66" s="8">
        <f t="shared" si="16"/>
        <v>0</v>
      </c>
      <c r="S66" s="8">
        <f t="shared" si="17"/>
        <v>0</v>
      </c>
      <c r="T66" s="9" t="e">
        <f>+#REF!+#REF!*A66</f>
        <v>#REF!</v>
      </c>
    </row>
    <row r="67" spans="1:20" x14ac:dyDescent="0.25">
      <c r="A67">
        <v>11.8</v>
      </c>
      <c r="B67" s="3">
        <f t="shared" si="7"/>
        <v>10.919999999999998</v>
      </c>
      <c r="C67" s="3">
        <f t="shared" si="0"/>
        <v>12.919999999999998</v>
      </c>
      <c r="D67" s="3">
        <f t="shared" si="8"/>
        <v>14.919999999999998</v>
      </c>
      <c r="E67" s="9">
        <f t="shared" si="1"/>
        <v>11.395550007240857</v>
      </c>
      <c r="F67" s="9">
        <f t="shared" si="9"/>
        <v>11.395550007240857</v>
      </c>
      <c r="G67" s="6">
        <f t="shared" si="2"/>
        <v>12.199904644782213</v>
      </c>
      <c r="H67" s="8">
        <f t="shared" si="3"/>
        <v>0</v>
      </c>
      <c r="I67" s="8">
        <f t="shared" si="4"/>
        <v>0</v>
      </c>
      <c r="J67" s="9">
        <f t="shared" si="10"/>
        <v>12.291453292277922</v>
      </c>
      <c r="K67" s="9">
        <f t="shared" si="11"/>
        <v>12.291453292277922</v>
      </c>
      <c r="L67" s="6">
        <f t="shared" si="5"/>
        <v>15.418101110997659</v>
      </c>
      <c r="M67" s="8">
        <f t="shared" si="6"/>
        <v>0</v>
      </c>
      <c r="N67" s="8">
        <f t="shared" si="12"/>
        <v>0</v>
      </c>
      <c r="O67" s="9">
        <f t="shared" si="13"/>
        <v>13.113876048591987</v>
      </c>
      <c r="P67" s="9">
        <f t="shared" si="14"/>
        <v>13.113876048591987</v>
      </c>
      <c r="Q67" s="6">
        <f t="shared" si="15"/>
        <v>19.054917165891084</v>
      </c>
      <c r="R67" s="8">
        <f t="shared" si="16"/>
        <v>0</v>
      </c>
      <c r="S67" s="8">
        <f t="shared" si="17"/>
        <v>0</v>
      </c>
      <c r="T67" s="9" t="e">
        <f>+#REF!+#REF!*A67</f>
        <v>#REF!</v>
      </c>
    </row>
    <row r="68" spans="1:20" x14ac:dyDescent="0.25">
      <c r="A68">
        <v>12.7</v>
      </c>
      <c r="B68" s="3">
        <f t="shared" si="7"/>
        <v>10.38</v>
      </c>
      <c r="C68" s="3">
        <f t="shared" si="0"/>
        <v>12.38</v>
      </c>
      <c r="D68" s="3">
        <f t="shared" si="8"/>
        <v>14.38</v>
      </c>
      <c r="E68" s="9">
        <f t="shared" si="1"/>
        <v>11.597939944937146</v>
      </c>
      <c r="F68" s="9">
        <f t="shared" si="9"/>
        <v>11.597939944937146</v>
      </c>
      <c r="G68" s="6">
        <f t="shared" si="2"/>
        <v>11.151698222635321</v>
      </c>
      <c r="H68" s="8">
        <f t="shared" si="3"/>
        <v>0</v>
      </c>
      <c r="I68" s="8">
        <f t="shared" si="4"/>
        <v>0</v>
      </c>
      <c r="J68" s="9">
        <f t="shared" si="10"/>
        <v>12.554989002595118</v>
      </c>
      <c r="K68" s="9">
        <f t="shared" si="11"/>
        <v>12.554989002595118</v>
      </c>
      <c r="L68" s="6">
        <f t="shared" si="5"/>
        <v>14.093389724112352</v>
      </c>
      <c r="M68" s="8">
        <f t="shared" si="6"/>
        <v>0</v>
      </c>
      <c r="N68" s="8">
        <f t="shared" si="12"/>
        <v>0</v>
      </c>
      <c r="O68" s="9">
        <f t="shared" si="13"/>
        <v>13.430232937341067</v>
      </c>
      <c r="P68" s="9">
        <f t="shared" si="14"/>
        <v>13.430232937341067</v>
      </c>
      <c r="Q68" s="6">
        <f t="shared" si="15"/>
        <v>17.41773334123663</v>
      </c>
      <c r="R68" s="8">
        <f t="shared" si="16"/>
        <v>0</v>
      </c>
      <c r="S68" s="8">
        <f t="shared" si="17"/>
        <v>0</v>
      </c>
      <c r="T68" s="9" t="e">
        <f>+#REF!+#REF!*A68</f>
        <v>#REF!</v>
      </c>
    </row>
    <row r="69" spans="1:20" x14ac:dyDescent="0.25">
      <c r="A69">
        <v>13.6</v>
      </c>
      <c r="B69" s="3">
        <f t="shared" si="7"/>
        <v>9.84</v>
      </c>
      <c r="C69" s="3">
        <f t="shared" si="0"/>
        <v>11.84</v>
      </c>
      <c r="D69" s="3">
        <f t="shared" si="8"/>
        <v>13.84</v>
      </c>
      <c r="E69" s="9">
        <f t="shared" si="1"/>
        <v>11.756937077896209</v>
      </c>
      <c r="F69" s="9">
        <f t="shared" si="9"/>
        <v>11.756937077896209</v>
      </c>
      <c r="G69" s="6">
        <f t="shared" si="2"/>
        <v>10.256472066950455</v>
      </c>
      <c r="H69" s="8">
        <f t="shared" si="3"/>
        <v>0</v>
      </c>
      <c r="I69" s="8">
        <f t="shared" si="4"/>
        <v>0</v>
      </c>
      <c r="J69" s="9">
        <f t="shared" si="10"/>
        <v>12.777758205255447</v>
      </c>
      <c r="K69" s="9">
        <f t="shared" si="11"/>
        <v>12.777758205255447</v>
      </c>
      <c r="L69" s="6">
        <f t="shared" si="5"/>
        <v>12.96201306278228</v>
      </c>
      <c r="M69" s="8">
        <f t="shared" si="6"/>
        <v>0</v>
      </c>
      <c r="N69" s="8">
        <f t="shared" si="12"/>
        <v>0</v>
      </c>
      <c r="O69" s="9">
        <f t="shared" si="13"/>
        <v>13.707480607976766</v>
      </c>
      <c r="P69" s="9">
        <f t="shared" si="14"/>
        <v>13.707480607976766</v>
      </c>
      <c r="Q69" s="6">
        <f t="shared" si="15"/>
        <v>16.019487966539387</v>
      </c>
      <c r="R69" s="8">
        <f t="shared" si="16"/>
        <v>0</v>
      </c>
      <c r="S69" s="8">
        <f t="shared" si="17"/>
        <v>0</v>
      </c>
      <c r="T69" s="9" t="e">
        <f>+#REF!+#REF!*A69</f>
        <v>#REF!</v>
      </c>
    </row>
    <row r="70" spans="1:20" x14ac:dyDescent="0.25">
      <c r="A70">
        <v>14.5</v>
      </c>
      <c r="B70" s="3">
        <f t="shared" si="7"/>
        <v>9.3000000000000007</v>
      </c>
      <c r="C70" s="3">
        <f t="shared" si="0"/>
        <v>11.3</v>
      </c>
      <c r="D70" s="3">
        <f t="shared" si="8"/>
        <v>13.3</v>
      </c>
      <c r="E70" s="9">
        <f t="shared" si="1"/>
        <v>11.873253165603309</v>
      </c>
      <c r="F70" s="9">
        <f t="shared" si="9"/>
        <v>11.873253165603309</v>
      </c>
      <c r="G70" s="6">
        <f t="shared" si="2"/>
        <v>9.4838497430511328</v>
      </c>
      <c r="H70" s="8">
        <f t="shared" si="3"/>
        <v>0</v>
      </c>
      <c r="I70" s="8">
        <f t="shared" si="4"/>
        <v>0</v>
      </c>
      <c r="J70" s="9">
        <f t="shared" si="10"/>
        <v>12.960975831860798</v>
      </c>
      <c r="K70" s="9">
        <f t="shared" si="11"/>
        <v>12.960975831860798</v>
      </c>
      <c r="L70" s="6">
        <f t="shared" si="5"/>
        <v>11.985581733412127</v>
      </c>
      <c r="M70" s="8">
        <f t="shared" si="6"/>
        <v>0</v>
      </c>
      <c r="N70" s="8">
        <f t="shared" si="12"/>
        <v>0</v>
      </c>
      <c r="O70" s="9">
        <f t="shared" si="13"/>
        <v>13.947155393604694</v>
      </c>
      <c r="P70" s="9">
        <f t="shared" si="14"/>
        <v>13.947155393604694</v>
      </c>
      <c r="Q70" s="6">
        <f t="shared" si="15"/>
        <v>14.812736372073735</v>
      </c>
      <c r="R70" s="8">
        <f t="shared" si="16"/>
        <v>0</v>
      </c>
      <c r="S70" s="8">
        <f t="shared" si="17"/>
        <v>0</v>
      </c>
      <c r="T70" s="9" t="e">
        <f>+#REF!+#REF!*A70</f>
        <v>#REF!</v>
      </c>
    </row>
    <row r="71" spans="1:20" x14ac:dyDescent="0.25">
      <c r="A71">
        <v>15.4</v>
      </c>
      <c r="B71" s="3">
        <f t="shared" si="7"/>
        <v>8.76</v>
      </c>
      <c r="C71" s="3">
        <f t="shared" si="0"/>
        <v>10.76</v>
      </c>
      <c r="D71" s="3">
        <f t="shared" si="8"/>
        <v>12.76</v>
      </c>
      <c r="E71" s="9">
        <f t="shared" si="1"/>
        <v>11.947120504888433</v>
      </c>
      <c r="F71" s="9">
        <f t="shared" si="9"/>
        <v>11.947120504888433</v>
      </c>
      <c r="G71" s="6">
        <f t="shared" si="2"/>
        <v>8.8108991596374899</v>
      </c>
      <c r="H71" s="8">
        <f t="shared" si="3"/>
        <v>0</v>
      </c>
      <c r="I71" s="8">
        <f t="shared" si="4"/>
        <v>0</v>
      </c>
      <c r="J71" s="9">
        <f t="shared" si="10"/>
        <v>13.105449417936644</v>
      </c>
      <c r="K71" s="9">
        <f t="shared" si="11"/>
        <v>13.105449417936644</v>
      </c>
      <c r="L71" s="6">
        <f t="shared" si="5"/>
        <v>11.135114419127504</v>
      </c>
      <c r="M71" s="8">
        <f t="shared" si="6"/>
        <v>0</v>
      </c>
      <c r="N71" s="8">
        <f t="shared" si="12"/>
        <v>0</v>
      </c>
      <c r="O71" s="9">
        <f t="shared" si="13"/>
        <v>14.150415749436869</v>
      </c>
      <c r="P71" s="9">
        <f t="shared" si="14"/>
        <v>14.150415749436869</v>
      </c>
      <c r="Q71" s="6">
        <f t="shared" si="15"/>
        <v>13.761661138533329</v>
      </c>
      <c r="R71" s="8">
        <f t="shared" si="16"/>
        <v>0</v>
      </c>
      <c r="S71" s="8">
        <f t="shared" si="17"/>
        <v>0</v>
      </c>
      <c r="T71" s="9" t="e">
        <f>+#REF!+#REF!*A71</f>
        <v>#REF!</v>
      </c>
    </row>
    <row r="72" spans="1:20" x14ac:dyDescent="0.25">
      <c r="A72">
        <v>16.3</v>
      </c>
      <c r="B72" s="3">
        <f t="shared" si="7"/>
        <v>8.2199999999999989</v>
      </c>
      <c r="C72" s="3">
        <f t="shared" si="0"/>
        <v>10.219999999999999</v>
      </c>
      <c r="D72" s="3">
        <f t="shared" si="8"/>
        <v>12.219999999999999</v>
      </c>
      <c r="E72" s="9">
        <f t="shared" si="1"/>
        <v>11.978308671471726</v>
      </c>
      <c r="F72" s="9">
        <f t="shared" si="9"/>
        <v>11.978308671471726</v>
      </c>
      <c r="G72" s="6">
        <f t="shared" si="2"/>
        <v>8.2199999999999971</v>
      </c>
      <c r="H72" s="8">
        <f t="shared" si="3"/>
        <v>16.3</v>
      </c>
      <c r="I72" s="8">
        <f t="shared" si="4"/>
        <v>8.2199999999999989</v>
      </c>
      <c r="J72" s="9">
        <f t="shared" si="10"/>
        <v>13.211620357543937</v>
      </c>
      <c r="K72" s="9">
        <f t="shared" si="11"/>
        <v>13.211620357543937</v>
      </c>
      <c r="L72" s="6">
        <f t="shared" si="5"/>
        <v>10.388342763531748</v>
      </c>
      <c r="M72" s="8">
        <f t="shared" si="6"/>
        <v>0</v>
      </c>
      <c r="N72" s="8">
        <f t="shared" si="12"/>
        <v>0</v>
      </c>
      <c r="O72" s="9">
        <f t="shared" si="13"/>
        <v>14.318094520697137</v>
      </c>
      <c r="P72" s="9">
        <f t="shared" si="14"/>
        <v>14.318094520697137</v>
      </c>
      <c r="Q72" s="6">
        <f t="shared" si="15"/>
        <v>12.838741257753558</v>
      </c>
      <c r="R72" s="8">
        <f t="shared" si="16"/>
        <v>0</v>
      </c>
      <c r="S72" s="8">
        <f t="shared" si="17"/>
        <v>0</v>
      </c>
      <c r="T72" s="9" t="e">
        <f>+#REF!+#REF!*A72</f>
        <v>#REF!</v>
      </c>
    </row>
    <row r="73" spans="1:20" x14ac:dyDescent="0.25">
      <c r="A73">
        <v>17.2</v>
      </c>
      <c r="B73" s="3">
        <f t="shared" si="7"/>
        <v>7.6800000000000015</v>
      </c>
      <c r="C73" s="3">
        <f t="shared" si="0"/>
        <v>9.6800000000000015</v>
      </c>
      <c r="D73" s="3">
        <f t="shared" si="8"/>
        <v>11.680000000000001</v>
      </c>
      <c r="E73" s="9">
        <f t="shared" si="1"/>
        <v>11.966115620294266</v>
      </c>
      <c r="F73" s="9">
        <f t="shared" si="9"/>
        <v>11.966115620294266</v>
      </c>
      <c r="G73" s="6">
        <f t="shared" si="2"/>
        <v>7.6974011631869503</v>
      </c>
      <c r="H73" s="8">
        <f t="shared" si="3"/>
        <v>0</v>
      </c>
      <c r="I73" s="8">
        <f t="shared" si="4"/>
        <v>0</v>
      </c>
      <c r="J73" s="9">
        <f t="shared" si="10"/>
        <v>13.279586634989194</v>
      </c>
      <c r="K73" s="9">
        <f t="shared" si="11"/>
        <v>13.279586634989194</v>
      </c>
      <c r="L73" s="6">
        <f t="shared" si="5"/>
        <v>9.7278882812158223</v>
      </c>
      <c r="M73" s="8">
        <f t="shared" si="6"/>
        <v>0</v>
      </c>
      <c r="N73" s="8">
        <f t="shared" si="12"/>
        <v>0</v>
      </c>
      <c r="O73" s="9">
        <f t="shared" si="13"/>
        <v>14.450734604251442</v>
      </c>
      <c r="P73" s="9">
        <f t="shared" si="14"/>
        <v>14.450734604251442</v>
      </c>
      <c r="Q73" s="6">
        <f t="shared" si="15"/>
        <v>12.022499013538747</v>
      </c>
      <c r="R73" s="8">
        <f t="shared" si="16"/>
        <v>0</v>
      </c>
      <c r="S73" s="8">
        <f t="shared" si="17"/>
        <v>0</v>
      </c>
      <c r="T73" s="9" t="e">
        <f>+#REF!+#REF!*A73</f>
        <v>#REF!</v>
      </c>
    </row>
    <row r="74" spans="1:20" x14ac:dyDescent="0.25">
      <c r="A74">
        <v>18.100000000000001</v>
      </c>
      <c r="B74" s="3">
        <f t="shared" si="7"/>
        <v>7.1399999999999988</v>
      </c>
      <c r="C74" s="3">
        <f t="shared" si="0"/>
        <v>9.1399999999999988</v>
      </c>
      <c r="D74" s="3">
        <f t="shared" si="8"/>
        <v>11.139999999999999</v>
      </c>
      <c r="E74" s="9">
        <f t="shared" si="1"/>
        <v>11.909332249321551</v>
      </c>
      <c r="F74" s="9">
        <f t="shared" si="9"/>
        <v>11.909332249321551</v>
      </c>
      <c r="G74" s="6">
        <f t="shared" si="2"/>
        <v>7.232221896234158</v>
      </c>
      <c r="H74" s="8">
        <f t="shared" si="3"/>
        <v>0</v>
      </c>
      <c r="I74" s="8">
        <f t="shared" si="4"/>
        <v>0</v>
      </c>
      <c r="J74" s="9">
        <f t="shared" si="10"/>
        <v>13.309109685308286</v>
      </c>
      <c r="K74" s="9">
        <f t="shared" si="11"/>
        <v>13.309109685308286</v>
      </c>
      <c r="L74" s="6">
        <f t="shared" si="5"/>
        <v>9.14</v>
      </c>
      <c r="M74" s="8">
        <f t="shared" si="6"/>
        <v>18.100000000000001</v>
      </c>
      <c r="N74" s="8">
        <f t="shared" si="12"/>
        <v>9.1399999999999988</v>
      </c>
      <c r="O74" s="9">
        <f t="shared" si="13"/>
        <v>14.548611675507816</v>
      </c>
      <c r="P74" s="9">
        <f t="shared" si="14"/>
        <v>14.548611675507816</v>
      </c>
      <c r="Q74" s="6">
        <f t="shared" si="15"/>
        <v>11.29593985941729</v>
      </c>
      <c r="R74" s="8">
        <f t="shared" si="16"/>
        <v>0</v>
      </c>
      <c r="S74" s="8">
        <f t="shared" si="17"/>
        <v>0</v>
      </c>
      <c r="T74" s="9" t="e">
        <f>+#REF!+#REF!*A74</f>
        <v>#REF!</v>
      </c>
    </row>
    <row r="75" spans="1:20" x14ac:dyDescent="0.25">
      <c r="A75">
        <v>19</v>
      </c>
      <c r="B75" s="3">
        <f t="shared" si="7"/>
        <v>6.6</v>
      </c>
      <c r="C75" s="3">
        <f t="shared" si="0"/>
        <v>8.6</v>
      </c>
      <c r="D75" s="3">
        <f t="shared" si="8"/>
        <v>10.6</v>
      </c>
      <c r="E75" s="9">
        <f t="shared" si="1"/>
        <v>11.806175955427786</v>
      </c>
      <c r="F75" s="9">
        <f t="shared" si="9"/>
        <v>11.806175955427786</v>
      </c>
      <c r="G75" s="6">
        <f t="shared" si="2"/>
        <v>6.8157456853790768</v>
      </c>
      <c r="H75" s="8">
        <f t="shared" si="3"/>
        <v>0</v>
      </c>
      <c r="I75" s="8">
        <f t="shared" si="4"/>
        <v>0</v>
      </c>
      <c r="J75" s="9">
        <f t="shared" si="10"/>
        <v>13.299606256410335</v>
      </c>
      <c r="K75" s="9">
        <f t="shared" si="11"/>
        <v>13.299606256410335</v>
      </c>
      <c r="L75" s="6">
        <f t="shared" si="5"/>
        <v>8.613662088659428</v>
      </c>
      <c r="M75" s="8">
        <f t="shared" si="6"/>
        <v>0</v>
      </c>
      <c r="N75" s="8">
        <f t="shared" si="12"/>
        <v>0</v>
      </c>
      <c r="O75" s="9">
        <f t="shared" si="13"/>
        <v>14.611746193395234</v>
      </c>
      <c r="P75" s="9">
        <f t="shared" si="14"/>
        <v>14.611746193395234</v>
      </c>
      <c r="Q75" s="6">
        <f t="shared" si="15"/>
        <v>10.645449553921182</v>
      </c>
      <c r="R75" s="8">
        <f t="shared" si="16"/>
        <v>0</v>
      </c>
      <c r="S75" s="8">
        <f t="shared" si="17"/>
        <v>0</v>
      </c>
      <c r="T75" s="9" t="e">
        <f>+#REF!+#REF!*A75</f>
        <v>#REF!</v>
      </c>
    </row>
    <row r="76" spans="1:20" x14ac:dyDescent="0.25">
      <c r="A76">
        <v>19.899999999999999</v>
      </c>
      <c r="B76" s="3">
        <f t="shared" si="7"/>
        <v>6.0600000000000005</v>
      </c>
      <c r="C76" s="3">
        <f t="shared" si="0"/>
        <v>8.06</v>
      </c>
      <c r="D76" s="3">
        <f t="shared" si="8"/>
        <v>10.06</v>
      </c>
      <c r="E76" s="9">
        <f t="shared" si="1"/>
        <v>11.654184062018953</v>
      </c>
      <c r="F76" s="9">
        <f t="shared" si="9"/>
        <v>11.654184062018953</v>
      </c>
      <c r="G76" s="6">
        <f t="shared" si="2"/>
        <v>6.4409117949985939</v>
      </c>
      <c r="H76" s="8">
        <f t="shared" si="3"/>
        <v>0</v>
      </c>
      <c r="I76" s="8">
        <f t="shared" si="4"/>
        <v>0</v>
      </c>
      <c r="J76" s="9">
        <f t="shared" si="10"/>
        <v>13.250124556585789</v>
      </c>
      <c r="K76" s="9">
        <f t="shared" si="11"/>
        <v>13.250124556585789</v>
      </c>
      <c r="L76" s="6">
        <f t="shared" si="5"/>
        <v>8.1399512696009673</v>
      </c>
      <c r="M76" s="8">
        <f t="shared" si="6"/>
        <v>0</v>
      </c>
      <c r="N76" s="8">
        <f t="shared" si="12"/>
        <v>0</v>
      </c>
      <c r="O76" s="9">
        <f t="shared" si="13"/>
        <v>14.639905836127301</v>
      </c>
      <c r="P76" s="9">
        <f t="shared" si="14"/>
        <v>14.639905836127301</v>
      </c>
      <c r="Q76" s="6">
        <f t="shared" si="15"/>
        <v>10.060000000000002</v>
      </c>
      <c r="R76" s="8">
        <f t="shared" si="16"/>
        <v>19.899999999999999</v>
      </c>
      <c r="S76" s="8">
        <f t="shared" si="17"/>
        <v>10.06</v>
      </c>
      <c r="T76" s="9" t="e">
        <f>+#REF!+#REF!*A76</f>
        <v>#REF!</v>
      </c>
    </row>
    <row r="77" spans="1:20" x14ac:dyDescent="0.25">
      <c r="A77">
        <v>20.8</v>
      </c>
      <c r="B77" s="3">
        <f t="shared" si="7"/>
        <v>5.5199999999999987</v>
      </c>
      <c r="C77" s="3">
        <f t="shared" si="0"/>
        <v>7.5199999999999987</v>
      </c>
      <c r="D77" s="3">
        <f t="shared" si="8"/>
        <v>9.52</v>
      </c>
      <c r="E77" s="9">
        <f t="shared" si="1"/>
        <v>11.450050950538655</v>
      </c>
      <c r="F77" s="9">
        <f t="shared" si="9"/>
        <v>11.450050950538655</v>
      </c>
      <c r="G77" s="6">
        <f t="shared" si="2"/>
        <v>6.101943005635146</v>
      </c>
      <c r="H77" s="8">
        <f t="shared" si="3"/>
        <v>0</v>
      </c>
      <c r="I77" s="8">
        <f t="shared" si="4"/>
        <v>0</v>
      </c>
      <c r="J77" s="9">
        <f t="shared" si="10"/>
        <v>13.159302260487571</v>
      </c>
      <c r="K77" s="9">
        <f t="shared" si="11"/>
        <v>13.159302260487571</v>
      </c>
      <c r="L77" s="6">
        <f t="shared" si="5"/>
        <v>7.7115663584030507</v>
      </c>
      <c r="M77" s="8">
        <f t="shared" si="6"/>
        <v>0</v>
      </c>
      <c r="N77" s="8">
        <f t="shared" si="12"/>
        <v>0</v>
      </c>
      <c r="O77" s="9">
        <f t="shared" si="13"/>
        <v>14.632598659484412</v>
      </c>
      <c r="P77" s="9">
        <f t="shared" si="14"/>
        <v>14.632598659484412</v>
      </c>
      <c r="Q77" s="6">
        <f t="shared" si="15"/>
        <v>9.5305678125193101</v>
      </c>
      <c r="R77" s="8">
        <f t="shared" si="16"/>
        <v>0</v>
      </c>
      <c r="S77" s="8">
        <f t="shared" si="17"/>
        <v>0</v>
      </c>
      <c r="T77" s="9" t="e">
        <f>+#REF!+#REF!*A77</f>
        <v>#REF!</v>
      </c>
    </row>
    <row r="78" spans="1:20" x14ac:dyDescent="0.25">
      <c r="A78">
        <v>21.7</v>
      </c>
      <c r="B78" s="3">
        <f t="shared" si="7"/>
        <v>4.9800000000000013</v>
      </c>
      <c r="C78" s="3">
        <f t="shared" si="0"/>
        <v>6.9800000000000013</v>
      </c>
      <c r="D78" s="3">
        <f t="shared" si="8"/>
        <v>8.98</v>
      </c>
      <c r="E78" s="9">
        <f t="shared" si="1"/>
        <v>11.189380896170876</v>
      </c>
      <c r="F78" s="9">
        <f t="shared" si="9"/>
        <v>11.189380896170876</v>
      </c>
      <c r="G78" s="6">
        <f t="shared" si="2"/>
        <v>5.7940689537856525</v>
      </c>
      <c r="H78" s="8">
        <f t="shared" si="3"/>
        <v>0</v>
      </c>
      <c r="I78" s="8">
        <f t="shared" si="4"/>
        <v>0</v>
      </c>
      <c r="J78" s="9">
        <f t="shared" si="10"/>
        <v>13.025301769424759</v>
      </c>
      <c r="K78" s="9">
        <f t="shared" si="11"/>
        <v>13.025301769424759</v>
      </c>
      <c r="L78" s="6">
        <f t="shared" si="5"/>
        <v>7.3224786237789763</v>
      </c>
      <c r="M78" s="8">
        <f t="shared" si="6"/>
        <v>0</v>
      </c>
      <c r="N78" s="8">
        <f t="shared" si="12"/>
        <v>0</v>
      </c>
      <c r="O78" s="9">
        <f t="shared" si="13"/>
        <v>14.58905646321741</v>
      </c>
      <c r="P78" s="9">
        <f t="shared" si="14"/>
        <v>14.58905646321741</v>
      </c>
      <c r="Q78" s="6">
        <f t="shared" si="15"/>
        <v>9.0497022052599601</v>
      </c>
      <c r="R78" s="8">
        <f t="shared" si="16"/>
        <v>0</v>
      </c>
      <c r="S78" s="8">
        <f t="shared" si="17"/>
        <v>0</v>
      </c>
      <c r="T78" s="9" t="e">
        <f>+#REF!+#REF!*A78</f>
        <v>#REF!</v>
      </c>
    </row>
    <row r="79" spans="1:20" x14ac:dyDescent="0.25">
      <c r="A79">
        <v>22.6</v>
      </c>
      <c r="B79" s="3">
        <f t="shared" si="7"/>
        <v>4.4399999999999977</v>
      </c>
      <c r="C79" s="3">
        <f t="shared" si="0"/>
        <v>6.4399999999999977</v>
      </c>
      <c r="D79" s="3">
        <f t="shared" si="8"/>
        <v>8.4399999999999977</v>
      </c>
      <c r="E79" s="9">
        <f t="shared" si="1"/>
        <v>10.866307183158181</v>
      </c>
      <c r="F79" s="9">
        <f t="shared" si="9"/>
        <v>10.866307183158181</v>
      </c>
      <c r="G79" s="6">
        <f t="shared" si="2"/>
        <v>5.5133177062073431</v>
      </c>
      <c r="H79" s="8">
        <f t="shared" si="3"/>
        <v>0</v>
      </c>
      <c r="I79" s="8">
        <f t="shared" si="4"/>
        <v>0</v>
      </c>
      <c r="J79" s="9">
        <f t="shared" si="10"/>
        <v>12.845714984717475</v>
      </c>
      <c r="K79" s="9">
        <f t="shared" si="11"/>
        <v>12.845714984717475</v>
      </c>
      <c r="L79" s="6">
        <f t="shared" si="5"/>
        <v>6.9676683815487266</v>
      </c>
      <c r="M79" s="8">
        <f t="shared" si="6"/>
        <v>0</v>
      </c>
      <c r="N79" s="8">
        <f t="shared" si="12"/>
        <v>0</v>
      </c>
      <c r="O79" s="9">
        <f t="shared" si="13"/>
        <v>14.508206971239337</v>
      </c>
      <c r="P79" s="9">
        <f t="shared" si="14"/>
        <v>14.508206971239337</v>
      </c>
      <c r="Q79" s="6">
        <f t="shared" si="15"/>
        <v>8.6111994527721905</v>
      </c>
      <c r="R79" s="8">
        <f t="shared" si="16"/>
        <v>0</v>
      </c>
      <c r="S79" s="8">
        <f t="shared" si="17"/>
        <v>0</v>
      </c>
      <c r="T79" s="9" t="e">
        <f>+#REF!+#REF!*A79</f>
        <v>#REF!</v>
      </c>
    </row>
    <row r="80" spans="1:20" x14ac:dyDescent="0.25">
      <c r="A80">
        <v>23.5</v>
      </c>
      <c r="B80" s="3">
        <f t="shared" si="7"/>
        <v>3.9</v>
      </c>
      <c r="C80" s="3">
        <f t="shared" si="0"/>
        <v>5.9</v>
      </c>
      <c r="D80" s="3">
        <f t="shared" si="8"/>
        <v>7.9</v>
      </c>
      <c r="E80" s="9">
        <f t="shared" si="1"/>
        <v>10.472886512595597</v>
      </c>
      <c r="F80" s="9">
        <f t="shared" si="9"/>
        <v>10.472886512595597</v>
      </c>
      <c r="G80" s="6">
        <f t="shared" si="2"/>
        <v>5.2563567801968887</v>
      </c>
      <c r="H80" s="8">
        <f t="shared" si="3"/>
        <v>0</v>
      </c>
      <c r="I80" s="8">
        <f t="shared" si="4"/>
        <v>0</v>
      </c>
      <c r="J80" s="9">
        <f t="shared" si="10"/>
        <v>12.617424930016501</v>
      </c>
      <c r="K80" s="9">
        <f t="shared" si="11"/>
        <v>12.617424930016501</v>
      </c>
      <c r="L80" s="6">
        <f t="shared" si="5"/>
        <v>6.6429240778709762</v>
      </c>
      <c r="M80" s="8">
        <f t="shared" si="6"/>
        <v>0</v>
      </c>
      <c r="N80" s="8">
        <f t="shared" si="12"/>
        <v>0</v>
      </c>
      <c r="O80" s="9">
        <f t="shared" si="13"/>
        <v>14.388632331417014</v>
      </c>
      <c r="P80" s="9">
        <f t="shared" si="14"/>
        <v>14.388632331417014</v>
      </c>
      <c r="Q80" s="6">
        <f t="shared" si="15"/>
        <v>8.209854581433877</v>
      </c>
      <c r="R80" s="8">
        <f t="shared" si="16"/>
        <v>0</v>
      </c>
      <c r="S80" s="8">
        <f t="shared" si="17"/>
        <v>0</v>
      </c>
      <c r="T80" s="9" t="e">
        <f>+#REF!+#REF!*A80</f>
        <v>#REF!</v>
      </c>
    </row>
    <row r="81" spans="1:20" x14ac:dyDescent="0.25">
      <c r="A81">
        <v>24.4</v>
      </c>
      <c r="B81" s="3">
        <f t="shared" si="7"/>
        <v>3.3600000000000021</v>
      </c>
      <c r="C81" s="3">
        <f t="shared" si="0"/>
        <v>5.3600000000000021</v>
      </c>
      <c r="D81" s="3">
        <f t="shared" si="8"/>
        <v>7.3600000000000021</v>
      </c>
      <c r="E81" s="9">
        <f t="shared" si="1"/>
        <v>9.9980908628563441</v>
      </c>
      <c r="F81" s="9">
        <f t="shared" si="9"/>
        <v>9.9980908628563441</v>
      </c>
      <c r="G81" s="6">
        <f t="shared" si="2"/>
        <v>5.0203704946517904</v>
      </c>
      <c r="H81" s="8">
        <f t="shared" si="3"/>
        <v>0</v>
      </c>
      <c r="I81" s="8">
        <f t="shared" si="4"/>
        <v>0</v>
      </c>
      <c r="J81" s="9">
        <f t="shared" si="10"/>
        <v>12.336403328792256</v>
      </c>
      <c r="K81" s="9">
        <f t="shared" si="11"/>
        <v>12.336403328792256</v>
      </c>
      <c r="L81" s="6">
        <f t="shared" si="5"/>
        <v>6.3446872869056268</v>
      </c>
      <c r="M81" s="8">
        <f t="shared" si="6"/>
        <v>0</v>
      </c>
      <c r="N81" s="8">
        <f t="shared" si="12"/>
        <v>0</v>
      </c>
      <c r="O81" s="9">
        <f t="shared" si="13"/>
        <v>14.228509918058661</v>
      </c>
      <c r="P81" s="9">
        <f t="shared" si="14"/>
        <v>14.228509918058661</v>
      </c>
      <c r="Q81" s="6">
        <f t="shared" si="15"/>
        <v>7.841269805218321</v>
      </c>
      <c r="R81" s="8">
        <f t="shared" si="16"/>
        <v>0</v>
      </c>
      <c r="S81" s="8">
        <f t="shared" si="17"/>
        <v>0</v>
      </c>
      <c r="T81" s="9" t="e">
        <f>+#REF!+#REF!*A81</f>
        <v>#REF!</v>
      </c>
    </row>
    <row r="82" spans="1:20" x14ac:dyDescent="0.25">
      <c r="A82">
        <v>25.3</v>
      </c>
      <c r="B82" s="3">
        <f t="shared" si="7"/>
        <v>2.819999999999999</v>
      </c>
      <c r="C82" s="3">
        <f t="shared" si="0"/>
        <v>4.8199999999999985</v>
      </c>
      <c r="D82" s="3">
        <f t="shared" si="8"/>
        <v>6.8199999999999985</v>
      </c>
      <c r="E82" s="9">
        <f t="shared" si="1"/>
        <v>9.4260206182606012</v>
      </c>
      <c r="F82" s="9">
        <f t="shared" si="9"/>
        <v>9.4260206182606012</v>
      </c>
      <c r="G82" s="6">
        <f t="shared" si="2"/>
        <v>4.802964356717184</v>
      </c>
      <c r="H82" s="8">
        <f t="shared" si="3"/>
        <v>0</v>
      </c>
      <c r="I82" s="8">
        <f t="shared" si="4"/>
        <v>0</v>
      </c>
      <c r="J82" s="9">
        <f t="shared" si="10"/>
        <v>11.997408705746336</v>
      </c>
      <c r="K82" s="9">
        <f t="shared" si="11"/>
        <v>11.997408705746336</v>
      </c>
      <c r="L82" s="6">
        <f t="shared" si="5"/>
        <v>6.0699318757425686</v>
      </c>
      <c r="M82" s="8">
        <f t="shared" si="6"/>
        <v>0</v>
      </c>
      <c r="N82" s="8">
        <f t="shared" si="12"/>
        <v>0</v>
      </c>
      <c r="O82" s="9">
        <f t="shared" si="13"/>
        <v>14.025529153310476</v>
      </c>
      <c r="P82" s="9">
        <f t="shared" si="14"/>
        <v>14.025529153310476</v>
      </c>
      <c r="Q82" s="6">
        <f t="shared" si="15"/>
        <v>7.5017051880905985</v>
      </c>
      <c r="R82" s="8">
        <f t="shared" si="16"/>
        <v>0</v>
      </c>
      <c r="S82" s="8">
        <f t="shared" si="17"/>
        <v>0</v>
      </c>
      <c r="T82" s="9" t="e">
        <f>+#REF!+#REF!*A82</f>
        <v>#REF!</v>
      </c>
    </row>
    <row r="83" spans="1:20" x14ac:dyDescent="0.25">
      <c r="A83">
        <v>26.2</v>
      </c>
      <c r="B83" s="3">
        <f t="shared" si="7"/>
        <v>2.2800000000000011</v>
      </c>
      <c r="C83" s="3">
        <f t="shared" si="0"/>
        <v>4.2800000000000011</v>
      </c>
      <c r="D83" s="3">
        <f t="shared" si="8"/>
        <v>6.2800000000000011</v>
      </c>
      <c r="E83" s="9">
        <f t="shared" si="1"/>
        <v>8.7324557050115796</v>
      </c>
      <c r="F83" s="9">
        <f t="shared" si="9"/>
        <v>8.7324557050115796</v>
      </c>
      <c r="G83" s="6">
        <f t="shared" si="2"/>
        <v>4.6020898035865718</v>
      </c>
      <c r="H83" s="8">
        <f t="shared" si="3"/>
        <v>0</v>
      </c>
      <c r="I83" s="8">
        <f t="shared" si="4"/>
        <v>0</v>
      </c>
      <c r="J83" s="9">
        <f t="shared" si="10"/>
        <v>11.593522421921953</v>
      </c>
      <c r="K83" s="9">
        <f t="shared" si="11"/>
        <v>11.593522421921953</v>
      </c>
      <c r="L83" s="6">
        <f t="shared" si="5"/>
        <v>5.8160688939430463</v>
      </c>
      <c r="M83" s="8">
        <f t="shared" si="6"/>
        <v>0</v>
      </c>
      <c r="N83" s="8">
        <f t="shared" si="12"/>
        <v>0</v>
      </c>
      <c r="O83" s="9">
        <f t="shared" si="13"/>
        <v>13.776774500949157</v>
      </c>
      <c r="P83" s="9">
        <f t="shared" si="14"/>
        <v>13.776774500949157</v>
      </c>
      <c r="Q83" s="6">
        <f t="shared" si="15"/>
        <v>7.1879610989286968</v>
      </c>
      <c r="R83" s="8">
        <f t="shared" si="16"/>
        <v>0</v>
      </c>
      <c r="S83" s="8">
        <f t="shared" si="17"/>
        <v>0</v>
      </c>
      <c r="T83" s="9" t="e">
        <f>+#REF!+#REF!*A83</f>
        <v>#REF!</v>
      </c>
    </row>
    <row r="84" spans="1:20" x14ac:dyDescent="0.25">
      <c r="A84">
        <v>27.1</v>
      </c>
      <c r="B84" s="3">
        <f t="shared" si="7"/>
        <v>1.7399999999999978</v>
      </c>
      <c r="C84" s="3">
        <f t="shared" si="0"/>
        <v>3.7399999999999975</v>
      </c>
      <c r="D84" s="3">
        <f t="shared" si="8"/>
        <v>5.7399999999999975</v>
      </c>
      <c r="E84" s="9">
        <f t="shared" si="1"/>
        <v>7.8773523505630783</v>
      </c>
      <c r="F84" s="9">
        <f t="shared" si="9"/>
        <v>7.8773523505630783</v>
      </c>
      <c r="G84" s="6">
        <f t="shared" si="2"/>
        <v>4.4159844360990723</v>
      </c>
      <c r="H84" s="8">
        <f t="shared" si="3"/>
        <v>0</v>
      </c>
      <c r="I84" s="8">
        <f t="shared" si="4"/>
        <v>0</v>
      </c>
      <c r="J84" s="9">
        <f t="shared" si="10"/>
        <v>11.115406016834022</v>
      </c>
      <c r="K84" s="9">
        <f t="shared" si="11"/>
        <v>11.115406016834022</v>
      </c>
      <c r="L84" s="6">
        <f t="shared" si="5"/>
        <v>5.5808710414377938</v>
      </c>
      <c r="M84" s="8">
        <f t="shared" si="6"/>
        <v>0</v>
      </c>
      <c r="N84" s="8">
        <f t="shared" si="12"/>
        <v>0</v>
      </c>
      <c r="O84" s="9">
        <f t="shared" si="13"/>
        <v>13.478558923522959</v>
      </c>
      <c r="P84" s="9">
        <f t="shared" si="14"/>
        <v>13.478558923522959</v>
      </c>
      <c r="Q84" s="6">
        <f t="shared" si="15"/>
        <v>6.8972848629370764</v>
      </c>
      <c r="R84" s="8">
        <f t="shared" si="16"/>
        <v>0</v>
      </c>
      <c r="S84" s="8">
        <f t="shared" si="17"/>
        <v>0</v>
      </c>
      <c r="T84" s="9" t="e">
        <f>+#REF!+#REF!*A84</f>
        <v>#REF!</v>
      </c>
    </row>
    <row r="85" spans="1:20" x14ac:dyDescent="0.25">
      <c r="A85">
        <v>28</v>
      </c>
      <c r="B85" s="3">
        <f t="shared" si="7"/>
        <v>1.2</v>
      </c>
      <c r="C85" s="3">
        <f t="shared" si="0"/>
        <v>3.2</v>
      </c>
      <c r="D85" s="3">
        <f t="shared" si="8"/>
        <v>5.2</v>
      </c>
      <c r="E85" s="9">
        <f t="shared" si="1"/>
        <v>6.7852910004164499</v>
      </c>
      <c r="F85" s="9">
        <f t="shared" si="9"/>
        <v>6.7852910004164499</v>
      </c>
      <c r="G85" s="6">
        <f t="shared" si="2"/>
        <v>4.2431241612575414</v>
      </c>
      <c r="H85" s="8">
        <f t="shared" si="3"/>
        <v>0</v>
      </c>
      <c r="I85" s="8">
        <f t="shared" si="4"/>
        <v>0</v>
      </c>
      <c r="J85" s="9">
        <f t="shared" si="10"/>
        <v>10.550047317772306</v>
      </c>
      <c r="K85" s="9">
        <f t="shared" si="11"/>
        <v>10.550047317772306</v>
      </c>
      <c r="L85" s="6">
        <f t="shared" si="5"/>
        <v>5.3624121867842494</v>
      </c>
      <c r="M85" s="8">
        <f t="shared" si="6"/>
        <v>0</v>
      </c>
      <c r="N85" s="8">
        <f t="shared" si="12"/>
        <v>0</v>
      </c>
      <c r="O85" s="9">
        <f t="shared" si="13"/>
        <v>13.126182007154299</v>
      </c>
      <c r="P85" s="9">
        <f t="shared" si="14"/>
        <v>13.126182007154299</v>
      </c>
      <c r="Q85" s="6">
        <f t="shared" si="15"/>
        <v>6.6272960134924785</v>
      </c>
      <c r="R85" s="8">
        <f t="shared" si="16"/>
        <v>0</v>
      </c>
      <c r="S85" s="8">
        <f t="shared" si="17"/>
        <v>0</v>
      </c>
      <c r="T85" s="9" t="e">
        <f>+#REF!+#REF!*A85</f>
        <v>#REF!</v>
      </c>
    </row>
    <row r="86" spans="1:20" x14ac:dyDescent="0.25">
      <c r="A86">
        <v>28.9</v>
      </c>
      <c r="B86" s="3">
        <f t="shared" si="7"/>
        <v>0.66000000000000225</v>
      </c>
      <c r="C86" s="3">
        <f t="shared" si="0"/>
        <v>2.6600000000000024</v>
      </c>
      <c r="D86" s="3">
        <f t="shared" si="8"/>
        <v>4.6600000000000019</v>
      </c>
      <c r="E86" s="9">
        <f t="shared" si="1"/>
        <v>5.2758031702370349</v>
      </c>
      <c r="F86" s="9">
        <f t="shared" si="9"/>
        <v>5.2758031702370349</v>
      </c>
      <c r="G86" s="6">
        <f t="shared" si="2"/>
        <v>4.0821845748695527</v>
      </c>
      <c r="H86" s="8">
        <f t="shared" si="3"/>
        <v>0</v>
      </c>
      <c r="I86" s="8">
        <f t="shared" si="4"/>
        <v>0</v>
      </c>
      <c r="J86" s="9">
        <f t="shared" si="10"/>
        <v>9.87848966907913</v>
      </c>
      <c r="K86" s="9">
        <f t="shared" si="11"/>
        <v>9.87848966907913</v>
      </c>
      <c r="L86" s="6">
        <f t="shared" si="5"/>
        <v>5.1590185629862599</v>
      </c>
      <c r="M86" s="8">
        <f t="shared" si="6"/>
        <v>0</v>
      </c>
      <c r="N86" s="8">
        <f t="shared" si="12"/>
        <v>0</v>
      </c>
      <c r="O86" s="9">
        <f t="shared" si="13"/>
        <v>12.713568754317849</v>
      </c>
      <c r="P86" s="9">
        <f t="shared" si="14"/>
        <v>12.713568754317849</v>
      </c>
      <c r="Q86" s="6">
        <f t="shared" si="15"/>
        <v>6.3759259760514473</v>
      </c>
      <c r="R86" s="8">
        <f t="shared" si="16"/>
        <v>0</v>
      </c>
      <c r="S86" s="8">
        <f t="shared" si="17"/>
        <v>0</v>
      </c>
      <c r="T86" s="9" t="e">
        <f>+#REF!+#REF!*A86</f>
        <v>#REF!</v>
      </c>
    </row>
    <row r="87" spans="1:20" x14ac:dyDescent="0.25">
      <c r="A87">
        <v>29.8</v>
      </c>
      <c r="B87" s="3">
        <f t="shared" si="7"/>
        <v>0.11999999999999886</v>
      </c>
      <c r="C87" s="3">
        <f t="shared" si="0"/>
        <v>2.1199999999999988</v>
      </c>
      <c r="D87" s="3">
        <f t="shared" si="8"/>
        <v>4.1199999999999992</v>
      </c>
      <c r="E87" s="9">
        <f t="shared" si="1"/>
        <v>2.491440419982673</v>
      </c>
      <c r="F87" s="9">
        <f t="shared" si="9"/>
        <v>2.491440419982673</v>
      </c>
      <c r="G87" s="6">
        <f t="shared" si="2"/>
        <v>3.9320095759011164</v>
      </c>
      <c r="H87" s="8">
        <f t="shared" si="3"/>
        <v>0</v>
      </c>
      <c r="I87" s="8">
        <f t="shared" si="4"/>
        <v>0</v>
      </c>
      <c r="J87" s="9">
        <f t="shared" si="10"/>
        <v>9.0713115461799312</v>
      </c>
      <c r="K87" s="9">
        <f t="shared" si="11"/>
        <v>9.0713115461799312</v>
      </c>
      <c r="L87" s="6">
        <f t="shared" si="5"/>
        <v>4.9692291026703055</v>
      </c>
      <c r="M87" s="8">
        <f t="shared" si="6"/>
        <v>0</v>
      </c>
      <c r="N87" s="8">
        <f t="shared" si="12"/>
        <v>0</v>
      </c>
      <c r="O87" s="9">
        <f t="shared" si="13"/>
        <v>12.232710348976406</v>
      </c>
      <c r="P87" s="9">
        <f t="shared" si="14"/>
        <v>12.232710348976406</v>
      </c>
      <c r="Q87" s="6">
        <f t="shared" si="15"/>
        <v>6.1413690472024021</v>
      </c>
      <c r="R87" s="8">
        <f t="shared" si="16"/>
        <v>0</v>
      </c>
      <c r="S87" s="8">
        <f t="shared" si="17"/>
        <v>0</v>
      </c>
      <c r="T87" s="9" t="e">
        <f>+#REF!+#REF!*A87</f>
        <v>#REF!</v>
      </c>
    </row>
    <row r="88" spans="1:20" x14ac:dyDescent="0.25">
      <c r="A88">
        <v>30.7</v>
      </c>
      <c r="B88" s="3">
        <f t="shared" si="7"/>
        <v>-0.41999999999999887</v>
      </c>
      <c r="C88" s="3">
        <f t="shared" si="0"/>
        <v>1.5800000000000012</v>
      </c>
      <c r="D88" s="3">
        <f t="shared" si="8"/>
        <v>3.580000000000001</v>
      </c>
      <c r="E88" s="9" t="e">
        <f t="shared" si="1"/>
        <v>#NUM!</v>
      </c>
      <c r="F88" s="9">
        <f t="shared" si="9"/>
        <v>0</v>
      </c>
      <c r="G88" s="6">
        <f t="shared" si="2"/>
        <v>3.7915856865926281</v>
      </c>
      <c r="H88" s="8">
        <f t="shared" si="3"/>
        <v>0</v>
      </c>
      <c r="I88" s="8">
        <f t="shared" si="4"/>
        <v>0</v>
      </c>
      <c r="J88" s="9">
        <f t="shared" si="10"/>
        <v>8.0783338225935513</v>
      </c>
      <c r="K88" s="9">
        <f t="shared" si="11"/>
        <v>8.0783338225935513</v>
      </c>
      <c r="L88" s="6">
        <f t="shared" si="5"/>
        <v>4.7917629841393081</v>
      </c>
      <c r="M88" s="8">
        <f t="shared" si="6"/>
        <v>0</v>
      </c>
      <c r="N88" s="8">
        <f t="shared" si="12"/>
        <v>0</v>
      </c>
      <c r="O88" s="9">
        <f t="shared" si="13"/>
        <v>11.672757642336524</v>
      </c>
      <c r="P88" s="9">
        <f t="shared" si="14"/>
        <v>11.672757642336524</v>
      </c>
      <c r="Q88" s="6">
        <f t="shared" si="15"/>
        <v>5.9220422854944808</v>
      </c>
      <c r="R88" s="8">
        <f t="shared" si="16"/>
        <v>0</v>
      </c>
      <c r="S88" s="8">
        <f t="shared" si="17"/>
        <v>0</v>
      </c>
      <c r="T88" s="9" t="e">
        <f>+#REF!+#REF!*A88</f>
        <v>#REF!</v>
      </c>
    </row>
    <row r="89" spans="1:20" x14ac:dyDescent="0.25">
      <c r="A89">
        <v>31.6</v>
      </c>
      <c r="B89" s="3">
        <f t="shared" si="7"/>
        <v>-0.9600000000000023</v>
      </c>
      <c r="C89" s="3">
        <f t="shared" si="0"/>
        <v>1.0399999999999978</v>
      </c>
      <c r="D89" s="3">
        <f t="shared" si="8"/>
        <v>3.0399999999999978</v>
      </c>
      <c r="E89" s="9" t="e">
        <f t="shared" si="1"/>
        <v>#NUM!</v>
      </c>
      <c r="F89" s="9">
        <f t="shared" si="9"/>
        <v>0</v>
      </c>
      <c r="G89" s="6">
        <f t="shared" si="2"/>
        <v>3.6600209085464699</v>
      </c>
      <c r="H89" s="8">
        <f t="shared" si="3"/>
        <v>0</v>
      </c>
      <c r="I89" s="8">
        <f t="shared" si="4"/>
        <v>0</v>
      </c>
      <c r="J89" s="9">
        <f t="shared" si="10"/>
        <v>6.7997492550514727</v>
      </c>
      <c r="K89" s="9">
        <f t="shared" si="11"/>
        <v>6.7997492550514727</v>
      </c>
      <c r="L89" s="6">
        <f t="shared" si="5"/>
        <v>4.6254929099359661</v>
      </c>
      <c r="M89" s="8">
        <f t="shared" si="6"/>
        <v>0</v>
      </c>
      <c r="N89" s="8">
        <f t="shared" si="12"/>
        <v>0</v>
      </c>
      <c r="O89" s="9">
        <f t="shared" si="13"/>
        <v>11.018462757054307</v>
      </c>
      <c r="P89" s="9">
        <f t="shared" si="14"/>
        <v>11.018462757054307</v>
      </c>
      <c r="Q89" s="6">
        <f t="shared" si="15"/>
        <v>5.7165524869581787</v>
      </c>
      <c r="R89" s="8">
        <f t="shared" si="16"/>
        <v>0</v>
      </c>
      <c r="S89" s="8">
        <f t="shared" si="17"/>
        <v>0</v>
      </c>
      <c r="T89" s="9" t="e">
        <f>+#REF!+#REF!*A89</f>
        <v>#REF!</v>
      </c>
    </row>
    <row r="90" spans="1:20" x14ac:dyDescent="0.25">
      <c r="A90">
        <v>32.5</v>
      </c>
      <c r="B90" s="3">
        <f t="shared" si="7"/>
        <v>-1.5</v>
      </c>
      <c r="C90" s="3">
        <f t="shared" si="0"/>
        <v>0.5</v>
      </c>
      <c r="D90" s="3">
        <f t="shared" si="8"/>
        <v>2.5</v>
      </c>
      <c r="E90" s="9" t="e">
        <f t="shared" si="1"/>
        <v>#NUM!</v>
      </c>
      <c r="F90" s="9">
        <f t="shared" si="9"/>
        <v>0</v>
      </c>
      <c r="G90" s="6">
        <f t="shared" si="2"/>
        <v>3.5365272104916587</v>
      </c>
      <c r="H90" s="8">
        <f t="shared" si="3"/>
        <v>0</v>
      </c>
      <c r="I90" s="8">
        <f t="shared" si="4"/>
        <v>0</v>
      </c>
      <c r="J90" s="9">
        <f t="shared" si="10"/>
        <v>4.9667505722521774</v>
      </c>
      <c r="K90" s="9">
        <f t="shared" si="11"/>
        <v>4.9667505722521774</v>
      </c>
      <c r="L90" s="6">
        <f t="shared" si="5"/>
        <v>4.4694229750783654</v>
      </c>
      <c r="M90" s="8">
        <f t="shared" si="6"/>
        <v>0</v>
      </c>
      <c r="N90" s="8">
        <f t="shared" si="12"/>
        <v>0</v>
      </c>
      <c r="O90" s="9">
        <f t="shared" si="13"/>
        <v>10.247285881561156</v>
      </c>
      <c r="P90" s="9">
        <f t="shared" si="14"/>
        <v>10.247285881561156</v>
      </c>
      <c r="Q90" s="6">
        <f t="shared" si="15"/>
        <v>5.5236688329084398</v>
      </c>
      <c r="R90" s="8">
        <f t="shared" si="16"/>
        <v>0</v>
      </c>
      <c r="S90" s="8">
        <f t="shared" si="17"/>
        <v>0</v>
      </c>
      <c r="T90" s="9" t="e">
        <f>+#REF!+#REF!*A90</f>
        <v>#REF!</v>
      </c>
    </row>
    <row r="91" spans="1:20" x14ac:dyDescent="0.25">
      <c r="A91">
        <v>33.4</v>
      </c>
      <c r="B91" s="3">
        <f t="shared" si="7"/>
        <v>-2.0399999999999978</v>
      </c>
      <c r="C91" s="3">
        <f t="shared" si="0"/>
        <v>-3.9999999999997725E-2</v>
      </c>
      <c r="D91" s="3">
        <f t="shared" si="8"/>
        <v>1.9600000000000022</v>
      </c>
      <c r="E91" s="9" t="e">
        <f t="shared" si="1"/>
        <v>#NUM!</v>
      </c>
      <c r="F91" s="9">
        <f t="shared" si="9"/>
        <v>0</v>
      </c>
      <c r="G91" s="6">
        <f t="shared" si="2"/>
        <v>3.42040594315786</v>
      </c>
      <c r="H91" s="8">
        <f t="shared" si="3"/>
        <v>0</v>
      </c>
      <c r="I91" s="8">
        <f t="shared" si="4"/>
        <v>0</v>
      </c>
      <c r="J91" s="9" t="e">
        <f t="shared" si="10"/>
        <v>#NUM!</v>
      </c>
      <c r="K91" s="9">
        <f t="shared" si="11"/>
        <v>0</v>
      </c>
      <c r="L91" s="6">
        <f t="shared" si="5"/>
        <v>4.3226702345431836</v>
      </c>
      <c r="M91" s="8">
        <f t="shared" si="6"/>
        <v>0</v>
      </c>
      <c r="N91" s="8">
        <f t="shared" si="12"/>
        <v>0</v>
      </c>
      <c r="O91" s="9">
        <f t="shared" si="13"/>
        <v>9.323431596225852</v>
      </c>
      <c r="P91" s="9">
        <f t="shared" si="14"/>
        <v>9.323431596225852</v>
      </c>
      <c r="Q91" s="6">
        <f t="shared" si="15"/>
        <v>5.3423001095725429</v>
      </c>
      <c r="R91" s="8">
        <f t="shared" si="16"/>
        <v>0</v>
      </c>
      <c r="S91" s="8">
        <f t="shared" si="17"/>
        <v>0</v>
      </c>
      <c r="T91" s="9" t="e">
        <f>+#REF!+#REF!*A91</f>
        <v>#REF!</v>
      </c>
    </row>
    <row r="92" spans="1:20" x14ac:dyDescent="0.25">
      <c r="A92">
        <v>34.299999999999997</v>
      </c>
      <c r="B92" s="3">
        <f t="shared" si="7"/>
        <v>-2.5799999999999983</v>
      </c>
      <c r="C92" s="3">
        <f t="shared" si="0"/>
        <v>-0.57999999999999829</v>
      </c>
      <c r="D92" s="3">
        <f t="shared" si="8"/>
        <v>1.4200000000000017</v>
      </c>
      <c r="E92" s="9" t="e">
        <f t="shared" si="1"/>
        <v>#NUM!</v>
      </c>
      <c r="F92" s="9">
        <f t="shared" si="9"/>
        <v>0</v>
      </c>
      <c r="G92" s="6">
        <f t="shared" si="2"/>
        <v>3.3110356282350977</v>
      </c>
      <c r="H92" s="8">
        <f t="shared" si="3"/>
        <v>0</v>
      </c>
      <c r="I92" s="8">
        <f t="shared" si="4"/>
        <v>0</v>
      </c>
      <c r="J92" s="9" t="e">
        <f t="shared" si="10"/>
        <v>#NUM!</v>
      </c>
      <c r="K92" s="9">
        <f t="shared" si="11"/>
        <v>0</v>
      </c>
      <c r="L92" s="6">
        <f t="shared" si="5"/>
        <v>4.1844492710914718</v>
      </c>
      <c r="M92" s="8">
        <f t="shared" si="6"/>
        <v>0</v>
      </c>
      <c r="N92" s="8">
        <f t="shared" si="12"/>
        <v>0</v>
      </c>
      <c r="O92" s="9">
        <f t="shared" si="13"/>
        <v>8.1835458691097838</v>
      </c>
      <c r="P92" s="9">
        <f t="shared" si="14"/>
        <v>8.1835458691097838</v>
      </c>
      <c r="Q92" s="6">
        <f t="shared" si="15"/>
        <v>5.1714756357802836</v>
      </c>
      <c r="R92" s="8">
        <f t="shared" si="16"/>
        <v>0</v>
      </c>
      <c r="S92" s="8">
        <f t="shared" si="17"/>
        <v>0</v>
      </c>
      <c r="T92" s="9" t="e">
        <f>+#REF!+#REF!*A92</f>
        <v>#REF!</v>
      </c>
    </row>
    <row r="93" spans="1:20" x14ac:dyDescent="0.25">
      <c r="A93">
        <v>35.200000000000003</v>
      </c>
      <c r="B93" s="3">
        <f t="shared" si="7"/>
        <v>-3.1200000000000019</v>
      </c>
      <c r="C93" s="3">
        <f t="shared" si="0"/>
        <v>-1.1200000000000017</v>
      </c>
      <c r="D93" s="3">
        <f t="shared" si="8"/>
        <v>0.87999999999999834</v>
      </c>
      <c r="E93" s="9" t="e">
        <f t="shared" si="1"/>
        <v>#NUM!</v>
      </c>
      <c r="F93" s="9">
        <f t="shared" si="9"/>
        <v>0</v>
      </c>
      <c r="G93" s="6">
        <f t="shared" si="2"/>
        <v>3.2078616843123311</v>
      </c>
      <c r="H93" s="8">
        <f t="shared" si="3"/>
        <v>0</v>
      </c>
      <c r="I93" s="8">
        <f t="shared" si="4"/>
        <v>0</v>
      </c>
      <c r="J93" s="9" t="e">
        <f t="shared" si="10"/>
        <v>#NUM!</v>
      </c>
      <c r="K93" s="9">
        <f t="shared" si="11"/>
        <v>0</v>
      </c>
      <c r="L93" s="6">
        <f t="shared" si="5"/>
        <v>4.0540592110263738</v>
      </c>
      <c r="M93" s="8">
        <f t="shared" si="6"/>
        <v>0</v>
      </c>
      <c r="N93" s="8">
        <f t="shared" si="12"/>
        <v>0</v>
      </c>
      <c r="O93" s="9">
        <f t="shared" si="13"/>
        <v>6.6929205153026725</v>
      </c>
      <c r="P93" s="9">
        <f t="shared" si="14"/>
        <v>6.6929205153026725</v>
      </c>
      <c r="Q93" s="6">
        <f t="shared" si="15"/>
        <v>5.0103292160033508</v>
      </c>
      <c r="R93" s="8">
        <f t="shared" si="16"/>
        <v>0</v>
      </c>
      <c r="S93" s="8">
        <f t="shared" si="17"/>
        <v>0</v>
      </c>
      <c r="T93" s="9" t="e">
        <f>+#REF!+#REF!*A93</f>
        <v>#REF!</v>
      </c>
    </row>
    <row r="94" spans="1:20" x14ac:dyDescent="0.25">
      <c r="A94">
        <v>36.1</v>
      </c>
      <c r="B94" s="3">
        <f t="shared" si="7"/>
        <v>-3.6600000000000024</v>
      </c>
      <c r="C94" s="3">
        <f t="shared" si="0"/>
        <v>-1.6600000000000024</v>
      </c>
      <c r="D94" s="3">
        <f t="shared" si="8"/>
        <v>0.33999999999999775</v>
      </c>
      <c r="E94" s="9" t="e">
        <f t="shared" si="1"/>
        <v>#NUM!</v>
      </c>
      <c r="F94" s="9">
        <f t="shared" si="9"/>
        <v>0</v>
      </c>
      <c r="G94" s="6">
        <f t="shared" si="2"/>
        <v>3.110387742030944</v>
      </c>
      <c r="H94" s="8">
        <f t="shared" si="3"/>
        <v>0</v>
      </c>
      <c r="I94" s="8">
        <f t="shared" si="4"/>
        <v>0</v>
      </c>
      <c r="J94" s="9" t="e">
        <f t="shared" si="10"/>
        <v>#NUM!</v>
      </c>
      <c r="K94" s="9">
        <f t="shared" si="11"/>
        <v>0</v>
      </c>
      <c r="L94" s="6">
        <f t="shared" si="5"/>
        <v>3.9308727483826074</v>
      </c>
      <c r="M94" s="8">
        <f t="shared" si="6"/>
        <v>0</v>
      </c>
      <c r="N94" s="8">
        <f t="shared" si="12"/>
        <v>0</v>
      </c>
      <c r="O94" s="9">
        <f t="shared" si="13"/>
        <v>4.4237897061720668</v>
      </c>
      <c r="P94" s="9">
        <f t="shared" si="14"/>
        <v>4.4237897061720668</v>
      </c>
      <c r="Q94" s="6">
        <f t="shared" si="15"/>
        <v>4.8580855755746493</v>
      </c>
      <c r="R94" s="8">
        <f t="shared" si="16"/>
        <v>0</v>
      </c>
      <c r="S94" s="8">
        <f t="shared" si="17"/>
        <v>0</v>
      </c>
      <c r="T94" s="9" t="e">
        <f>+#REF!+#REF!*A94</f>
        <v>#REF!</v>
      </c>
    </row>
    <row r="95" spans="1:20" x14ac:dyDescent="0.25">
      <c r="A95">
        <v>37</v>
      </c>
      <c r="B95" s="3">
        <f t="shared" si="7"/>
        <v>-4.2</v>
      </c>
      <c r="C95" s="3">
        <f t="shared" si="0"/>
        <v>-2.2000000000000002</v>
      </c>
      <c r="D95" s="3">
        <f t="shared" si="8"/>
        <v>-0.2</v>
      </c>
      <c r="E95" s="9" t="e">
        <f t="shared" si="1"/>
        <v>#NUM!</v>
      </c>
      <c r="F95" s="9">
        <f t="shared" si="9"/>
        <v>0</v>
      </c>
      <c r="G95" s="6">
        <f t="shared" si="2"/>
        <v>3.0181682700466235</v>
      </c>
      <c r="H95" s="8">
        <f t="shared" si="3"/>
        <v>0</v>
      </c>
      <c r="I95" s="8">
        <f t="shared" si="4"/>
        <v>0</v>
      </c>
      <c r="J95" s="9" t="e">
        <f t="shared" si="10"/>
        <v>#NUM!</v>
      </c>
      <c r="K95" s="9">
        <f t="shared" si="11"/>
        <v>0</v>
      </c>
      <c r="L95" s="6">
        <f t="shared" si="5"/>
        <v>3.8143268257007286</v>
      </c>
      <c r="M95" s="8">
        <f t="shared" si="6"/>
        <v>0</v>
      </c>
      <c r="N95" s="8">
        <f t="shared" si="12"/>
        <v>0</v>
      </c>
      <c r="O95" s="9" t="e">
        <f t="shared" si="13"/>
        <v>#NUM!</v>
      </c>
      <c r="P95" s="9">
        <f t="shared" si="14"/>
        <v>0</v>
      </c>
      <c r="Q95" s="6">
        <f t="shared" si="15"/>
        <v>4.7140488432469914</v>
      </c>
      <c r="R95" s="8">
        <f t="shared" si="16"/>
        <v>0</v>
      </c>
      <c r="S95" s="8">
        <f t="shared" si="17"/>
        <v>0</v>
      </c>
      <c r="T95" s="9" t="e">
        <f>+#REF!+#REF!*A95</f>
        <v>#REF!</v>
      </c>
    </row>
    <row r="96" spans="1:20" x14ac:dyDescent="0.25">
      <c r="A96">
        <v>37.9</v>
      </c>
      <c r="B96" s="3">
        <f t="shared" si="7"/>
        <v>-4.7399999999999975</v>
      </c>
      <c r="C96" s="3">
        <f t="shared" si="0"/>
        <v>-2.7399999999999975</v>
      </c>
      <c r="D96" s="3">
        <f t="shared" si="8"/>
        <v>-0.73999999999999777</v>
      </c>
      <c r="E96" s="9" t="e">
        <f t="shared" si="1"/>
        <v>#NUM!</v>
      </c>
      <c r="F96" s="9">
        <f t="shared" si="9"/>
        <v>0</v>
      </c>
      <c r="G96" s="6">
        <f t="shared" si="2"/>
        <v>2.9308022876034361</v>
      </c>
      <c r="H96" s="8">
        <f t="shared" si="3"/>
        <v>0</v>
      </c>
      <c r="I96" s="8">
        <f t="shared" si="4"/>
        <v>0</v>
      </c>
      <c r="J96" s="9" t="e">
        <f t="shared" si="10"/>
        <v>#NUM!</v>
      </c>
      <c r="K96" s="9">
        <f t="shared" si="11"/>
        <v>0</v>
      </c>
      <c r="L96" s="6">
        <f t="shared" si="5"/>
        <v>3.7039146880495708</v>
      </c>
      <c r="M96" s="8">
        <f t="shared" si="6"/>
        <v>0</v>
      </c>
      <c r="N96" s="8">
        <f t="shared" si="12"/>
        <v>0</v>
      </c>
      <c r="O96" s="9" t="e">
        <f t="shared" si="13"/>
        <v>#NUM!</v>
      </c>
      <c r="P96" s="9">
        <f t="shared" si="14"/>
        <v>0</v>
      </c>
      <c r="Q96" s="6">
        <f t="shared" si="15"/>
        <v>4.5775927309212587</v>
      </c>
      <c r="R96" s="8">
        <f t="shared" si="16"/>
        <v>0</v>
      </c>
      <c r="S96" s="8">
        <f t="shared" si="17"/>
        <v>0</v>
      </c>
      <c r="T96" s="9" t="e">
        <f>+#REF!+#REF!*A96</f>
        <v>#REF!</v>
      </c>
    </row>
    <row r="97" spans="1:20" x14ac:dyDescent="0.25">
      <c r="A97">
        <v>38.799999999999997</v>
      </c>
      <c r="B97" s="3">
        <f t="shared" si="7"/>
        <v>-5.2799999999999985</v>
      </c>
      <c r="C97" s="3">
        <f t="shared" si="0"/>
        <v>-3.2799999999999985</v>
      </c>
      <c r="D97" s="3">
        <f t="shared" si="8"/>
        <v>-1.2799999999999983</v>
      </c>
      <c r="E97" s="9" t="e">
        <f t="shared" si="1"/>
        <v>#NUM!</v>
      </c>
      <c r="F97" s="9">
        <f t="shared" si="9"/>
        <v>0</v>
      </c>
      <c r="G97" s="6">
        <f t="shared" si="2"/>
        <v>2.8479279821686814</v>
      </c>
      <c r="H97" s="8">
        <f t="shared" si="3"/>
        <v>0</v>
      </c>
      <c r="I97" s="8">
        <f t="shared" si="4"/>
        <v>0</v>
      </c>
      <c r="J97" s="9" t="e">
        <f t="shared" si="10"/>
        <v>#NUM!</v>
      </c>
      <c r="K97" s="9">
        <f t="shared" si="11"/>
        <v>0</v>
      </c>
      <c r="L97" s="6">
        <f t="shared" si="5"/>
        <v>3.5991790808542103</v>
      </c>
      <c r="M97" s="8">
        <f t="shared" si="6"/>
        <v>0</v>
      </c>
      <c r="N97" s="8">
        <f t="shared" si="12"/>
        <v>0</v>
      </c>
      <c r="O97" s="9" t="e">
        <f t="shared" si="13"/>
        <v>#NUM!</v>
      </c>
      <c r="P97" s="9">
        <f t="shared" si="14"/>
        <v>0</v>
      </c>
      <c r="Q97" s="6">
        <f t="shared" si="15"/>
        <v>4.4481521269805224</v>
      </c>
      <c r="R97" s="8">
        <f t="shared" si="16"/>
        <v>0</v>
      </c>
      <c r="S97" s="8">
        <f t="shared" si="17"/>
        <v>0</v>
      </c>
      <c r="T97" s="9" t="e">
        <f>+#REF!+#REF!*A97</f>
        <v>#REF!</v>
      </c>
    </row>
    <row r="98" spans="1:20" x14ac:dyDescent="0.25">
      <c r="A98">
        <v>39.700000000000003</v>
      </c>
      <c r="B98" s="3">
        <f t="shared" si="7"/>
        <v>-5.8200000000000021</v>
      </c>
      <c r="C98" s="3">
        <f t="shared" si="0"/>
        <v>-3.8200000000000016</v>
      </c>
      <c r="D98" s="3">
        <f t="shared" si="8"/>
        <v>-1.8200000000000016</v>
      </c>
      <c r="E98" s="9" t="e">
        <f t="shared" si="1"/>
        <v>#NUM!</v>
      </c>
      <c r="F98" s="9">
        <f t="shared" si="9"/>
        <v>0</v>
      </c>
      <c r="G98" s="6">
        <f t="shared" si="2"/>
        <v>2.7692180843296446</v>
      </c>
      <c r="H98" s="8">
        <f t="shared" si="3"/>
        <v>0</v>
      </c>
      <c r="I98" s="8">
        <f t="shared" si="4"/>
        <v>0</v>
      </c>
      <c r="J98" s="9" t="e">
        <f t="shared" si="10"/>
        <v>#NUM!</v>
      </c>
      <c r="K98" s="9">
        <f t="shared" si="11"/>
        <v>0</v>
      </c>
      <c r="L98" s="6">
        <f t="shared" si="5"/>
        <v>3.4997064047429611</v>
      </c>
      <c r="M98" s="8">
        <f t="shared" si="6"/>
        <v>0</v>
      </c>
      <c r="N98" s="8">
        <f t="shared" si="12"/>
        <v>0</v>
      </c>
      <c r="O98" s="9" t="e">
        <f t="shared" si="13"/>
        <v>#NUM!</v>
      </c>
      <c r="P98" s="9">
        <f t="shared" si="14"/>
        <v>0</v>
      </c>
      <c r="Q98" s="6">
        <f t="shared" si="15"/>
        <v>4.3252158723844643</v>
      </c>
      <c r="R98" s="8">
        <f t="shared" si="16"/>
        <v>0</v>
      </c>
      <c r="S98" s="8">
        <f t="shared" si="17"/>
        <v>0</v>
      </c>
      <c r="T98" s="9" t="e">
        <f>+#REF!+#REF!*A98</f>
        <v>#REF!</v>
      </c>
    </row>
    <row r="99" spans="1:20" x14ac:dyDescent="0.25">
      <c r="A99">
        <v>40.6</v>
      </c>
      <c r="B99" s="3">
        <f t="shared" si="7"/>
        <v>-6.3600000000000021</v>
      </c>
      <c r="C99" s="3">
        <f t="shared" si="0"/>
        <v>-4.3600000000000021</v>
      </c>
      <c r="D99" s="3">
        <f t="shared" si="8"/>
        <v>-2.3600000000000021</v>
      </c>
      <c r="E99" s="9" t="e">
        <f t="shared" si="1"/>
        <v>#NUM!</v>
      </c>
      <c r="F99" s="9">
        <f t="shared" si="9"/>
        <v>0</v>
      </c>
      <c r="G99" s="6">
        <f t="shared" si="2"/>
        <v>2.6943758790234504</v>
      </c>
      <c r="H99" s="8">
        <f t="shared" si="3"/>
        <v>0</v>
      </c>
      <c r="I99" s="8">
        <f t="shared" si="4"/>
        <v>0</v>
      </c>
      <c r="J99" s="9" t="e">
        <f t="shared" si="10"/>
        <v>#NUM!</v>
      </c>
      <c r="K99" s="9">
        <f t="shared" si="11"/>
        <v>0</v>
      </c>
      <c r="L99" s="6">
        <f t="shared" si="5"/>
        <v>3.4051216745848865</v>
      </c>
      <c r="M99" s="8">
        <f t="shared" si="6"/>
        <v>0</v>
      </c>
      <c r="N99" s="8">
        <f t="shared" si="12"/>
        <v>0</v>
      </c>
      <c r="O99" s="9" t="e">
        <f t="shared" si="13"/>
        <v>#NUM!</v>
      </c>
      <c r="P99" s="9">
        <f t="shared" si="14"/>
        <v>0</v>
      </c>
      <c r="Q99" s="6">
        <f t="shared" si="15"/>
        <v>4.2083205306465192</v>
      </c>
      <c r="R99" s="8">
        <f t="shared" si="16"/>
        <v>0</v>
      </c>
      <c r="S99" s="8">
        <f t="shared" si="17"/>
        <v>0</v>
      </c>
      <c r="T99" s="9" t="e">
        <f>+#REF!+#REF!*A99</f>
        <v>#REF!</v>
      </c>
    </row>
    <row r="100" spans="1:20" x14ac:dyDescent="0.25">
      <c r="A100">
        <v>41.5</v>
      </c>
      <c r="B100" s="3">
        <f t="shared" si="7"/>
        <v>-6.9</v>
      </c>
      <c r="C100" s="3">
        <f t="shared" si="0"/>
        <v>-4.9000000000000004</v>
      </c>
      <c r="D100" s="3">
        <f t="shared" si="8"/>
        <v>-2.9</v>
      </c>
      <c r="E100" s="9" t="e">
        <f t="shared" si="1"/>
        <v>#NUM!</v>
      </c>
      <c r="F100" s="9">
        <f t="shared" si="9"/>
        <v>0</v>
      </c>
      <c r="G100" s="6">
        <f t="shared" si="2"/>
        <v>2.6231317536806227</v>
      </c>
      <c r="H100" s="8">
        <f t="shared" si="3"/>
        <v>0</v>
      </c>
      <c r="I100" s="8">
        <f t="shared" si="4"/>
        <v>0</v>
      </c>
      <c r="J100" s="9" t="e">
        <f t="shared" si="10"/>
        <v>#NUM!</v>
      </c>
      <c r="K100" s="9">
        <f t="shared" si="11"/>
        <v>0</v>
      </c>
      <c r="L100" s="6">
        <f t="shared" si="5"/>
        <v>3.3150841570728047</v>
      </c>
      <c r="M100" s="8">
        <f t="shared" si="6"/>
        <v>0</v>
      </c>
      <c r="N100" s="8">
        <f t="shared" si="12"/>
        <v>0</v>
      </c>
      <c r="O100" s="9" t="e">
        <f t="shared" si="13"/>
        <v>#NUM!</v>
      </c>
      <c r="P100" s="9">
        <f t="shared" si="14"/>
        <v>0</v>
      </c>
      <c r="Q100" s="6">
        <f t="shared" si="15"/>
        <v>4.0970449964115412</v>
      </c>
      <c r="R100" s="8">
        <f t="shared" si="16"/>
        <v>0</v>
      </c>
      <c r="S100" s="8">
        <f t="shared" si="17"/>
        <v>0</v>
      </c>
      <c r="T100" s="9" t="e">
        <f>+#REF!+#REF!*A100</f>
        <v>#REF!</v>
      </c>
    </row>
    <row r="101" spans="1:20" x14ac:dyDescent="0.25">
      <c r="A101">
        <v>42.4</v>
      </c>
      <c r="B101" s="3">
        <f t="shared" si="7"/>
        <v>-7.4399999999999977</v>
      </c>
      <c r="C101" s="3">
        <f t="shared" si="0"/>
        <v>-5.4399999999999977</v>
      </c>
      <c r="D101" s="3">
        <f t="shared" si="8"/>
        <v>-3.4399999999999977</v>
      </c>
      <c r="E101" s="9" t="e">
        <f t="shared" si="1"/>
        <v>#NUM!</v>
      </c>
      <c r="F101" s="9">
        <f t="shared" si="9"/>
        <v>0</v>
      </c>
      <c r="G101" s="6">
        <f t="shared" si="2"/>
        <v>2.5552402011722664</v>
      </c>
      <c r="H101" s="8">
        <f t="shared" si="3"/>
        <v>0</v>
      </c>
      <c r="I101" s="8">
        <f t="shared" si="4"/>
        <v>0</v>
      </c>
      <c r="J101" s="9" t="e">
        <f t="shared" si="10"/>
        <v>#NUM!</v>
      </c>
      <c r="K101" s="9">
        <f t="shared" si="11"/>
        <v>0</v>
      </c>
      <c r="L101" s="6">
        <f t="shared" si="5"/>
        <v>3.229283583081914</v>
      </c>
      <c r="M101" s="8">
        <f t="shared" si="6"/>
        <v>0</v>
      </c>
      <c r="N101" s="8">
        <f t="shared" si="12"/>
        <v>0</v>
      </c>
      <c r="O101" s="9" t="e">
        <f t="shared" si="13"/>
        <v>#NUM!</v>
      </c>
      <c r="P101" s="9">
        <f t="shared" si="14"/>
        <v>0</v>
      </c>
      <c r="Q101" s="6">
        <f t="shared" si="15"/>
        <v>3.9910058143869684</v>
      </c>
      <c r="R101" s="8">
        <f t="shared" si="16"/>
        <v>0</v>
      </c>
      <c r="S101" s="8">
        <f t="shared" si="17"/>
        <v>0</v>
      </c>
      <c r="T101" s="9" t="e">
        <f>+#REF!+#REF!*A101</f>
        <v>#REF!</v>
      </c>
    </row>
    <row r="102" spans="1:20" x14ac:dyDescent="0.25">
      <c r="A102">
        <v>43.3</v>
      </c>
      <c r="B102" s="3">
        <f t="shared" si="7"/>
        <v>-7.9799999999999951</v>
      </c>
      <c r="C102" s="3">
        <f t="shared" si="0"/>
        <v>-5.9799999999999951</v>
      </c>
      <c r="D102" s="3">
        <f t="shared" si="8"/>
        <v>-3.9799999999999955</v>
      </c>
      <c r="E102" s="9" t="e">
        <f t="shared" si="1"/>
        <v>#NUM!</v>
      </c>
      <c r="F102" s="9">
        <f t="shared" si="9"/>
        <v>0</v>
      </c>
      <c r="G102" s="6">
        <f t="shared" si="2"/>
        <v>2.4904772094499474</v>
      </c>
      <c r="H102" s="8">
        <f t="shared" si="3"/>
        <v>0</v>
      </c>
      <c r="I102" s="8">
        <f t="shared" si="4"/>
        <v>0</v>
      </c>
      <c r="J102" s="9" t="e">
        <f t="shared" si="10"/>
        <v>#NUM!</v>
      </c>
      <c r="K102" s="9">
        <f t="shared" si="11"/>
        <v>0</v>
      </c>
      <c r="L102" s="6">
        <f t="shared" si="5"/>
        <v>3.1474368487262914</v>
      </c>
      <c r="M102" s="8">
        <f t="shared" si="6"/>
        <v>0</v>
      </c>
      <c r="N102" s="8">
        <f t="shared" si="12"/>
        <v>0</v>
      </c>
      <c r="O102" s="9" t="e">
        <f t="shared" si="13"/>
        <v>#NUM!</v>
      </c>
      <c r="P102" s="9">
        <f t="shared" si="14"/>
        <v>0</v>
      </c>
      <c r="Q102" s="6">
        <f t="shared" si="15"/>
        <v>3.8898531022457412</v>
      </c>
      <c r="R102" s="8">
        <f t="shared" si="16"/>
        <v>0</v>
      </c>
      <c r="S102" s="8">
        <f t="shared" si="17"/>
        <v>0</v>
      </c>
      <c r="T102" s="9" t="e">
        <f>+#REF!+#REF!*A102</f>
        <v>#REF!</v>
      </c>
    </row>
    <row r="103" spans="1:20" x14ac:dyDescent="0.25">
      <c r="A103">
        <v>44.2</v>
      </c>
      <c r="B103" s="3">
        <f t="shared" si="7"/>
        <v>-8.5200000000000049</v>
      </c>
      <c r="C103" s="3">
        <f t="shared" si="0"/>
        <v>-6.5200000000000049</v>
      </c>
      <c r="D103" s="3">
        <f t="shared" si="8"/>
        <v>-4.5200000000000049</v>
      </c>
      <c r="E103" s="9" t="e">
        <f t="shared" si="1"/>
        <v>#NUM!</v>
      </c>
      <c r="F103" s="9">
        <f t="shared" si="9"/>
        <v>0</v>
      </c>
      <c r="G103" s="6">
        <f t="shared" si="2"/>
        <v>2.4286379811438623</v>
      </c>
      <c r="H103" s="8">
        <f t="shared" si="3"/>
        <v>0</v>
      </c>
      <c r="I103" s="8">
        <f t="shared" si="4"/>
        <v>0</v>
      </c>
      <c r="J103" s="9" t="e">
        <f t="shared" si="10"/>
        <v>#NUM!</v>
      </c>
      <c r="K103" s="9">
        <f t="shared" si="11"/>
        <v>0</v>
      </c>
      <c r="L103" s="6">
        <f t="shared" si="5"/>
        <v>3.0692851334129214</v>
      </c>
      <c r="M103" s="8">
        <f t="shared" si="6"/>
        <v>0</v>
      </c>
      <c r="N103" s="8">
        <f t="shared" si="12"/>
        <v>0</v>
      </c>
      <c r="O103" s="9" t="e">
        <f t="shared" si="13"/>
        <v>#NUM!</v>
      </c>
      <c r="P103" s="9">
        <f t="shared" si="14"/>
        <v>0</v>
      </c>
      <c r="Q103" s="6">
        <f t="shared" si="15"/>
        <v>3.7932669888879591</v>
      </c>
      <c r="R103" s="8">
        <f t="shared" si="16"/>
        <v>0</v>
      </c>
      <c r="S103" s="8">
        <f t="shared" si="17"/>
        <v>0</v>
      </c>
      <c r="T103" s="9" t="e">
        <f>+#REF!+#REF!*A103</f>
        <v>#REF!</v>
      </c>
    </row>
    <row r="104" spans="1:20" x14ac:dyDescent="0.25">
      <c r="A104">
        <v>45.1</v>
      </c>
      <c r="B104" s="3">
        <f t="shared" si="7"/>
        <v>-9.0600000000000023</v>
      </c>
      <c r="C104" s="3">
        <f t="shared" si="0"/>
        <v>-7.0600000000000023</v>
      </c>
      <c r="D104" s="3">
        <f t="shared" si="8"/>
        <v>-5.0600000000000023</v>
      </c>
      <c r="E104" s="9" t="e">
        <f t="shared" si="1"/>
        <v>#NUM!</v>
      </c>
      <c r="F104" s="9">
        <f t="shared" si="9"/>
        <v>0</v>
      </c>
      <c r="G104" s="6">
        <f t="shared" si="2"/>
        <v>2.369534935672728</v>
      </c>
      <c r="H104" s="8">
        <f t="shared" si="3"/>
        <v>0</v>
      </c>
      <c r="I104" s="8">
        <f t="shared" si="4"/>
        <v>0</v>
      </c>
      <c r="J104" s="9" t="e">
        <f t="shared" si="10"/>
        <v>#NUM!</v>
      </c>
      <c r="K104" s="9">
        <f t="shared" si="11"/>
        <v>0</v>
      </c>
      <c r="L104" s="6">
        <f t="shared" si="5"/>
        <v>2.9945913749308364</v>
      </c>
      <c r="M104" s="8">
        <f t="shared" si="6"/>
        <v>0</v>
      </c>
      <c r="N104" s="8">
        <f t="shared" si="12"/>
        <v>0</v>
      </c>
      <c r="O104" s="9" t="e">
        <f t="shared" si="13"/>
        <v>#NUM!</v>
      </c>
      <c r="P104" s="9">
        <f t="shared" si="14"/>
        <v>0</v>
      </c>
      <c r="Q104" s="6">
        <f t="shared" si="15"/>
        <v>3.7009544939549732</v>
      </c>
      <c r="R104" s="8">
        <f t="shared" si="16"/>
        <v>0</v>
      </c>
      <c r="S104" s="8">
        <f t="shared" si="17"/>
        <v>0</v>
      </c>
      <c r="T104" s="9" t="e">
        <f>+#REF!+#REF!*A104</f>
        <v>#REF!</v>
      </c>
    </row>
    <row r="105" spans="1:20" x14ac:dyDescent="0.25">
      <c r="A105">
        <v>46</v>
      </c>
      <c r="B105" s="3">
        <f t="shared" si="7"/>
        <v>-9.6</v>
      </c>
      <c r="C105" s="3">
        <f t="shared" si="0"/>
        <v>-7.6</v>
      </c>
      <c r="D105" s="3">
        <f t="shared" si="8"/>
        <v>-5.6</v>
      </c>
      <c r="E105" s="9" t="e">
        <f t="shared" si="1"/>
        <v>#NUM!</v>
      </c>
      <c r="F105" s="9">
        <f t="shared" si="9"/>
        <v>0</v>
      </c>
      <c r="G105" s="6">
        <f t="shared" si="2"/>
        <v>2.3129959540342702</v>
      </c>
      <c r="H105" s="8">
        <f t="shared" si="3"/>
        <v>0</v>
      </c>
      <c r="I105" s="8">
        <f t="shared" si="4"/>
        <v>0</v>
      </c>
      <c r="J105" s="9" t="e">
        <f t="shared" si="10"/>
        <v>#NUM!</v>
      </c>
      <c r="K105" s="9">
        <f t="shared" si="11"/>
        <v>0</v>
      </c>
      <c r="L105" s="6">
        <f t="shared" si="5"/>
        <v>2.9231380512372422</v>
      </c>
      <c r="M105" s="8">
        <f t="shared" si="6"/>
        <v>0</v>
      </c>
      <c r="N105" s="8">
        <f t="shared" si="12"/>
        <v>0</v>
      </c>
      <c r="O105" s="9" t="e">
        <f t="shared" si="13"/>
        <v>#NUM!</v>
      </c>
      <c r="P105" s="9">
        <f t="shared" si="14"/>
        <v>0</v>
      </c>
      <c r="Q105" s="6">
        <f t="shared" si="15"/>
        <v>3.6126467863840435</v>
      </c>
      <c r="R105" s="8">
        <f t="shared" si="16"/>
        <v>0</v>
      </c>
      <c r="S105" s="8">
        <f t="shared" si="17"/>
        <v>0</v>
      </c>
      <c r="T105" s="9" t="e">
        <f>+#REF!+#REF!*A105</f>
        <v>#REF!</v>
      </c>
    </row>
    <row r="106" spans="1:20" x14ac:dyDescent="0.25">
      <c r="A106">
        <v>46.9</v>
      </c>
      <c r="B106" s="3">
        <f t="shared" si="7"/>
        <v>-10.139999999999997</v>
      </c>
      <c r="C106" s="3">
        <f t="shared" si="0"/>
        <v>-8.139999999999997</v>
      </c>
      <c r="D106" s="3">
        <f t="shared" si="8"/>
        <v>-6.1399999999999979</v>
      </c>
      <c r="E106" s="9" t="e">
        <f t="shared" si="1"/>
        <v>#NUM!</v>
      </c>
      <c r="F106" s="9">
        <f t="shared" si="9"/>
        <v>0</v>
      </c>
      <c r="G106" s="6">
        <f t="shared" si="2"/>
        <v>2.2588628327161246</v>
      </c>
      <c r="H106" s="8">
        <f t="shared" si="3"/>
        <v>0</v>
      </c>
      <c r="I106" s="8">
        <f t="shared" si="4"/>
        <v>0</v>
      </c>
      <c r="J106" s="9" t="e">
        <f t="shared" si="10"/>
        <v>#NUM!</v>
      </c>
      <c r="K106" s="9">
        <f t="shared" si="11"/>
        <v>0</v>
      </c>
      <c r="L106" s="6">
        <f t="shared" si="5"/>
        <v>2.8547252265276639</v>
      </c>
      <c r="M106" s="8">
        <f t="shared" si="6"/>
        <v>0</v>
      </c>
      <c r="N106" s="8">
        <f t="shared" si="12"/>
        <v>0</v>
      </c>
      <c r="O106" s="9" t="e">
        <f t="shared" si="13"/>
        <v>#NUM!</v>
      </c>
      <c r="P106" s="9">
        <f t="shared" si="14"/>
        <v>0</v>
      </c>
      <c r="Q106" s="6">
        <f t="shared" si="15"/>
        <v>3.5280967695862033</v>
      </c>
      <c r="R106" s="8">
        <f t="shared" si="16"/>
        <v>0</v>
      </c>
      <c r="S106" s="8">
        <f t="shared" si="17"/>
        <v>0</v>
      </c>
      <c r="T106" s="9" t="e">
        <f>+#REF!+#REF!*A106</f>
        <v>#REF!</v>
      </c>
    </row>
    <row r="107" spans="1:20" x14ac:dyDescent="0.25">
      <c r="A107">
        <v>47.8</v>
      </c>
      <c r="B107" s="3">
        <f t="shared" si="7"/>
        <v>-10.679999999999996</v>
      </c>
      <c r="C107" s="3">
        <f t="shared" si="0"/>
        <v>-8.6799999999999962</v>
      </c>
      <c r="D107" s="3">
        <f t="shared" si="8"/>
        <v>-6.6799999999999953</v>
      </c>
      <c r="E107" s="9" t="e">
        <f t="shared" si="1"/>
        <v>#NUM!</v>
      </c>
      <c r="F107" s="9">
        <f t="shared" si="9"/>
        <v>0</v>
      </c>
      <c r="G107" s="6">
        <f t="shared" si="2"/>
        <v>2.2069899183513351</v>
      </c>
      <c r="H107" s="8">
        <f t="shared" si="3"/>
        <v>0</v>
      </c>
      <c r="I107" s="8">
        <f t="shared" si="4"/>
        <v>0</v>
      </c>
      <c r="J107" s="9" t="e">
        <f t="shared" si="10"/>
        <v>#NUM!</v>
      </c>
      <c r="K107" s="9">
        <f t="shared" si="11"/>
        <v>0</v>
      </c>
      <c r="L107" s="6">
        <f t="shared" si="5"/>
        <v>2.7891688257290297</v>
      </c>
      <c r="M107" s="8">
        <f t="shared" si="6"/>
        <v>0</v>
      </c>
      <c r="N107" s="8">
        <f t="shared" si="12"/>
        <v>0</v>
      </c>
      <c r="O107" s="9" t="e">
        <f t="shared" si="13"/>
        <v>#NUM!</v>
      </c>
      <c r="P107" s="9">
        <f t="shared" si="14"/>
        <v>0</v>
      </c>
      <c r="Q107" s="6">
        <f t="shared" si="15"/>
        <v>3.4470769489274264</v>
      </c>
      <c r="R107" s="8">
        <f t="shared" si="16"/>
        <v>0</v>
      </c>
      <c r="S107" s="8">
        <f t="shared" si="17"/>
        <v>0</v>
      </c>
      <c r="T107" s="9" t="e">
        <f>+#REF!+#REF!*A107</f>
        <v>#REF!</v>
      </c>
    </row>
    <row r="108" spans="1:20" x14ac:dyDescent="0.25">
      <c r="A108">
        <v>48.7</v>
      </c>
      <c r="B108" s="3">
        <f t="shared" si="7"/>
        <v>-11.220000000000004</v>
      </c>
      <c r="C108" s="3">
        <f t="shared" si="0"/>
        <v>-9.2200000000000042</v>
      </c>
      <c r="D108" s="3">
        <f t="shared" si="8"/>
        <v>-7.2200000000000042</v>
      </c>
      <c r="E108" s="9" t="e">
        <f t="shared" si="1"/>
        <v>#NUM!</v>
      </c>
      <c r="F108" s="9">
        <f t="shared" si="9"/>
        <v>0</v>
      </c>
      <c r="G108" s="6">
        <f t="shared" si="2"/>
        <v>2.1572428990451153</v>
      </c>
      <c r="H108" s="8">
        <f t="shared" si="3"/>
        <v>0</v>
      </c>
      <c r="I108" s="8">
        <f t="shared" si="4"/>
        <v>0</v>
      </c>
      <c r="J108" s="9" t="e">
        <f t="shared" si="10"/>
        <v>#NUM!</v>
      </c>
      <c r="K108" s="9">
        <f t="shared" si="11"/>
        <v>0</v>
      </c>
      <c r="L108" s="6">
        <f t="shared" si="5"/>
        <v>2.7262991069921636</v>
      </c>
      <c r="M108" s="8">
        <f t="shared" si="6"/>
        <v>0</v>
      </c>
      <c r="N108" s="8">
        <f t="shared" si="12"/>
        <v>0</v>
      </c>
      <c r="O108" s="9" t="e">
        <f t="shared" si="13"/>
        <v>#NUM!</v>
      </c>
      <c r="P108" s="9">
        <f t="shared" si="14"/>
        <v>0</v>
      </c>
      <c r="Q108" s="6">
        <f t="shared" si="15"/>
        <v>3.3693775439131892</v>
      </c>
      <c r="R108" s="8">
        <f t="shared" si="16"/>
        <v>0</v>
      </c>
      <c r="S108" s="8">
        <f t="shared" si="17"/>
        <v>0</v>
      </c>
      <c r="T108" s="9" t="e">
        <f>+#REF!+#REF!*A108</f>
        <v>#REF!</v>
      </c>
    </row>
    <row r="109" spans="1:20" x14ac:dyDescent="0.25">
      <c r="A109">
        <v>49.6</v>
      </c>
      <c r="B109" s="3">
        <f t="shared" si="7"/>
        <v>-11.760000000000002</v>
      </c>
      <c r="C109" s="3">
        <f t="shared" si="0"/>
        <v>-9.7600000000000016</v>
      </c>
      <c r="D109" s="3">
        <f t="shared" si="8"/>
        <v>-7.7600000000000025</v>
      </c>
      <c r="E109" s="9" t="e">
        <f t="shared" si="1"/>
        <v>#NUM!</v>
      </c>
      <c r="F109" s="9">
        <f t="shared" si="9"/>
        <v>0</v>
      </c>
      <c r="G109" s="6">
        <f t="shared" si="2"/>
        <v>2.1094977318838533</v>
      </c>
      <c r="H109" s="8">
        <f t="shared" si="3"/>
        <v>0</v>
      </c>
      <c r="I109" s="8">
        <f t="shared" si="4"/>
        <v>0</v>
      </c>
      <c r="J109" s="9" t="e">
        <f t="shared" si="10"/>
        <v>#NUM!</v>
      </c>
      <c r="K109" s="9">
        <f t="shared" si="11"/>
        <v>0</v>
      </c>
      <c r="L109" s="6">
        <f t="shared" si="5"/>
        <v>2.6659593062898144</v>
      </c>
      <c r="M109" s="8">
        <f t="shared" si="6"/>
        <v>0</v>
      </c>
      <c r="N109" s="8">
        <f t="shared" si="12"/>
        <v>0</v>
      </c>
      <c r="O109" s="9" t="e">
        <f t="shared" si="13"/>
        <v>#NUM!</v>
      </c>
      <c r="P109" s="9">
        <f t="shared" si="14"/>
        <v>0</v>
      </c>
      <c r="Q109" s="6">
        <f t="shared" si="15"/>
        <v>3.2948048130747916</v>
      </c>
      <c r="R109" s="8">
        <f t="shared" si="16"/>
        <v>0</v>
      </c>
      <c r="S109" s="8">
        <f t="shared" si="17"/>
        <v>0</v>
      </c>
      <c r="T109" s="9" t="e">
        <f>+#REF!+#REF!*A109</f>
        <v>#REF!</v>
      </c>
    </row>
    <row r="110" spans="1:20" x14ac:dyDescent="0.25">
      <c r="A110">
        <v>50.5</v>
      </c>
      <c r="B110" s="3">
        <f t="shared" si="7"/>
        <v>-12.3</v>
      </c>
      <c r="C110" s="3">
        <f t="shared" si="0"/>
        <v>-10.3</v>
      </c>
      <c r="D110" s="3">
        <f t="shared" si="8"/>
        <v>-8.3000000000000007</v>
      </c>
      <c r="E110" s="9" t="e">
        <f t="shared" si="1"/>
        <v>#NUM!</v>
      </c>
      <c r="F110" s="9">
        <f t="shared" si="9"/>
        <v>0</v>
      </c>
      <c r="G110" s="6">
        <f t="shared" si="2"/>
        <v>2.0636396891334039</v>
      </c>
      <c r="H110" s="8">
        <f t="shared" si="3"/>
        <v>0</v>
      </c>
      <c r="I110" s="8">
        <f t="shared" si="4"/>
        <v>0</v>
      </c>
      <c r="J110" s="9" t="e">
        <f t="shared" si="10"/>
        <v>#NUM!</v>
      </c>
      <c r="K110" s="9">
        <f t="shared" si="11"/>
        <v>0</v>
      </c>
      <c r="L110" s="6">
        <f t="shared" si="5"/>
        <v>2.6080044320128857</v>
      </c>
      <c r="M110" s="8">
        <f t="shared" si="6"/>
        <v>0</v>
      </c>
      <c r="N110" s="8">
        <f t="shared" si="12"/>
        <v>0</v>
      </c>
      <c r="O110" s="9" t="e">
        <f t="shared" si="13"/>
        <v>#NUM!</v>
      </c>
      <c r="P110" s="9">
        <f t="shared" si="14"/>
        <v>0</v>
      </c>
      <c r="Q110" s="6">
        <f t="shared" si="15"/>
        <v>3.2231795642353736</v>
      </c>
      <c r="R110" s="8">
        <f t="shared" si="16"/>
        <v>0</v>
      </c>
      <c r="S110" s="8">
        <f t="shared" si="17"/>
        <v>0</v>
      </c>
      <c r="T110" s="9" t="e">
        <f>+#REF!+#REF!*A110</f>
        <v>#REF!</v>
      </c>
    </row>
    <row r="111" spans="1:20" x14ac:dyDescent="0.25">
      <c r="A111">
        <v>51.4</v>
      </c>
      <c r="B111" s="3">
        <f t="shared" si="7"/>
        <v>-12.839999999999998</v>
      </c>
      <c r="C111" s="3">
        <f t="shared" si="0"/>
        <v>-10.839999999999998</v>
      </c>
      <c r="D111" s="3">
        <f t="shared" si="8"/>
        <v>-8.8399999999999981</v>
      </c>
      <c r="E111" s="9" t="e">
        <f t="shared" si="1"/>
        <v>#NUM!</v>
      </c>
      <c r="F111" s="9">
        <f t="shared" si="9"/>
        <v>0</v>
      </c>
      <c r="G111" s="6">
        <f t="shared" si="2"/>
        <v>2.019562508147299</v>
      </c>
      <c r="H111" s="8">
        <f t="shared" si="3"/>
        <v>0</v>
      </c>
      <c r="I111" s="8">
        <f t="shared" si="4"/>
        <v>0</v>
      </c>
      <c r="J111" s="9" t="e">
        <f t="shared" si="10"/>
        <v>#NUM!</v>
      </c>
      <c r="K111" s="9">
        <f t="shared" si="11"/>
        <v>0</v>
      </c>
      <c r="L111" s="6">
        <f t="shared" si="5"/>
        <v>2.5523001906340674</v>
      </c>
      <c r="M111" s="8">
        <f t="shared" si="6"/>
        <v>0</v>
      </c>
      <c r="N111" s="8">
        <f t="shared" si="12"/>
        <v>0</v>
      </c>
      <c r="O111" s="9" t="e">
        <f t="shared" si="13"/>
        <v>#NUM!</v>
      </c>
      <c r="P111" s="9">
        <f t="shared" si="14"/>
        <v>0</v>
      </c>
      <c r="Q111" s="6">
        <f t="shared" si="15"/>
        <v>3.1543358267594876</v>
      </c>
      <c r="R111" s="8">
        <f t="shared" si="16"/>
        <v>0</v>
      </c>
      <c r="S111" s="8">
        <f t="shared" si="17"/>
        <v>0</v>
      </c>
      <c r="T111" s="9" t="e">
        <f>+#REF!+#REF!*A111</f>
        <v>#REF!</v>
      </c>
    </row>
    <row r="112" spans="1:20" x14ac:dyDescent="0.25">
      <c r="A112">
        <v>52.3</v>
      </c>
      <c r="B112" s="3">
        <f t="shared" si="7"/>
        <v>-13.379999999999995</v>
      </c>
      <c r="C112" s="3">
        <f t="shared" si="0"/>
        <v>-11.379999999999995</v>
      </c>
      <c r="D112" s="3">
        <f t="shared" si="8"/>
        <v>-9.3799999999999955</v>
      </c>
      <c r="E112" s="9" t="e">
        <f t="shared" si="1"/>
        <v>#NUM!</v>
      </c>
      <c r="F112" s="9">
        <f t="shared" si="9"/>
        <v>0</v>
      </c>
      <c r="G112" s="6">
        <f t="shared" si="2"/>
        <v>1.9771676321206422</v>
      </c>
      <c r="H112" s="8">
        <f t="shared" si="3"/>
        <v>0</v>
      </c>
      <c r="I112" s="8">
        <f t="shared" si="4"/>
        <v>0</v>
      </c>
      <c r="J112" s="9" t="e">
        <f t="shared" si="10"/>
        <v>#NUM!</v>
      </c>
      <c r="K112" s="9">
        <f t="shared" si="11"/>
        <v>0</v>
      </c>
      <c r="L112" s="6">
        <f t="shared" si="5"/>
        <v>2.4987220271812269</v>
      </c>
      <c r="M112" s="8">
        <f t="shared" si="6"/>
        <v>0</v>
      </c>
      <c r="N112" s="8">
        <f t="shared" si="12"/>
        <v>0</v>
      </c>
      <c r="O112" s="9" t="e">
        <f t="shared" si="13"/>
        <v>#NUM!</v>
      </c>
      <c r="P112" s="9">
        <f t="shared" si="14"/>
        <v>0</v>
      </c>
      <c r="Q112" s="6">
        <f t="shared" si="15"/>
        <v>3.0881196656936987</v>
      </c>
      <c r="R112" s="8">
        <f t="shared" si="16"/>
        <v>0</v>
      </c>
      <c r="S112" s="8">
        <f t="shared" si="17"/>
        <v>0</v>
      </c>
      <c r="T112" s="9" t="e">
        <f>+#REF!+#REF!*A112</f>
        <v>#REF!</v>
      </c>
    </row>
    <row r="113" spans="1:20" x14ac:dyDescent="0.25">
      <c r="A113">
        <v>53.2</v>
      </c>
      <c r="B113" s="3">
        <f t="shared" si="7"/>
        <v>-13.920000000000005</v>
      </c>
      <c r="C113" s="3">
        <f t="shared" si="0"/>
        <v>-11.920000000000005</v>
      </c>
      <c r="D113" s="3">
        <f t="shared" si="8"/>
        <v>-9.9200000000000053</v>
      </c>
      <c r="E113" s="9" t="e">
        <f t="shared" si="1"/>
        <v>#NUM!</v>
      </c>
      <c r="F113" s="9">
        <f t="shared" si="9"/>
        <v>0</v>
      </c>
      <c r="G113" s="6">
        <f t="shared" si="2"/>
        <v>1.9363635306115097</v>
      </c>
      <c r="H113" s="8">
        <f t="shared" si="3"/>
        <v>0</v>
      </c>
      <c r="I113" s="8">
        <f t="shared" si="4"/>
        <v>0</v>
      </c>
      <c r="J113" s="9" t="e">
        <f t="shared" si="10"/>
        <v>#NUM!</v>
      </c>
      <c r="K113" s="9">
        <f t="shared" si="11"/>
        <v>0</v>
      </c>
      <c r="L113" s="6">
        <f t="shared" si="5"/>
        <v>2.4471542665200579</v>
      </c>
      <c r="M113" s="8">
        <f t="shared" si="6"/>
        <v>0</v>
      </c>
      <c r="N113" s="8">
        <f t="shared" si="12"/>
        <v>0</v>
      </c>
      <c r="O113" s="9" t="e">
        <f t="shared" si="13"/>
        <v>#NUM!</v>
      </c>
      <c r="P113" s="9">
        <f t="shared" si="14"/>
        <v>0</v>
      </c>
      <c r="Q113" s="6">
        <f t="shared" si="15"/>
        <v>3.0243881204952965</v>
      </c>
      <c r="R113" s="8">
        <f t="shared" si="16"/>
        <v>0</v>
      </c>
      <c r="S113" s="8">
        <f t="shared" si="17"/>
        <v>0</v>
      </c>
      <c r="T113" s="9" t="e">
        <f>+#REF!+#REF!*A113</f>
        <v>#REF!</v>
      </c>
    </row>
    <row r="114" spans="1:20" x14ac:dyDescent="0.25">
      <c r="A114">
        <v>54.1</v>
      </c>
      <c r="B114" s="3">
        <f t="shared" si="7"/>
        <v>-14.460000000000003</v>
      </c>
      <c r="C114" s="3">
        <f t="shared" si="0"/>
        <v>-12.460000000000003</v>
      </c>
      <c r="D114" s="3">
        <f t="shared" si="8"/>
        <v>-10.460000000000003</v>
      </c>
      <c r="E114" s="9" t="e">
        <f t="shared" si="1"/>
        <v>#NUM!</v>
      </c>
      <c r="F114" s="9">
        <f t="shared" si="9"/>
        <v>0</v>
      </c>
      <c r="G114" s="6">
        <f t="shared" si="2"/>
        <v>1.8970650902640229</v>
      </c>
      <c r="H114" s="8">
        <f t="shared" si="3"/>
        <v>0</v>
      </c>
      <c r="I114" s="8">
        <f t="shared" si="4"/>
        <v>0</v>
      </c>
      <c r="J114" s="9" t="e">
        <f t="shared" si="10"/>
        <v>#NUM!</v>
      </c>
      <c r="K114" s="9">
        <f t="shared" si="11"/>
        <v>0</v>
      </c>
      <c r="L114" s="6">
        <f t="shared" si="5"/>
        <v>2.3974893433568094</v>
      </c>
      <c r="M114" s="8">
        <f t="shared" si="6"/>
        <v>0</v>
      </c>
      <c r="N114" s="8">
        <f t="shared" si="12"/>
        <v>0</v>
      </c>
      <c r="O114" s="9" t="e">
        <f t="shared" si="13"/>
        <v>#NUM!</v>
      </c>
      <c r="P114" s="9">
        <f t="shared" si="14"/>
        <v>0</v>
      </c>
      <c r="Q114" s="6">
        <f t="shared" si="15"/>
        <v>2.9630082534083564</v>
      </c>
      <c r="R114" s="8">
        <f t="shared" si="16"/>
        <v>0</v>
      </c>
      <c r="S114" s="8">
        <f t="shared" si="17"/>
        <v>0</v>
      </c>
      <c r="T114" s="9" t="e">
        <f>+#REF!+#REF!*A114</f>
        <v>#REF!</v>
      </c>
    </row>
    <row r="115" spans="1:20" x14ac:dyDescent="0.25">
      <c r="A115">
        <v>55</v>
      </c>
      <c r="B115" s="3">
        <f t="shared" si="7"/>
        <v>-15</v>
      </c>
      <c r="C115" s="3">
        <f t="shared" si="0"/>
        <v>-13</v>
      </c>
      <c r="D115" s="3">
        <f t="shared" si="8"/>
        <v>-11</v>
      </c>
      <c r="E115" s="9" t="e">
        <f t="shared" si="1"/>
        <v>#NUM!</v>
      </c>
      <c r="F115" s="9">
        <f t="shared" si="9"/>
        <v>0</v>
      </c>
      <c r="G115" s="6">
        <f t="shared" si="2"/>
        <v>1.8591930674520103</v>
      </c>
      <c r="H115" s="8">
        <f t="shared" si="3"/>
        <v>0</v>
      </c>
      <c r="I115" s="8">
        <f t="shared" si="4"/>
        <v>0</v>
      </c>
      <c r="J115" s="9" t="e">
        <f t="shared" si="10"/>
        <v>#NUM!</v>
      </c>
      <c r="K115" s="9">
        <f t="shared" si="11"/>
        <v>0</v>
      </c>
      <c r="L115" s="6">
        <f t="shared" si="5"/>
        <v>2.3496271104955584</v>
      </c>
      <c r="M115" s="8">
        <f t="shared" si="6"/>
        <v>0</v>
      </c>
      <c r="N115" s="8">
        <f t="shared" si="12"/>
        <v>0</v>
      </c>
      <c r="O115" s="9" t="e">
        <f t="shared" si="13"/>
        <v>#NUM!</v>
      </c>
      <c r="P115" s="9">
        <f t="shared" si="14"/>
        <v>0</v>
      </c>
      <c r="Q115" s="6">
        <f t="shared" si="15"/>
        <v>2.9038562945529836</v>
      </c>
      <c r="R115" s="8">
        <f t="shared" si="16"/>
        <v>0</v>
      </c>
      <c r="S115" s="8">
        <f t="shared" si="17"/>
        <v>0</v>
      </c>
      <c r="T115" s="9" t="e">
        <f>+#REF!+#REF!*A115</f>
        <v>#REF!</v>
      </c>
    </row>
    <row r="116" spans="1:20" x14ac:dyDescent="0.25">
      <c r="A116">
        <v>55.9</v>
      </c>
      <c r="B116" s="3">
        <f t="shared" si="7"/>
        <v>-15.539999999999997</v>
      </c>
      <c r="C116" s="3">
        <f t="shared" si="0"/>
        <v>-13.539999999999997</v>
      </c>
      <c r="D116" s="3">
        <f t="shared" si="8"/>
        <v>-11.539999999999997</v>
      </c>
      <c r="E116" s="9" t="e">
        <f t="shared" si="1"/>
        <v>#NUM!</v>
      </c>
      <c r="F116" s="9">
        <f t="shared" si="9"/>
        <v>0</v>
      </c>
      <c r="G116" s="6">
        <f t="shared" si="2"/>
        <v>1.8226735956562785</v>
      </c>
      <c r="H116" s="8">
        <f t="shared" si="3"/>
        <v>0</v>
      </c>
      <c r="I116" s="8">
        <f t="shared" si="4"/>
        <v>0</v>
      </c>
      <c r="J116" s="9" t="e">
        <f t="shared" si="10"/>
        <v>#NUM!</v>
      </c>
      <c r="K116" s="9">
        <f t="shared" si="11"/>
        <v>0</v>
      </c>
      <c r="L116" s="6">
        <f t="shared" si="5"/>
        <v>2.30347421626719</v>
      </c>
      <c r="M116" s="8">
        <f t="shared" si="6"/>
        <v>0</v>
      </c>
      <c r="N116" s="8">
        <f t="shared" si="12"/>
        <v>0</v>
      </c>
      <c r="O116" s="9" t="e">
        <f t="shared" si="13"/>
        <v>#NUM!</v>
      </c>
      <c r="P116" s="9">
        <f t="shared" si="14"/>
        <v>0</v>
      </c>
      <c r="Q116" s="6">
        <f t="shared" si="15"/>
        <v>2.8468168725024694</v>
      </c>
      <c r="R116" s="8">
        <f t="shared" si="16"/>
        <v>0</v>
      </c>
      <c r="S116" s="8">
        <f t="shared" si="17"/>
        <v>0</v>
      </c>
      <c r="T116" s="9" t="e">
        <f>+#REF!+#REF!*A116</f>
        <v>#REF!</v>
      </c>
    </row>
    <row r="117" spans="1:20" x14ac:dyDescent="0.25">
      <c r="A117">
        <v>56.8</v>
      </c>
      <c r="B117" s="3">
        <f t="shared" si="7"/>
        <v>-16.079999999999995</v>
      </c>
      <c r="C117" s="3">
        <f t="shared" si="0"/>
        <v>-14.079999999999995</v>
      </c>
      <c r="D117" s="3">
        <f t="shared" si="8"/>
        <v>-12.079999999999995</v>
      </c>
      <c r="E117" s="9" t="e">
        <f t="shared" si="1"/>
        <v>#NUM!</v>
      </c>
      <c r="F117" s="9">
        <f t="shared" si="9"/>
        <v>0</v>
      </c>
      <c r="G117" s="6">
        <f t="shared" si="2"/>
        <v>1.7874377413232614</v>
      </c>
      <c r="H117" s="8">
        <f t="shared" si="3"/>
        <v>0</v>
      </c>
      <c r="I117" s="8">
        <f t="shared" si="4"/>
        <v>0</v>
      </c>
      <c r="J117" s="9" t="e">
        <f t="shared" si="10"/>
        <v>#NUM!</v>
      </c>
      <c r="K117" s="9">
        <f t="shared" si="11"/>
        <v>0</v>
      </c>
      <c r="L117" s="6">
        <f t="shared" si="5"/>
        <v>2.2589435432285945</v>
      </c>
      <c r="M117" s="8">
        <f t="shared" si="6"/>
        <v>0</v>
      </c>
      <c r="N117" s="8">
        <f t="shared" si="12"/>
        <v>0</v>
      </c>
      <c r="O117" s="9" t="e">
        <f t="shared" si="13"/>
        <v>#NUM!</v>
      </c>
      <c r="P117" s="9">
        <f t="shared" si="14"/>
        <v>0</v>
      </c>
      <c r="Q117" s="6">
        <f t="shared" si="15"/>
        <v>2.7917823205830645</v>
      </c>
      <c r="R117" s="8">
        <f t="shared" si="16"/>
        <v>0</v>
      </c>
      <c r="S117" s="8">
        <f t="shared" si="17"/>
        <v>0</v>
      </c>
      <c r="T117" s="9" t="e">
        <f>+#REF!+#REF!*A117</f>
        <v>#REF!</v>
      </c>
    </row>
    <row r="118" spans="1:20" x14ac:dyDescent="0.25">
      <c r="A118">
        <v>57.7</v>
      </c>
      <c r="B118" s="3">
        <f t="shared" si="7"/>
        <v>-16.620000000000005</v>
      </c>
      <c r="C118" s="3">
        <f t="shared" ref="C118:C126" si="18">+($C$4-$C$5*A118)/$C$6</f>
        <v>-14.620000000000005</v>
      </c>
      <c r="D118" s="3">
        <f t="shared" si="8"/>
        <v>-12.620000000000005</v>
      </c>
      <c r="E118" s="9" t="e">
        <f t="shared" ref="E118:E126" si="19">+A118^$B$9*B118^$B$10</f>
        <v>#NUM!</v>
      </c>
      <c r="F118" s="9">
        <f t="shared" si="9"/>
        <v>0</v>
      </c>
      <c r="G118" s="6">
        <f t="shared" ref="G118:G126" si="20">+($B$13/(A118^$B$9))^(1/$B$10)</f>
        <v>1.7534211027532263</v>
      </c>
      <c r="H118" s="8">
        <f t="shared" ref="H118:H126" si="21">IF(F118=$B$13,A118,0)</f>
        <v>0</v>
      </c>
      <c r="I118" s="8">
        <f t="shared" ref="I118:I126" si="22">IF(F118=$B$13,B118,0)</f>
        <v>0</v>
      </c>
      <c r="J118" s="9" t="e">
        <f t="shared" si="10"/>
        <v>#NUM!</v>
      </c>
      <c r="K118" s="9">
        <f t="shared" si="11"/>
        <v>0</v>
      </c>
      <c r="L118" s="6">
        <f t="shared" ref="L118:L126" si="23">+($C$13/(A118^$B$9))^(1/$B$10)</f>
        <v>2.2159537012421344</v>
      </c>
      <c r="M118" s="8">
        <f t="shared" ref="M118:M126" si="24">IF(K118=$C$13,A118,0)</f>
        <v>0</v>
      </c>
      <c r="N118" s="8">
        <f t="shared" si="12"/>
        <v>0</v>
      </c>
      <c r="O118" s="9" t="e">
        <f t="shared" si="13"/>
        <v>#NUM!</v>
      </c>
      <c r="P118" s="9">
        <f t="shared" si="14"/>
        <v>0</v>
      </c>
      <c r="Q118" s="6">
        <f t="shared" si="15"/>
        <v>2.7386520503812157</v>
      </c>
      <c r="R118" s="8">
        <f t="shared" si="16"/>
        <v>0</v>
      </c>
      <c r="S118" s="8">
        <f t="shared" si="17"/>
        <v>0</v>
      </c>
      <c r="T118" s="9" t="e">
        <f>+#REF!+#REF!*A118</f>
        <v>#REF!</v>
      </c>
    </row>
    <row r="119" spans="1:20" x14ac:dyDescent="0.25">
      <c r="A119">
        <v>58.6</v>
      </c>
      <c r="B119" s="3">
        <f t="shared" ref="B119:B126" si="25">+($B$4-$B$5*A119)/$B$6</f>
        <v>-17.160000000000004</v>
      </c>
      <c r="C119" s="3">
        <f t="shared" si="18"/>
        <v>-15.160000000000002</v>
      </c>
      <c r="D119" s="3">
        <f t="shared" ref="D119:D126" si="26">+($D$4-$D$5*A119)/$D$6</f>
        <v>-13.160000000000002</v>
      </c>
      <c r="E119" s="9" t="e">
        <f t="shared" si="19"/>
        <v>#NUM!</v>
      </c>
      <c r="F119" s="9">
        <f t="shared" ref="F119:F126" si="27">IFERROR(E119,0)</f>
        <v>0</v>
      </c>
      <c r="G119" s="6">
        <f t="shared" si="20"/>
        <v>1.7205634472533764</v>
      </c>
      <c r="H119" s="8">
        <f t="shared" si="21"/>
        <v>0</v>
      </c>
      <c r="I119" s="8">
        <f t="shared" si="22"/>
        <v>0</v>
      </c>
      <c r="J119" s="9" t="e">
        <f t="shared" ref="J119:J126" si="28">+A119^$B$9*C119^$B$10</f>
        <v>#NUM!</v>
      </c>
      <c r="K119" s="9">
        <f t="shared" ref="K119:K126" si="29">IFERROR(J119,0)</f>
        <v>0</v>
      </c>
      <c r="L119" s="6">
        <f t="shared" si="23"/>
        <v>2.1744285689138514</v>
      </c>
      <c r="M119" s="8">
        <f t="shared" si="24"/>
        <v>0</v>
      </c>
      <c r="N119" s="8">
        <f t="shared" ref="N119:N126" si="30">IF(K119=$C$13,C119,0)</f>
        <v>0</v>
      </c>
      <c r="O119" s="9" t="e">
        <f t="shared" ref="O119:O126" si="31">+A119^$B$9*D119^$B$10</f>
        <v>#NUM!</v>
      </c>
      <c r="P119" s="9">
        <f t="shared" ref="P119:P126" si="32">IFERROR(O119,0)</f>
        <v>0</v>
      </c>
      <c r="Q119" s="6">
        <f t="shared" ref="Q119:Q126" si="33">+($D$13/(A119^$B$9))^(1/$B$10)</f>
        <v>2.6873319850163768</v>
      </c>
      <c r="R119" s="8">
        <f t="shared" ref="R119:R126" si="34">IF(P119=$D$13,A119,0)</f>
        <v>0</v>
      </c>
      <c r="S119" s="8">
        <f t="shared" ref="S119:S126" si="35">IF(P119=$D$13,D119,0)</f>
        <v>0</v>
      </c>
      <c r="T119" s="9" t="e">
        <f>+#REF!+#REF!*A119</f>
        <v>#REF!</v>
      </c>
    </row>
    <row r="120" spans="1:20" x14ac:dyDescent="0.25">
      <c r="A120">
        <v>59.5</v>
      </c>
      <c r="B120" s="3">
        <f t="shared" si="25"/>
        <v>-17.7</v>
      </c>
      <c r="C120" s="3">
        <f t="shared" si="18"/>
        <v>-15.7</v>
      </c>
      <c r="D120" s="3">
        <f t="shared" si="26"/>
        <v>-13.7</v>
      </c>
      <c r="E120" s="9" t="e">
        <f t="shared" si="19"/>
        <v>#NUM!</v>
      </c>
      <c r="F120" s="9">
        <f t="shared" si="27"/>
        <v>0</v>
      </c>
      <c r="G120" s="6">
        <f t="shared" si="20"/>
        <v>1.6888083823828848</v>
      </c>
      <c r="H120" s="8">
        <f t="shared" si="21"/>
        <v>0</v>
      </c>
      <c r="I120" s="8">
        <f t="shared" si="22"/>
        <v>0</v>
      </c>
      <c r="J120" s="9" t="e">
        <f t="shared" si="28"/>
        <v>#NUM!</v>
      </c>
      <c r="K120" s="9">
        <f t="shared" si="29"/>
        <v>0</v>
      </c>
      <c r="L120" s="6">
        <f t="shared" si="23"/>
        <v>2.1342968781166678</v>
      </c>
      <c r="M120" s="8">
        <f t="shared" si="24"/>
        <v>0</v>
      </c>
      <c r="N120" s="8">
        <f t="shared" si="30"/>
        <v>0</v>
      </c>
      <c r="O120" s="9" t="e">
        <f t="shared" si="31"/>
        <v>#NUM!</v>
      </c>
      <c r="P120" s="9">
        <f t="shared" si="32"/>
        <v>0</v>
      </c>
      <c r="Q120" s="6">
        <f t="shared" si="33"/>
        <v>2.637734045661702</v>
      </c>
      <c r="R120" s="8">
        <f t="shared" si="34"/>
        <v>0</v>
      </c>
      <c r="S120" s="8">
        <f t="shared" si="35"/>
        <v>0</v>
      </c>
      <c r="T120" s="9" t="e">
        <f>+#REF!+#REF!*A120</f>
        <v>#REF!</v>
      </c>
    </row>
    <row r="121" spans="1:20" x14ac:dyDescent="0.25">
      <c r="A121">
        <v>60.4</v>
      </c>
      <c r="B121" s="3">
        <f t="shared" si="25"/>
        <v>-18.239999999999998</v>
      </c>
      <c r="C121" s="3">
        <f t="shared" si="18"/>
        <v>-16.239999999999998</v>
      </c>
      <c r="D121" s="3">
        <f t="shared" si="26"/>
        <v>-14.239999999999998</v>
      </c>
      <c r="E121" s="9" t="e">
        <f t="shared" si="19"/>
        <v>#NUM!</v>
      </c>
      <c r="F121" s="9">
        <f t="shared" si="27"/>
        <v>0</v>
      </c>
      <c r="G121" s="6">
        <f t="shared" si="20"/>
        <v>1.6581030576271925</v>
      </c>
      <c r="H121" s="8">
        <f t="shared" si="21"/>
        <v>0</v>
      </c>
      <c r="I121" s="8">
        <f t="shared" si="22"/>
        <v>0</v>
      </c>
      <c r="J121" s="9" t="e">
        <f t="shared" si="28"/>
        <v>#NUM!</v>
      </c>
      <c r="K121" s="9">
        <f t="shared" si="29"/>
        <v>0</v>
      </c>
      <c r="L121" s="6">
        <f t="shared" si="23"/>
        <v>2.0954918369697468</v>
      </c>
      <c r="M121" s="8">
        <f t="shared" si="24"/>
        <v>0</v>
      </c>
      <c r="N121" s="8">
        <f t="shared" si="30"/>
        <v>0</v>
      </c>
      <c r="O121" s="9" t="e">
        <f t="shared" si="31"/>
        <v>#NUM!</v>
      </c>
      <c r="P121" s="9">
        <f t="shared" si="32"/>
        <v>0</v>
      </c>
      <c r="Q121" s="6">
        <f t="shared" si="33"/>
        <v>2.5897756855919174</v>
      </c>
      <c r="R121" s="8">
        <f t="shared" si="34"/>
        <v>0</v>
      </c>
      <c r="S121" s="8">
        <f t="shared" si="35"/>
        <v>0</v>
      </c>
      <c r="T121" s="9" t="e">
        <f>+#REF!+#REF!*A121</f>
        <v>#REF!</v>
      </c>
    </row>
    <row r="122" spans="1:20" x14ac:dyDescent="0.25">
      <c r="A122">
        <v>61.3</v>
      </c>
      <c r="B122" s="3">
        <f t="shared" si="25"/>
        <v>-18.779999999999994</v>
      </c>
      <c r="C122" s="3">
        <f t="shared" si="18"/>
        <v>-16.779999999999994</v>
      </c>
      <c r="D122" s="3">
        <f t="shared" si="26"/>
        <v>-14.779999999999996</v>
      </c>
      <c r="E122" s="9" t="e">
        <f t="shared" si="19"/>
        <v>#NUM!</v>
      </c>
      <c r="F122" s="9">
        <f t="shared" si="27"/>
        <v>0</v>
      </c>
      <c r="G122" s="6">
        <f t="shared" si="20"/>
        <v>1.6283978932803347</v>
      </c>
      <c r="H122" s="8">
        <f t="shared" si="21"/>
        <v>0</v>
      </c>
      <c r="I122" s="8">
        <f t="shared" si="22"/>
        <v>0</v>
      </c>
      <c r="J122" s="9" t="e">
        <f t="shared" si="28"/>
        <v>#NUM!</v>
      </c>
      <c r="K122" s="9">
        <f t="shared" si="29"/>
        <v>0</v>
      </c>
      <c r="L122" s="6">
        <f t="shared" si="23"/>
        <v>2.0579507872030565</v>
      </c>
      <c r="M122" s="8">
        <f t="shared" si="24"/>
        <v>0</v>
      </c>
      <c r="N122" s="8">
        <f t="shared" si="30"/>
        <v>0</v>
      </c>
      <c r="O122" s="9" t="e">
        <f t="shared" si="31"/>
        <v>#NUM!</v>
      </c>
      <c r="P122" s="9">
        <f t="shared" si="32"/>
        <v>0</v>
      </c>
      <c r="Q122" s="6">
        <f t="shared" si="33"/>
        <v>2.543379466727155</v>
      </c>
      <c r="R122" s="8">
        <f t="shared" si="34"/>
        <v>0</v>
      </c>
      <c r="S122" s="8">
        <f t="shared" si="35"/>
        <v>0</v>
      </c>
      <c r="T122" s="9" t="e">
        <f>+#REF!+#REF!*A122</f>
        <v>#REF!</v>
      </c>
    </row>
    <row r="123" spans="1:20" x14ac:dyDescent="0.25">
      <c r="A123">
        <v>62.2</v>
      </c>
      <c r="B123" s="3">
        <f t="shared" si="25"/>
        <v>-19.320000000000004</v>
      </c>
      <c r="C123" s="3">
        <f t="shared" si="18"/>
        <v>-17.320000000000004</v>
      </c>
      <c r="D123" s="3">
        <f t="shared" si="26"/>
        <v>-15.320000000000004</v>
      </c>
      <c r="E123" s="9" t="e">
        <f t="shared" si="19"/>
        <v>#NUM!</v>
      </c>
      <c r="F123" s="9">
        <f t="shared" si="27"/>
        <v>0</v>
      </c>
      <c r="G123" s="6">
        <f t="shared" si="20"/>
        <v>1.5996463336966975</v>
      </c>
      <c r="H123" s="8">
        <f t="shared" si="21"/>
        <v>0</v>
      </c>
      <c r="I123" s="8">
        <f t="shared" si="22"/>
        <v>0</v>
      </c>
      <c r="J123" s="9" t="e">
        <f t="shared" si="28"/>
        <v>#NUM!</v>
      </c>
      <c r="K123" s="9">
        <f t="shared" si="29"/>
        <v>0</v>
      </c>
      <c r="L123" s="6">
        <f t="shared" si="23"/>
        <v>2.021614892319731</v>
      </c>
      <c r="M123" s="8">
        <f t="shared" si="24"/>
        <v>0</v>
      </c>
      <c r="N123" s="8">
        <f t="shared" si="30"/>
        <v>0</v>
      </c>
      <c r="O123" s="9" t="e">
        <f t="shared" si="31"/>
        <v>#NUM!</v>
      </c>
      <c r="P123" s="9">
        <f t="shared" si="32"/>
        <v>0</v>
      </c>
      <c r="Q123" s="6">
        <f t="shared" si="33"/>
        <v>2.498472674239173</v>
      </c>
      <c r="R123" s="8">
        <f t="shared" si="34"/>
        <v>0</v>
      </c>
      <c r="S123" s="8">
        <f t="shared" si="35"/>
        <v>0</v>
      </c>
      <c r="T123" s="9" t="e">
        <f>+#REF!+#REF!*A123</f>
        <v>#REF!</v>
      </c>
    </row>
    <row r="124" spans="1:20" x14ac:dyDescent="0.25">
      <c r="A124">
        <v>63.1</v>
      </c>
      <c r="B124" s="3">
        <f t="shared" si="25"/>
        <v>-19.860000000000003</v>
      </c>
      <c r="C124" s="3">
        <f t="shared" si="18"/>
        <v>-17.860000000000003</v>
      </c>
      <c r="D124" s="3">
        <f t="shared" si="26"/>
        <v>-15.860000000000003</v>
      </c>
      <c r="E124" s="9" t="e">
        <f t="shared" si="19"/>
        <v>#NUM!</v>
      </c>
      <c r="F124" s="9">
        <f t="shared" si="27"/>
        <v>0</v>
      </c>
      <c r="G124" s="6">
        <f t="shared" si="20"/>
        <v>1.571804622405905</v>
      </c>
      <c r="H124" s="8">
        <f t="shared" si="21"/>
        <v>0</v>
      </c>
      <c r="I124" s="8">
        <f t="shared" si="22"/>
        <v>0</v>
      </c>
      <c r="J124" s="9" t="e">
        <f t="shared" si="28"/>
        <v>#NUM!</v>
      </c>
      <c r="K124" s="9">
        <f t="shared" si="29"/>
        <v>0</v>
      </c>
      <c r="L124" s="6">
        <f t="shared" si="23"/>
        <v>1.9864288533888248</v>
      </c>
      <c r="M124" s="8">
        <f t="shared" si="24"/>
        <v>0</v>
      </c>
      <c r="N124" s="8">
        <f t="shared" si="30"/>
        <v>0</v>
      </c>
      <c r="O124" s="9" t="e">
        <f t="shared" si="31"/>
        <v>#NUM!</v>
      </c>
      <c r="P124" s="9">
        <f t="shared" si="32"/>
        <v>0</v>
      </c>
      <c r="Q124" s="6">
        <f t="shared" si="33"/>
        <v>2.4549869653054071</v>
      </c>
      <c r="R124" s="8">
        <f t="shared" si="34"/>
        <v>0</v>
      </c>
      <c r="S124" s="8">
        <f t="shared" si="35"/>
        <v>0</v>
      </c>
      <c r="T124" s="9" t="e">
        <f>+#REF!+#REF!*A124</f>
        <v>#REF!</v>
      </c>
    </row>
    <row r="125" spans="1:20" x14ac:dyDescent="0.25">
      <c r="A125">
        <v>64</v>
      </c>
      <c r="B125" s="3">
        <f t="shared" si="25"/>
        <v>-20.399999999999999</v>
      </c>
      <c r="C125" s="3">
        <f t="shared" si="18"/>
        <v>-18.399999999999999</v>
      </c>
      <c r="D125" s="3">
        <f t="shared" si="26"/>
        <v>-16.399999999999999</v>
      </c>
      <c r="E125" s="9" t="e">
        <f t="shared" si="19"/>
        <v>#NUM!</v>
      </c>
      <c r="F125" s="9">
        <f t="shared" si="27"/>
        <v>0</v>
      </c>
      <c r="G125" s="6">
        <f t="shared" si="20"/>
        <v>1.5448315968739328</v>
      </c>
      <c r="H125" s="8">
        <f t="shared" si="21"/>
        <v>0</v>
      </c>
      <c r="I125" s="8">
        <f t="shared" si="22"/>
        <v>0</v>
      </c>
      <c r="J125" s="9" t="e">
        <f t="shared" si="28"/>
        <v>#NUM!</v>
      </c>
      <c r="K125" s="9">
        <f t="shared" si="29"/>
        <v>0</v>
      </c>
      <c r="L125" s="6">
        <f t="shared" si="23"/>
        <v>1.9523406496667297</v>
      </c>
      <c r="M125" s="8">
        <f t="shared" si="24"/>
        <v>0</v>
      </c>
      <c r="N125" s="8">
        <f t="shared" si="30"/>
        <v>0</v>
      </c>
      <c r="O125" s="9" t="e">
        <f t="shared" si="31"/>
        <v>#NUM!</v>
      </c>
      <c r="P125" s="9">
        <f t="shared" si="32"/>
        <v>0</v>
      </c>
      <c r="Q125" s="6">
        <f t="shared" si="33"/>
        <v>2.4128580485482569</v>
      </c>
      <c r="R125" s="8">
        <f t="shared" si="34"/>
        <v>0</v>
      </c>
      <c r="S125" s="8">
        <f t="shared" si="35"/>
        <v>0</v>
      </c>
      <c r="T125" s="9" t="e">
        <f>+#REF!+#REF!*A125</f>
        <v>#REF!</v>
      </c>
    </row>
    <row r="126" spans="1:20" x14ac:dyDescent="0.25">
      <c r="A126">
        <v>64.900000000000006</v>
      </c>
      <c r="B126" s="3">
        <f t="shared" si="25"/>
        <v>-20.940000000000005</v>
      </c>
      <c r="C126" s="3">
        <f t="shared" si="18"/>
        <v>-18.940000000000005</v>
      </c>
      <c r="D126" s="3">
        <f t="shared" si="26"/>
        <v>-16.940000000000005</v>
      </c>
      <c r="E126" s="9" t="e">
        <f t="shared" si="19"/>
        <v>#NUM!</v>
      </c>
      <c r="F126" s="9">
        <f t="shared" si="27"/>
        <v>0</v>
      </c>
      <c r="G126" s="6">
        <f t="shared" si="20"/>
        <v>1.5186885009458411</v>
      </c>
      <c r="H126" s="8">
        <f t="shared" si="21"/>
        <v>0</v>
      </c>
      <c r="I126" s="8">
        <f t="shared" si="22"/>
        <v>0</v>
      </c>
      <c r="J126" s="9" t="e">
        <f t="shared" si="28"/>
        <v>#NUM!</v>
      </c>
      <c r="K126" s="9">
        <f t="shared" si="29"/>
        <v>0</v>
      </c>
      <c r="L126" s="6">
        <f t="shared" si="23"/>
        <v>1.9193013015644302</v>
      </c>
      <c r="M126" s="8">
        <f t="shared" si="24"/>
        <v>0</v>
      </c>
      <c r="N126" s="8">
        <f t="shared" si="30"/>
        <v>0</v>
      </c>
      <c r="O126" s="9" t="e">
        <f t="shared" si="31"/>
        <v>#NUM!</v>
      </c>
      <c r="P126" s="9">
        <f t="shared" si="32"/>
        <v>0</v>
      </c>
      <c r="Q126" s="6">
        <f t="shared" si="33"/>
        <v>2.3720253910911531</v>
      </c>
      <c r="R126" s="8">
        <f t="shared" si="34"/>
        <v>0</v>
      </c>
      <c r="S126" s="8">
        <f t="shared" si="35"/>
        <v>0</v>
      </c>
      <c r="T126" s="9" t="e">
        <f>+#REF!+#REF!*A126</f>
        <v>#REF!</v>
      </c>
    </row>
    <row r="127" spans="1:20" x14ac:dyDescent="0.25">
      <c r="M127" s="8"/>
      <c r="N127" s="8"/>
      <c r="O127" s="8"/>
      <c r="P127" s="8"/>
      <c r="Q127" s="8"/>
      <c r="R127" s="8"/>
      <c r="S127" s="8"/>
    </row>
    <row r="128" spans="1:20" x14ac:dyDescent="0.25">
      <c r="M128" s="8"/>
      <c r="N128" s="8"/>
      <c r="O128" s="8"/>
      <c r="P128" s="8"/>
      <c r="Q128" s="8"/>
      <c r="R128" s="8"/>
      <c r="S128" s="8"/>
    </row>
  </sheetData>
  <mergeCells count="3">
    <mergeCell ref="E52:I52"/>
    <mergeCell ref="J52:N52"/>
    <mergeCell ref="O52:S5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60"/>
  <sheetViews>
    <sheetView topLeftCell="D1" workbookViewId="0">
      <selection activeCell="V23" sqref="V23"/>
    </sheetView>
  </sheetViews>
  <sheetFormatPr defaultRowHeight="15" x14ac:dyDescent="0.25"/>
  <cols>
    <col min="1" max="1" width="26.85546875" customWidth="1"/>
    <col min="2" max="2" width="12.28515625" customWidth="1"/>
    <col min="3" max="3" width="10.7109375" customWidth="1"/>
  </cols>
  <sheetData>
    <row r="1" spans="1:9" x14ac:dyDescent="0.25">
      <c r="A1" s="49" t="s">
        <v>172</v>
      </c>
      <c r="B1" s="10"/>
      <c r="C1" s="10"/>
    </row>
    <row r="2" spans="1:9" x14ac:dyDescent="0.25">
      <c r="A2" s="10"/>
      <c r="B2" s="10"/>
      <c r="C2" s="10"/>
    </row>
    <row r="3" spans="1:9" x14ac:dyDescent="0.25">
      <c r="A3" s="10"/>
      <c r="B3" s="10"/>
      <c r="C3" s="10"/>
    </row>
    <row r="4" spans="1:9" x14ac:dyDescent="0.25">
      <c r="A4" s="10"/>
      <c r="B4" s="10"/>
      <c r="C4" s="10"/>
    </row>
    <row r="5" spans="1:9" x14ac:dyDescent="0.25">
      <c r="A5" s="10"/>
      <c r="B5" s="10"/>
      <c r="C5" s="10"/>
    </row>
    <row r="6" spans="1:9" x14ac:dyDescent="0.25">
      <c r="A6" s="10"/>
      <c r="B6" s="10"/>
      <c r="C6" s="10"/>
    </row>
    <row r="7" spans="1:9" x14ac:dyDescent="0.25">
      <c r="A7" s="10"/>
      <c r="B7" s="10"/>
      <c r="C7" s="10"/>
    </row>
    <row r="9" spans="1:9" ht="18" x14ac:dyDescent="0.35">
      <c r="A9" s="2" t="s">
        <v>18</v>
      </c>
      <c r="B9" s="27" t="s">
        <v>173</v>
      </c>
      <c r="I9" t="s">
        <v>157</v>
      </c>
    </row>
    <row r="10" spans="1:9" x14ac:dyDescent="0.25">
      <c r="A10">
        <v>0</v>
      </c>
      <c r="B10">
        <v>-0.33500000000000002</v>
      </c>
    </row>
    <row r="11" spans="1:9" x14ac:dyDescent="0.25">
      <c r="A11">
        <v>10</v>
      </c>
      <c r="B11">
        <v>1.4568000000000001</v>
      </c>
      <c r="C11" s="51">
        <f>+A11-A10</f>
        <v>10</v>
      </c>
      <c r="D11" s="51">
        <f>+B11-B10</f>
        <v>1.7918000000000001</v>
      </c>
      <c r="E11">
        <f>+(A11+A10)/2</f>
        <v>5</v>
      </c>
      <c r="F11">
        <f>+(B11+B10)/2</f>
        <v>0.56090000000000007</v>
      </c>
      <c r="G11">
        <f>+C11/E11</f>
        <v>2</v>
      </c>
      <c r="H11">
        <f>+D11/F11</f>
        <v>3.1945088251025138</v>
      </c>
      <c r="I11">
        <f>+H11/G11</f>
        <v>1.5972544125512569</v>
      </c>
    </row>
    <row r="12" spans="1:9" x14ac:dyDescent="0.25">
      <c r="A12">
        <v>20</v>
      </c>
      <c r="B12">
        <v>4.7279999999999998</v>
      </c>
      <c r="C12" s="51">
        <f t="shared" ref="C12:C20" si="0">+A12-A11</f>
        <v>10</v>
      </c>
      <c r="D12" s="51">
        <f t="shared" ref="D12:D20" si="1">+B12-B11</f>
        <v>3.2711999999999994</v>
      </c>
      <c r="E12">
        <f t="shared" ref="E12:E20" si="2">+(A12+A11)/2</f>
        <v>15</v>
      </c>
      <c r="F12">
        <f t="shared" ref="F12:F20" si="3">+(B12+B11)/2</f>
        <v>3.0924</v>
      </c>
      <c r="G12">
        <f t="shared" ref="G12:G20" si="4">+C12/E12</f>
        <v>0.66666666666666663</v>
      </c>
      <c r="H12">
        <f t="shared" ref="H12:H20" si="5">+D12/F12</f>
        <v>1.0578191695770274</v>
      </c>
      <c r="I12">
        <f t="shared" ref="I12:I20" si="6">+H12/G12</f>
        <v>1.5867287543655411</v>
      </c>
    </row>
    <row r="13" spans="1:9" x14ac:dyDescent="0.25">
      <c r="A13">
        <v>30</v>
      </c>
      <c r="B13">
        <v>8.957399999999998</v>
      </c>
      <c r="C13" s="51">
        <f t="shared" si="0"/>
        <v>10</v>
      </c>
      <c r="D13" s="51">
        <f t="shared" si="1"/>
        <v>4.2293999999999983</v>
      </c>
      <c r="E13">
        <f t="shared" si="2"/>
        <v>25</v>
      </c>
      <c r="F13">
        <f t="shared" si="3"/>
        <v>6.8426999999999989</v>
      </c>
      <c r="G13">
        <f t="shared" si="4"/>
        <v>0.4</v>
      </c>
      <c r="H13">
        <f t="shared" si="5"/>
        <v>0.61808935069490101</v>
      </c>
      <c r="I13">
        <f t="shared" si="6"/>
        <v>1.5452233767372525</v>
      </c>
    </row>
    <row r="14" spans="1:9" x14ac:dyDescent="0.25">
      <c r="A14">
        <v>40</v>
      </c>
      <c r="B14">
        <v>13.482599999999998</v>
      </c>
      <c r="C14" s="51">
        <f t="shared" si="0"/>
        <v>10</v>
      </c>
      <c r="D14" s="51">
        <f t="shared" si="1"/>
        <v>4.5251999999999999</v>
      </c>
      <c r="E14">
        <f t="shared" si="2"/>
        <v>35</v>
      </c>
      <c r="F14">
        <f t="shared" si="3"/>
        <v>11.219999999999999</v>
      </c>
      <c r="G14">
        <f t="shared" si="4"/>
        <v>0.2857142857142857</v>
      </c>
      <c r="H14">
        <f t="shared" si="5"/>
        <v>0.40331550802139038</v>
      </c>
      <c r="I14">
        <f t="shared" si="6"/>
        <v>1.4116042780748663</v>
      </c>
    </row>
    <row r="15" spans="1:9" x14ac:dyDescent="0.25">
      <c r="A15">
        <v>50</v>
      </c>
      <c r="B15">
        <v>17.777999999999999</v>
      </c>
      <c r="C15" s="51">
        <f t="shared" si="0"/>
        <v>10</v>
      </c>
      <c r="D15" s="51">
        <f t="shared" si="1"/>
        <v>4.2954000000000008</v>
      </c>
      <c r="E15">
        <f t="shared" si="2"/>
        <v>45</v>
      </c>
      <c r="F15">
        <f t="shared" si="3"/>
        <v>15.630299999999998</v>
      </c>
      <c r="G15">
        <f t="shared" si="4"/>
        <v>0.22222222222222221</v>
      </c>
      <c r="H15">
        <f t="shared" si="5"/>
        <v>0.27481238363946958</v>
      </c>
      <c r="I15">
        <f t="shared" si="6"/>
        <v>1.2366557263776132</v>
      </c>
    </row>
    <row r="16" spans="1:9" x14ac:dyDescent="0.25">
      <c r="A16">
        <v>60</v>
      </c>
      <c r="B16">
        <v>21.454799999999995</v>
      </c>
      <c r="C16" s="51">
        <f t="shared" si="0"/>
        <v>10</v>
      </c>
      <c r="D16" s="51">
        <f t="shared" si="1"/>
        <v>3.6767999999999965</v>
      </c>
      <c r="E16">
        <f t="shared" si="2"/>
        <v>55</v>
      </c>
      <c r="F16">
        <f t="shared" si="3"/>
        <v>19.616399999999999</v>
      </c>
      <c r="G16">
        <f t="shared" si="4"/>
        <v>0.18181818181818182</v>
      </c>
      <c r="H16">
        <f t="shared" si="5"/>
        <v>0.18743500336453156</v>
      </c>
      <c r="I16">
        <f t="shared" si="6"/>
        <v>1.0308925185049236</v>
      </c>
    </row>
    <row r="17" spans="1:9" x14ac:dyDescent="0.25">
      <c r="A17">
        <v>70</v>
      </c>
      <c r="B17">
        <v>24.260999999999989</v>
      </c>
      <c r="C17" s="51">
        <f t="shared" si="0"/>
        <v>10</v>
      </c>
      <c r="D17" s="51">
        <f t="shared" si="1"/>
        <v>2.8061999999999934</v>
      </c>
      <c r="E17">
        <f t="shared" si="2"/>
        <v>65</v>
      </c>
      <c r="F17">
        <f t="shared" si="3"/>
        <v>22.857899999999994</v>
      </c>
      <c r="G17">
        <f t="shared" si="4"/>
        <v>0.15384615384615385</v>
      </c>
      <c r="H17">
        <f t="shared" si="5"/>
        <v>0.12276718333705171</v>
      </c>
      <c r="I17">
        <f t="shared" si="6"/>
        <v>0.79798669169083603</v>
      </c>
    </row>
    <row r="18" spans="1:9" x14ac:dyDescent="0.25">
      <c r="A18">
        <v>80</v>
      </c>
      <c r="B18">
        <v>26.081399999999995</v>
      </c>
      <c r="C18" s="51">
        <f t="shared" si="0"/>
        <v>10</v>
      </c>
      <c r="D18" s="51">
        <f t="shared" si="1"/>
        <v>1.8204000000000065</v>
      </c>
      <c r="E18">
        <f t="shared" si="2"/>
        <v>75</v>
      </c>
      <c r="F18">
        <f t="shared" si="3"/>
        <v>25.171199999999992</v>
      </c>
      <c r="G18">
        <f t="shared" si="4"/>
        <v>0.13333333333333333</v>
      </c>
      <c r="H18">
        <f t="shared" si="5"/>
        <v>7.2320747520976628E-2</v>
      </c>
      <c r="I18">
        <f t="shared" si="6"/>
        <v>0.54240560640732471</v>
      </c>
    </row>
    <row r="19" spans="1:9" x14ac:dyDescent="0.25">
      <c r="A19">
        <v>90</v>
      </c>
      <c r="B19">
        <v>26.937599999999986</v>
      </c>
      <c r="C19" s="51">
        <f t="shared" si="0"/>
        <v>10</v>
      </c>
      <c r="D19" s="51">
        <f t="shared" si="1"/>
        <v>0.85619999999999052</v>
      </c>
      <c r="E19">
        <f t="shared" si="2"/>
        <v>85</v>
      </c>
      <c r="F19">
        <f t="shared" si="3"/>
        <v>26.509499999999989</v>
      </c>
      <c r="G19">
        <f t="shared" si="4"/>
        <v>0.11764705882352941</v>
      </c>
      <c r="H19">
        <f t="shared" si="5"/>
        <v>3.2297855485768912E-2</v>
      </c>
      <c r="I19">
        <f t="shared" si="6"/>
        <v>0.27453177162903575</v>
      </c>
    </row>
    <row r="20" spans="1:9" x14ac:dyDescent="0.25">
      <c r="A20">
        <v>100</v>
      </c>
      <c r="B20">
        <v>26.987999999999996</v>
      </c>
      <c r="C20" s="51">
        <f t="shared" si="0"/>
        <v>10</v>
      </c>
      <c r="D20" s="51">
        <f t="shared" si="1"/>
        <v>5.0400000000010436E-2</v>
      </c>
      <c r="E20">
        <f t="shared" si="2"/>
        <v>95</v>
      </c>
      <c r="F20">
        <f t="shared" si="3"/>
        <v>26.962799999999991</v>
      </c>
      <c r="G20">
        <f t="shared" si="4"/>
        <v>0.10526315789473684</v>
      </c>
      <c r="H20">
        <f t="shared" si="5"/>
        <v>1.8692420668480446E-3</v>
      </c>
      <c r="I20">
        <f t="shared" si="6"/>
        <v>1.7757799635056425E-2</v>
      </c>
    </row>
    <row r="21" spans="1:9" x14ac:dyDescent="0.25">
      <c r="B21" s="50"/>
      <c r="D21" s="51"/>
    </row>
    <row r="22" spans="1:9" x14ac:dyDescent="0.25">
      <c r="B22" s="50"/>
      <c r="C22" s="3"/>
    </row>
    <row r="23" spans="1:9" x14ac:dyDescent="0.25">
      <c r="B23" s="50"/>
      <c r="C23" s="3"/>
    </row>
    <row r="24" spans="1:9" x14ac:dyDescent="0.25">
      <c r="B24" s="50"/>
      <c r="C24" s="3"/>
    </row>
    <row r="25" spans="1:9" x14ac:dyDescent="0.25">
      <c r="B25" s="50"/>
      <c r="C25" s="3"/>
    </row>
    <row r="26" spans="1:9" x14ac:dyDescent="0.25">
      <c r="B26" s="50"/>
      <c r="C26" s="3"/>
    </row>
    <row r="27" spans="1:9" x14ac:dyDescent="0.25">
      <c r="B27" s="50"/>
      <c r="C27" s="3"/>
    </row>
    <row r="28" spans="1:9" x14ac:dyDescent="0.25">
      <c r="B28" s="50"/>
      <c r="C28" s="3"/>
    </row>
    <row r="29" spans="1:9" x14ac:dyDescent="0.25">
      <c r="B29" s="50"/>
      <c r="C29" s="3"/>
    </row>
    <row r="30" spans="1:9" x14ac:dyDescent="0.25">
      <c r="B30" s="50"/>
      <c r="C30" s="3"/>
    </row>
    <row r="31" spans="1:9" x14ac:dyDescent="0.25">
      <c r="B31" s="50"/>
      <c r="C31" s="3"/>
    </row>
    <row r="32" spans="1:9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</row>
    <row r="46" spans="2:3" x14ac:dyDescent="0.25">
      <c r="B46" s="3"/>
    </row>
    <row r="47" spans="2:3" x14ac:dyDescent="0.25">
      <c r="B47" s="3"/>
    </row>
    <row r="48" spans="2:3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workbookViewId="0">
      <selection activeCell="B7" sqref="B7"/>
    </sheetView>
  </sheetViews>
  <sheetFormatPr defaultRowHeight="15" x14ac:dyDescent="0.25"/>
  <cols>
    <col min="1" max="1" width="30.85546875" customWidth="1"/>
    <col min="2" max="3" width="15.85546875" customWidth="1"/>
    <col min="4" max="4" width="9.28515625" bestFit="1" customWidth="1"/>
  </cols>
  <sheetData>
    <row r="1" spans="1:4" x14ac:dyDescent="0.25">
      <c r="A1" t="s">
        <v>71</v>
      </c>
    </row>
    <row r="4" spans="1:4" x14ac:dyDescent="0.25">
      <c r="A4" t="s">
        <v>14</v>
      </c>
    </row>
    <row r="5" spans="1:4" ht="18" x14ac:dyDescent="0.35">
      <c r="A5" t="s">
        <v>34</v>
      </c>
      <c r="B5" s="25">
        <v>0.3</v>
      </c>
    </row>
    <row r="6" spans="1:4" ht="18" x14ac:dyDescent="0.35">
      <c r="A6" t="s">
        <v>35</v>
      </c>
      <c r="B6" s="25">
        <f>1-B5</f>
        <v>0.7</v>
      </c>
    </row>
    <row r="7" spans="1:4" ht="18" x14ac:dyDescent="0.35">
      <c r="A7" t="s">
        <v>37</v>
      </c>
      <c r="B7" s="25">
        <v>3</v>
      </c>
    </row>
    <row r="8" spans="1:4" x14ac:dyDescent="0.25">
      <c r="B8" s="4"/>
    </row>
    <row r="11" spans="1:4" x14ac:dyDescent="0.25">
      <c r="C11" s="12"/>
    </row>
    <row r="12" spans="1:4" x14ac:dyDescent="0.25">
      <c r="A12" s="2" t="s">
        <v>40</v>
      </c>
      <c r="B12" s="12" t="s">
        <v>42</v>
      </c>
      <c r="C12" s="5" t="s">
        <v>43</v>
      </c>
    </row>
    <row r="13" spans="1:4" x14ac:dyDescent="0.25">
      <c r="A13">
        <v>0.1</v>
      </c>
      <c r="B13" s="9">
        <f>+$A13^$B$5*$B$7^$B$6</f>
        <v>1.0813962975130149</v>
      </c>
      <c r="C13" s="4">
        <f>+($B$5/$A13)*($A13^$B$5)*($B$7^$B$6)</f>
        <v>3.2441888925390439</v>
      </c>
    </row>
    <row r="14" spans="1:4" x14ac:dyDescent="0.25">
      <c r="A14">
        <v>1</v>
      </c>
      <c r="B14" s="9">
        <f t="shared" ref="B14:B47" si="0">+$A14^$B$5*$B$7^$B$6</f>
        <v>2.1576692799745931</v>
      </c>
      <c r="C14" s="4">
        <f t="shared" ref="C14:C47" si="1">+$B$5/$A14*$A14^$B$5*$B$7^$B$6</f>
        <v>0.64730078399237789</v>
      </c>
    </row>
    <row r="15" spans="1:4" x14ac:dyDescent="0.25">
      <c r="A15">
        <v>2</v>
      </c>
      <c r="B15" s="9">
        <f t="shared" si="0"/>
        <v>2.6564024798866686</v>
      </c>
      <c r="C15" s="4">
        <f t="shared" si="1"/>
        <v>0.39846037198300022</v>
      </c>
      <c r="D15" s="26"/>
    </row>
    <row r="16" spans="1:4" x14ac:dyDescent="0.25">
      <c r="A16">
        <v>3</v>
      </c>
      <c r="B16" s="9">
        <f t="shared" si="0"/>
        <v>3</v>
      </c>
      <c r="C16" s="4">
        <f t="shared" si="1"/>
        <v>0.29999999999999993</v>
      </c>
      <c r="D16" s="26"/>
    </row>
    <row r="17" spans="1:4" x14ac:dyDescent="0.25">
      <c r="A17">
        <v>4</v>
      </c>
      <c r="B17" s="9">
        <f t="shared" si="0"/>
        <v>3.2704150727080528</v>
      </c>
      <c r="C17" s="4">
        <f t="shared" si="1"/>
        <v>0.24528113045310396</v>
      </c>
      <c r="D17" s="26"/>
    </row>
    <row r="18" spans="1:4" x14ac:dyDescent="0.25">
      <c r="A18">
        <v>5</v>
      </c>
      <c r="B18" s="9">
        <f t="shared" si="0"/>
        <v>3.4968409520721471</v>
      </c>
      <c r="C18" s="4">
        <f t="shared" si="1"/>
        <v>0.2098104571243288</v>
      </c>
      <c r="D18" s="26"/>
    </row>
    <row r="19" spans="1:4" x14ac:dyDescent="0.25">
      <c r="A19">
        <v>6</v>
      </c>
      <c r="B19" s="9">
        <f t="shared" si="0"/>
        <v>3.6934332400347487</v>
      </c>
      <c r="C19" s="4">
        <f t="shared" si="1"/>
        <v>0.18467166200173743</v>
      </c>
      <c r="D19" s="26"/>
    </row>
    <row r="20" spans="1:4" x14ac:dyDescent="0.25">
      <c r="A20">
        <v>7</v>
      </c>
      <c r="B20" s="9">
        <f t="shared" si="0"/>
        <v>3.8682478275783576</v>
      </c>
      <c r="C20" s="4">
        <f t="shared" si="1"/>
        <v>0.1657820497533582</v>
      </c>
      <c r="D20" s="26"/>
    </row>
    <row r="21" spans="1:4" x14ac:dyDescent="0.25">
      <c r="A21">
        <v>8</v>
      </c>
      <c r="B21" s="9">
        <f t="shared" si="0"/>
        <v>4.0263532460835281</v>
      </c>
      <c r="C21" s="4">
        <f t="shared" si="1"/>
        <v>0.1509882467281323</v>
      </c>
      <c r="D21" s="26"/>
    </row>
    <row r="22" spans="1:4" x14ac:dyDescent="0.25">
      <c r="A22">
        <v>9</v>
      </c>
      <c r="B22" s="9">
        <f t="shared" si="0"/>
        <v>4.1711675109477282</v>
      </c>
      <c r="C22" s="4">
        <f t="shared" si="1"/>
        <v>0.13903891703159094</v>
      </c>
      <c r="D22" s="26"/>
    </row>
    <row r="23" spans="1:4" x14ac:dyDescent="0.25">
      <c r="A23">
        <v>10</v>
      </c>
      <c r="B23" s="9">
        <f t="shared" si="0"/>
        <v>4.3051162024993426</v>
      </c>
      <c r="C23" s="4">
        <f t="shared" si="1"/>
        <v>0.12915348607498028</v>
      </c>
      <c r="D23" s="26"/>
    </row>
    <row r="24" spans="1:4" x14ac:dyDescent="0.25">
      <c r="A24">
        <v>11</v>
      </c>
      <c r="B24" s="9">
        <f t="shared" si="0"/>
        <v>4.4299893673488961</v>
      </c>
      <c r="C24" s="4">
        <f t="shared" si="1"/>
        <v>0.12081789183678807</v>
      </c>
      <c r="D24" s="26"/>
    </row>
    <row r="25" spans="1:4" x14ac:dyDescent="0.25">
      <c r="A25">
        <v>12</v>
      </c>
      <c r="B25" s="9">
        <f t="shared" si="0"/>
        <v>4.547149699531194</v>
      </c>
      <c r="C25" s="4">
        <f t="shared" si="1"/>
        <v>0.11367874248827983</v>
      </c>
      <c r="D25" s="26"/>
    </row>
    <row r="26" spans="1:4" x14ac:dyDescent="0.25">
      <c r="A26">
        <v>13</v>
      </c>
      <c r="B26" s="9">
        <f t="shared" si="0"/>
        <v>4.6576610862074981</v>
      </c>
      <c r="C26" s="4">
        <f t="shared" si="1"/>
        <v>0.10748448660478839</v>
      </c>
      <c r="D26" s="26"/>
    </row>
    <row r="27" spans="1:4" x14ac:dyDescent="0.25">
      <c r="A27">
        <v>14</v>
      </c>
      <c r="B27" s="9">
        <f t="shared" si="0"/>
        <v>4.7623717023567034</v>
      </c>
      <c r="C27" s="4">
        <f t="shared" si="1"/>
        <v>0.10205082219335794</v>
      </c>
      <c r="D27" s="26"/>
    </row>
    <row r="28" spans="1:4" x14ac:dyDescent="0.25">
      <c r="A28">
        <v>15</v>
      </c>
      <c r="B28" s="9">
        <f t="shared" si="0"/>
        <v>4.8619697900782874</v>
      </c>
      <c r="C28" s="4">
        <f t="shared" si="1"/>
        <v>9.7239395801565751E-2</v>
      </c>
      <c r="D28" s="26"/>
    </row>
    <row r="29" spans="1:4" x14ac:dyDescent="0.25">
      <c r="A29">
        <v>16</v>
      </c>
      <c r="B29" s="9">
        <f t="shared" si="0"/>
        <v>4.9570223050689046</v>
      </c>
      <c r="C29" s="4">
        <f t="shared" si="1"/>
        <v>9.2944168220041964E-2</v>
      </c>
      <c r="D29" s="26"/>
    </row>
    <row r="30" spans="1:4" x14ac:dyDescent="0.25">
      <c r="A30">
        <v>17</v>
      </c>
      <c r="B30" s="9">
        <f t="shared" si="0"/>
        <v>5.04800242327092</v>
      </c>
      <c r="C30" s="4">
        <f t="shared" si="1"/>
        <v>8.9082395704780923E-2</v>
      </c>
      <c r="D30" s="26"/>
    </row>
    <row r="31" spans="1:4" x14ac:dyDescent="0.25">
      <c r="A31">
        <v>18</v>
      </c>
      <c r="B31" s="9">
        <f t="shared" si="0"/>
        <v>5.1353095782291156</v>
      </c>
      <c r="C31" s="4">
        <f t="shared" si="1"/>
        <v>8.5588492970485264E-2</v>
      </c>
      <c r="D31" s="26"/>
    </row>
    <row r="32" spans="1:4" x14ac:dyDescent="0.25">
      <c r="A32">
        <v>19</v>
      </c>
      <c r="B32" s="9">
        <f t="shared" si="0"/>
        <v>5.2192843553391182</v>
      </c>
      <c r="C32" s="4">
        <f t="shared" si="1"/>
        <v>8.2409752979038714E-2</v>
      </c>
      <c r="D32" s="26"/>
    </row>
    <row r="33" spans="1:4" x14ac:dyDescent="0.25">
      <c r="A33">
        <v>20</v>
      </c>
      <c r="B33" s="9">
        <f t="shared" si="0"/>
        <v>5.300219761507746</v>
      </c>
      <c r="C33" s="4">
        <f t="shared" si="1"/>
        <v>7.9503296422616193E-2</v>
      </c>
      <c r="D33" s="26"/>
    </row>
    <row r="34" spans="1:4" x14ac:dyDescent="0.25">
      <c r="A34">
        <v>21</v>
      </c>
      <c r="B34" s="9">
        <f t="shared" si="0"/>
        <v>5.3783698875629913</v>
      </c>
      <c r="C34" s="4">
        <f t="shared" si="1"/>
        <v>7.6833855536614162E-2</v>
      </c>
      <c r="D34" s="26"/>
    </row>
    <row r="35" spans="1:4" x14ac:dyDescent="0.25">
      <c r="A35">
        <v>22</v>
      </c>
      <c r="B35" s="9">
        <f t="shared" si="0"/>
        <v>5.4539566607889745</v>
      </c>
      <c r="C35" s="4">
        <f t="shared" si="1"/>
        <v>7.4372136283486004E-2</v>
      </c>
      <c r="D35" s="26"/>
    </row>
    <row r="36" spans="1:4" x14ac:dyDescent="0.25">
      <c r="A36">
        <v>23</v>
      </c>
      <c r="B36" s="9">
        <f t="shared" si="0"/>
        <v>5.527175175487991</v>
      </c>
      <c r="C36" s="4">
        <f t="shared" si="1"/>
        <v>7.2093589245495526E-2</v>
      </c>
      <c r="D36" s="26"/>
    </row>
    <row r="37" spans="1:4" x14ac:dyDescent="0.25">
      <c r="A37">
        <v>24</v>
      </c>
      <c r="B37" s="9">
        <f t="shared" si="0"/>
        <v>5.598197949220844</v>
      </c>
      <c r="C37" s="4">
        <f t="shared" si="1"/>
        <v>6.9977474365260542E-2</v>
      </c>
      <c r="D37" s="26"/>
    </row>
    <row r="38" spans="1:4" x14ac:dyDescent="0.25">
      <c r="A38">
        <v>25</v>
      </c>
      <c r="B38" s="9">
        <f t="shared" si="0"/>
        <v>5.6671783565611245</v>
      </c>
      <c r="C38" s="4">
        <f t="shared" si="1"/>
        <v>6.8006140278733501E-2</v>
      </c>
      <c r="D38" s="26"/>
    </row>
    <row r="39" spans="1:4" x14ac:dyDescent="0.25">
      <c r="A39">
        <v>26</v>
      </c>
      <c r="B39" s="9">
        <f t="shared" si="0"/>
        <v>5.734253425538375</v>
      </c>
      <c r="C39" s="4">
        <f t="shared" si="1"/>
        <v>6.6164462602365859E-2</v>
      </c>
      <c r="D39" s="26"/>
    </row>
    <row r="40" spans="1:4" x14ac:dyDescent="0.25">
      <c r="A40">
        <v>27</v>
      </c>
      <c r="B40" s="9">
        <f t="shared" si="0"/>
        <v>5.7995461347952881</v>
      </c>
      <c r="C40" s="4">
        <f t="shared" si="1"/>
        <v>6.4439401497725424E-2</v>
      </c>
      <c r="D40" s="26"/>
    </row>
    <row r="41" spans="1:4" x14ac:dyDescent="0.25">
      <c r="A41">
        <v>28</v>
      </c>
      <c r="B41" s="9">
        <f t="shared" si="0"/>
        <v>5.8631673156283748</v>
      </c>
      <c r="C41" s="4">
        <f t="shared" si="1"/>
        <v>6.2819649810304024E-2</v>
      </c>
      <c r="D41" s="26"/>
    </row>
    <row r="42" spans="1:4" x14ac:dyDescent="0.25">
      <c r="A42">
        <v>29</v>
      </c>
      <c r="B42" s="9">
        <f t="shared" si="0"/>
        <v>5.925217238433758</v>
      </c>
      <c r="C42" s="4">
        <f t="shared" si="1"/>
        <v>6.1295350742418188E-2</v>
      </c>
      <c r="D42" s="26"/>
    </row>
    <row r="43" spans="1:4" x14ac:dyDescent="0.25">
      <c r="A43">
        <v>30</v>
      </c>
      <c r="B43" s="9">
        <f t="shared" si="0"/>
        <v>5.9857869449066392</v>
      </c>
      <c r="C43" s="4">
        <f t="shared" si="1"/>
        <v>5.9857869449066396E-2</v>
      </c>
      <c r="D43" s="26"/>
    </row>
    <row r="44" spans="1:4" x14ac:dyDescent="0.25">
      <c r="A44">
        <v>31</v>
      </c>
      <c r="B44" s="9">
        <f t="shared" si="0"/>
        <v>6.0449593737858969</v>
      </c>
      <c r="C44" s="4">
        <f t="shared" si="1"/>
        <v>5.849960684308933E-2</v>
      </c>
      <c r="D44" s="26"/>
    </row>
    <row r="45" spans="1:4" x14ac:dyDescent="0.25">
      <c r="A45">
        <v>32</v>
      </c>
      <c r="B45" s="9">
        <f t="shared" si="0"/>
        <v>6.1028103177117199</v>
      </c>
      <c r="C45" s="4">
        <f t="shared" si="1"/>
        <v>5.7213846728547374E-2</v>
      </c>
      <c r="D45" s="26"/>
    </row>
    <row r="46" spans="1:4" x14ac:dyDescent="0.25">
      <c r="A46">
        <v>33</v>
      </c>
      <c r="B46" s="9">
        <f t="shared" si="0"/>
        <v>6.1594092409765313</v>
      </c>
      <c r="C46" s="4">
        <f t="shared" si="1"/>
        <v>5.5994629463423005E-2</v>
      </c>
      <c r="D46" s="26"/>
    </row>
    <row r="47" spans="1:4" x14ac:dyDescent="0.25">
      <c r="A47">
        <v>34</v>
      </c>
      <c r="B47" s="9">
        <f t="shared" si="0"/>
        <v>6.2148199819615915</v>
      </c>
      <c r="C47" s="4">
        <f t="shared" si="1"/>
        <v>5.4836646899661098E-2</v>
      </c>
      <c r="D47" s="2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74"/>
  <sheetViews>
    <sheetView topLeftCell="F1" workbookViewId="0">
      <selection activeCell="J23" sqref="J23"/>
    </sheetView>
  </sheetViews>
  <sheetFormatPr defaultRowHeight="15" x14ac:dyDescent="0.25"/>
  <cols>
    <col min="1" max="1" width="26.85546875" customWidth="1"/>
    <col min="2" max="2" width="12.28515625" customWidth="1"/>
    <col min="3" max="3" width="10.7109375" customWidth="1"/>
  </cols>
  <sheetData>
    <row r="1" spans="1:3" x14ac:dyDescent="0.25">
      <c r="A1" s="49" t="s">
        <v>172</v>
      </c>
      <c r="B1" s="10"/>
      <c r="C1" s="10"/>
    </row>
    <row r="2" spans="1:3" x14ac:dyDescent="0.25">
      <c r="A2" s="10"/>
      <c r="B2" s="10"/>
      <c r="C2" s="10"/>
    </row>
    <row r="3" spans="1:3" x14ac:dyDescent="0.25">
      <c r="A3" s="10"/>
      <c r="B3" s="10"/>
      <c r="C3" s="10"/>
    </row>
    <row r="4" spans="1:3" x14ac:dyDescent="0.25">
      <c r="A4" s="10"/>
      <c r="B4" s="10"/>
      <c r="C4" s="10"/>
    </row>
    <row r="5" spans="1:3" x14ac:dyDescent="0.25">
      <c r="A5" s="10"/>
      <c r="B5" s="10"/>
      <c r="C5" s="10"/>
    </row>
    <row r="6" spans="1:3" x14ac:dyDescent="0.25">
      <c r="A6" s="10"/>
      <c r="B6" s="10"/>
      <c r="C6" s="10"/>
    </row>
    <row r="7" spans="1:3" x14ac:dyDescent="0.25">
      <c r="A7" s="10"/>
      <c r="B7" s="10"/>
      <c r="C7" s="10"/>
    </row>
    <row r="8" spans="1:3" x14ac:dyDescent="0.25">
      <c r="A8" s="10"/>
      <c r="B8" s="10"/>
      <c r="C8" s="10"/>
    </row>
    <row r="9" spans="1:3" x14ac:dyDescent="0.25">
      <c r="A9" s="10"/>
      <c r="B9" s="10"/>
      <c r="C9" s="10"/>
    </row>
    <row r="10" spans="1:3" x14ac:dyDescent="0.25">
      <c r="A10" s="10"/>
      <c r="B10" s="10"/>
      <c r="C10" s="10"/>
    </row>
    <row r="11" spans="1:3" x14ac:dyDescent="0.25">
      <c r="A11" s="10"/>
      <c r="B11" s="10"/>
      <c r="C11" s="10"/>
    </row>
    <row r="12" spans="1:3" x14ac:dyDescent="0.25">
      <c r="A12" s="10"/>
      <c r="B12" s="10"/>
      <c r="C12" s="10"/>
    </row>
    <row r="13" spans="1:3" x14ac:dyDescent="0.25">
      <c r="A13" s="10"/>
      <c r="B13" s="10"/>
      <c r="C13" s="10"/>
    </row>
    <row r="14" spans="1:3" x14ac:dyDescent="0.25">
      <c r="A14" s="10"/>
      <c r="B14" s="10"/>
      <c r="C14" s="10"/>
    </row>
    <row r="15" spans="1:3" x14ac:dyDescent="0.25">
      <c r="A15" s="10"/>
      <c r="B15" s="10"/>
      <c r="C15" s="10"/>
    </row>
    <row r="16" spans="1:3" x14ac:dyDescent="0.25">
      <c r="A16" s="10"/>
      <c r="B16" s="10"/>
      <c r="C16" s="10"/>
    </row>
    <row r="17" spans="1:18" x14ac:dyDescent="0.25">
      <c r="A17" s="10"/>
      <c r="B17" s="10"/>
      <c r="C17" s="10"/>
    </row>
    <row r="18" spans="1:18" x14ac:dyDescent="0.25">
      <c r="A18" s="10"/>
      <c r="B18" s="10"/>
      <c r="C18" s="10"/>
    </row>
    <row r="19" spans="1:18" x14ac:dyDescent="0.25">
      <c r="A19" s="10"/>
      <c r="B19" s="10"/>
      <c r="C19" s="10"/>
    </row>
    <row r="20" spans="1:18" x14ac:dyDescent="0.25">
      <c r="A20" s="10"/>
      <c r="B20" s="10"/>
      <c r="C20" s="10"/>
    </row>
    <row r="21" spans="1:18" x14ac:dyDescent="0.25">
      <c r="A21" s="10"/>
      <c r="B21" s="10"/>
      <c r="C21" s="10"/>
    </row>
    <row r="22" spans="1:18" ht="18" x14ac:dyDescent="0.35">
      <c r="B22" s="66" t="s">
        <v>173</v>
      </c>
      <c r="C22" s="66"/>
    </row>
    <row r="23" spans="1:18" ht="18" x14ac:dyDescent="0.35">
      <c r="A23" s="2" t="s">
        <v>174</v>
      </c>
      <c r="B23" t="s">
        <v>175</v>
      </c>
      <c r="C23" t="s">
        <v>176</v>
      </c>
      <c r="D23" t="s">
        <v>180</v>
      </c>
      <c r="E23" t="s">
        <v>183</v>
      </c>
      <c r="F23" t="s">
        <v>181</v>
      </c>
      <c r="G23" t="s">
        <v>182</v>
      </c>
      <c r="J23" t="s">
        <v>157</v>
      </c>
      <c r="L23" t="s">
        <v>180</v>
      </c>
      <c r="M23" t="s">
        <v>183</v>
      </c>
      <c r="N23" t="s">
        <v>181</v>
      </c>
      <c r="O23" t="s">
        <v>182</v>
      </c>
      <c r="R23" t="s">
        <v>157</v>
      </c>
    </row>
    <row r="24" spans="1:18" x14ac:dyDescent="0.25">
      <c r="A24">
        <v>0</v>
      </c>
      <c r="B24" s="52">
        <f>+$B$38+$C$38*A24</f>
        <v>2</v>
      </c>
      <c r="C24" s="52">
        <f>+$B$39+$C$39*A24</f>
        <v>7</v>
      </c>
    </row>
    <row r="25" spans="1:18" x14ac:dyDescent="0.25">
      <c r="A25">
        <v>1</v>
      </c>
      <c r="B25" s="52">
        <f t="shared" ref="B25:B34" si="0">+$B$38+$C$38*A25</f>
        <v>2.15</v>
      </c>
      <c r="C25" s="52">
        <f t="shared" ref="C25:C34" si="1">+$B$39+$C$39*A25</f>
        <v>6.85</v>
      </c>
      <c r="D25" s="51">
        <f>+B25-B24</f>
        <v>0.14999999999999991</v>
      </c>
      <c r="E25">
        <f>+(A25+A24)/2</f>
        <v>0.5</v>
      </c>
      <c r="F25">
        <f>+(B25+B24)/2</f>
        <v>2.0750000000000002</v>
      </c>
      <c r="G25">
        <f>+(A25+A24)/2</f>
        <v>0.5</v>
      </c>
      <c r="H25">
        <f>+D25/F25</f>
        <v>7.2289156626505979E-2</v>
      </c>
      <c r="I25">
        <f>+E25/G25</f>
        <v>1</v>
      </c>
      <c r="J25" s="23">
        <f>+H25/I25</f>
        <v>7.2289156626505979E-2</v>
      </c>
      <c r="L25" s="51">
        <f>+C25-C24</f>
        <v>-0.15000000000000036</v>
      </c>
      <c r="M25">
        <f>+(A25+A24)/2</f>
        <v>0.5</v>
      </c>
      <c r="N25">
        <f>+(C25+C24)/2</f>
        <v>6.9249999999999998</v>
      </c>
      <c r="O25">
        <f>+(A25+A24)/2</f>
        <v>0.5</v>
      </c>
      <c r="P25">
        <f>+L25/N25</f>
        <v>-2.1660649819494636E-2</v>
      </c>
      <c r="Q25">
        <f>+M25/O25</f>
        <v>1</v>
      </c>
      <c r="R25" s="23">
        <f>+P25/Q25</f>
        <v>-2.1660649819494636E-2</v>
      </c>
    </row>
    <row r="26" spans="1:18" x14ac:dyDescent="0.25">
      <c r="A26">
        <v>2</v>
      </c>
      <c r="B26" s="52">
        <f t="shared" si="0"/>
        <v>2.2999999999999998</v>
      </c>
      <c r="C26" s="52">
        <f t="shared" si="1"/>
        <v>6.7</v>
      </c>
      <c r="D26" s="51">
        <f t="shared" ref="D26:D34" si="2">+B26-B25</f>
        <v>0.14999999999999991</v>
      </c>
      <c r="E26">
        <f t="shared" ref="E26:F34" si="3">+(A26+A25)/2</f>
        <v>1.5</v>
      </c>
      <c r="F26">
        <f t="shared" si="3"/>
        <v>2.2249999999999996</v>
      </c>
      <c r="G26">
        <f t="shared" ref="G26:G34" si="4">+(A26+A25)/2</f>
        <v>1.5</v>
      </c>
      <c r="H26">
        <f t="shared" ref="H26:H34" si="5">+D26/F26</f>
        <v>6.7415730337078622E-2</v>
      </c>
      <c r="I26">
        <f t="shared" ref="I26:I34" si="6">+E26/G26</f>
        <v>1</v>
      </c>
      <c r="J26" s="23">
        <f t="shared" ref="J26:J34" si="7">+H26/I26</f>
        <v>6.7415730337078622E-2</v>
      </c>
      <c r="L26" s="51">
        <f t="shared" ref="L26:L34" si="8">+C26-C25</f>
        <v>-0.14999999999999947</v>
      </c>
      <c r="M26">
        <f t="shared" ref="M26:M34" si="9">+(A26+A25)/2</f>
        <v>1.5</v>
      </c>
      <c r="N26">
        <f t="shared" ref="N26:N34" si="10">+(C26+C25)/2</f>
        <v>6.7750000000000004</v>
      </c>
      <c r="O26">
        <f t="shared" ref="O26:O34" si="11">+(A26+A25)/2</f>
        <v>1.5</v>
      </c>
      <c r="P26">
        <f t="shared" ref="P26:P34" si="12">+L26/N26</f>
        <v>-2.2140221402213941E-2</v>
      </c>
      <c r="Q26">
        <f t="shared" ref="Q26:Q34" si="13">+M26/O26</f>
        <v>1</v>
      </c>
      <c r="R26" s="23">
        <f t="shared" ref="R26:R34" si="14">+P26/Q26</f>
        <v>-2.2140221402213941E-2</v>
      </c>
    </row>
    <row r="27" spans="1:18" x14ac:dyDescent="0.25">
      <c r="A27">
        <v>3</v>
      </c>
      <c r="B27" s="52">
        <f t="shared" si="0"/>
        <v>2.4500000000000002</v>
      </c>
      <c r="C27" s="52">
        <f t="shared" si="1"/>
        <v>6.55</v>
      </c>
      <c r="D27" s="51">
        <f t="shared" si="2"/>
        <v>0.15000000000000036</v>
      </c>
      <c r="E27">
        <f t="shared" si="3"/>
        <v>2.5</v>
      </c>
      <c r="F27">
        <f t="shared" si="3"/>
        <v>2.375</v>
      </c>
      <c r="G27">
        <f t="shared" si="4"/>
        <v>2.5</v>
      </c>
      <c r="H27">
        <f t="shared" si="5"/>
        <v>6.315789473684226E-2</v>
      </c>
      <c r="I27">
        <f t="shared" si="6"/>
        <v>1</v>
      </c>
      <c r="J27" s="23">
        <f t="shared" si="7"/>
        <v>6.315789473684226E-2</v>
      </c>
      <c r="L27" s="51">
        <f t="shared" si="8"/>
        <v>-0.15000000000000036</v>
      </c>
      <c r="M27">
        <f t="shared" si="9"/>
        <v>2.5</v>
      </c>
      <c r="N27">
        <f t="shared" si="10"/>
        <v>6.625</v>
      </c>
      <c r="O27">
        <f t="shared" si="11"/>
        <v>2.5</v>
      </c>
      <c r="P27">
        <f t="shared" si="12"/>
        <v>-2.2641509433962318E-2</v>
      </c>
      <c r="Q27">
        <f t="shared" si="13"/>
        <v>1</v>
      </c>
      <c r="R27" s="23">
        <f t="shared" si="14"/>
        <v>-2.2641509433962318E-2</v>
      </c>
    </row>
    <row r="28" spans="1:18" x14ac:dyDescent="0.25">
      <c r="A28">
        <v>4</v>
      </c>
      <c r="B28" s="52">
        <f t="shared" si="0"/>
        <v>2.6</v>
      </c>
      <c r="C28" s="52">
        <f t="shared" si="1"/>
        <v>6.4</v>
      </c>
      <c r="D28" s="51">
        <f t="shared" si="2"/>
        <v>0.14999999999999991</v>
      </c>
      <c r="E28">
        <f t="shared" si="3"/>
        <v>3.5</v>
      </c>
      <c r="F28">
        <f t="shared" si="3"/>
        <v>2.5250000000000004</v>
      </c>
      <c r="G28">
        <f t="shared" si="4"/>
        <v>3.5</v>
      </c>
      <c r="H28">
        <f t="shared" si="5"/>
        <v>5.9405940594059362E-2</v>
      </c>
      <c r="I28">
        <f t="shared" si="6"/>
        <v>1</v>
      </c>
      <c r="J28" s="23">
        <f t="shared" si="7"/>
        <v>5.9405940594059362E-2</v>
      </c>
      <c r="L28" s="51">
        <f t="shared" si="8"/>
        <v>-0.14999999999999947</v>
      </c>
      <c r="M28">
        <f t="shared" si="9"/>
        <v>3.5</v>
      </c>
      <c r="N28">
        <f t="shared" si="10"/>
        <v>6.4749999999999996</v>
      </c>
      <c r="O28">
        <f t="shared" si="11"/>
        <v>3.5</v>
      </c>
      <c r="P28">
        <f t="shared" si="12"/>
        <v>-2.3166023166023085E-2</v>
      </c>
      <c r="Q28">
        <f t="shared" si="13"/>
        <v>1</v>
      </c>
      <c r="R28" s="23">
        <f t="shared" si="14"/>
        <v>-2.3166023166023085E-2</v>
      </c>
    </row>
    <row r="29" spans="1:18" x14ac:dyDescent="0.25">
      <c r="A29">
        <v>5</v>
      </c>
      <c r="B29" s="52">
        <f t="shared" si="0"/>
        <v>2.75</v>
      </c>
      <c r="C29" s="52">
        <f t="shared" si="1"/>
        <v>6.25</v>
      </c>
      <c r="D29" s="51">
        <f t="shared" si="2"/>
        <v>0.14999999999999991</v>
      </c>
      <c r="E29">
        <f t="shared" si="3"/>
        <v>4.5</v>
      </c>
      <c r="F29">
        <f t="shared" si="3"/>
        <v>2.6749999999999998</v>
      </c>
      <c r="G29">
        <f t="shared" si="4"/>
        <v>4.5</v>
      </c>
      <c r="H29">
        <f t="shared" si="5"/>
        <v>5.6074766355140158E-2</v>
      </c>
      <c r="I29">
        <f t="shared" si="6"/>
        <v>1</v>
      </c>
      <c r="J29" s="23">
        <f t="shared" si="7"/>
        <v>5.6074766355140158E-2</v>
      </c>
      <c r="L29" s="51">
        <f t="shared" si="8"/>
        <v>-0.15000000000000036</v>
      </c>
      <c r="M29">
        <f t="shared" si="9"/>
        <v>4.5</v>
      </c>
      <c r="N29">
        <f t="shared" si="10"/>
        <v>6.3250000000000002</v>
      </c>
      <c r="O29">
        <f t="shared" si="11"/>
        <v>4.5</v>
      </c>
      <c r="P29">
        <f t="shared" si="12"/>
        <v>-2.37154150197629E-2</v>
      </c>
      <c r="Q29">
        <f t="shared" si="13"/>
        <v>1</v>
      </c>
      <c r="R29" s="23">
        <f t="shared" si="14"/>
        <v>-2.37154150197629E-2</v>
      </c>
    </row>
    <row r="30" spans="1:18" x14ac:dyDescent="0.25">
      <c r="A30">
        <v>6</v>
      </c>
      <c r="B30" s="52">
        <f t="shared" si="0"/>
        <v>2.9</v>
      </c>
      <c r="C30" s="52">
        <f t="shared" si="1"/>
        <v>6.1</v>
      </c>
      <c r="D30" s="51">
        <f t="shared" si="2"/>
        <v>0.14999999999999991</v>
      </c>
      <c r="E30">
        <f t="shared" si="3"/>
        <v>5.5</v>
      </c>
      <c r="F30">
        <f t="shared" si="3"/>
        <v>2.8250000000000002</v>
      </c>
      <c r="G30">
        <f t="shared" si="4"/>
        <v>5.5</v>
      </c>
      <c r="H30">
        <f t="shared" si="5"/>
        <v>5.3097345132743327E-2</v>
      </c>
      <c r="I30">
        <f t="shared" si="6"/>
        <v>1</v>
      </c>
      <c r="J30" s="23">
        <f t="shared" si="7"/>
        <v>5.3097345132743327E-2</v>
      </c>
      <c r="L30" s="51">
        <f t="shared" si="8"/>
        <v>-0.15000000000000036</v>
      </c>
      <c r="M30">
        <f t="shared" si="9"/>
        <v>5.5</v>
      </c>
      <c r="N30">
        <f t="shared" si="10"/>
        <v>6.1749999999999998</v>
      </c>
      <c r="O30">
        <f t="shared" si="11"/>
        <v>5.5</v>
      </c>
      <c r="P30">
        <f t="shared" si="12"/>
        <v>-2.4291497975708561E-2</v>
      </c>
      <c r="Q30">
        <f t="shared" si="13"/>
        <v>1</v>
      </c>
      <c r="R30" s="23">
        <f t="shared" si="14"/>
        <v>-2.4291497975708561E-2</v>
      </c>
    </row>
    <row r="31" spans="1:18" x14ac:dyDescent="0.25">
      <c r="A31">
        <v>7</v>
      </c>
      <c r="B31" s="52">
        <f t="shared" si="0"/>
        <v>3.05</v>
      </c>
      <c r="C31" s="52">
        <f t="shared" si="1"/>
        <v>5.95</v>
      </c>
      <c r="D31" s="51">
        <f t="shared" si="2"/>
        <v>0.14999999999999991</v>
      </c>
      <c r="E31">
        <f t="shared" si="3"/>
        <v>6.5</v>
      </c>
      <c r="F31">
        <f t="shared" si="3"/>
        <v>2.9749999999999996</v>
      </c>
      <c r="G31">
        <f t="shared" si="4"/>
        <v>6.5</v>
      </c>
      <c r="H31">
        <f t="shared" si="5"/>
        <v>5.0420168067226864E-2</v>
      </c>
      <c r="I31">
        <f t="shared" si="6"/>
        <v>1</v>
      </c>
      <c r="J31" s="23">
        <f t="shared" si="7"/>
        <v>5.0420168067226864E-2</v>
      </c>
      <c r="L31" s="51">
        <f t="shared" si="8"/>
        <v>-0.14999999999999947</v>
      </c>
      <c r="M31">
        <f t="shared" si="9"/>
        <v>6.5</v>
      </c>
      <c r="N31">
        <f t="shared" si="10"/>
        <v>6.0250000000000004</v>
      </c>
      <c r="O31">
        <f t="shared" si="11"/>
        <v>6.5</v>
      </c>
      <c r="P31">
        <f t="shared" si="12"/>
        <v>-2.4896265560165887E-2</v>
      </c>
      <c r="Q31">
        <f t="shared" si="13"/>
        <v>1</v>
      </c>
      <c r="R31" s="23">
        <f t="shared" si="14"/>
        <v>-2.4896265560165887E-2</v>
      </c>
    </row>
    <row r="32" spans="1:18" x14ac:dyDescent="0.25">
      <c r="A32">
        <v>8</v>
      </c>
      <c r="B32" s="52">
        <f t="shared" si="0"/>
        <v>3.2</v>
      </c>
      <c r="C32" s="52">
        <f t="shared" si="1"/>
        <v>5.8</v>
      </c>
      <c r="D32" s="51">
        <f t="shared" si="2"/>
        <v>0.15000000000000036</v>
      </c>
      <c r="E32">
        <f t="shared" si="3"/>
        <v>7.5</v>
      </c>
      <c r="F32">
        <f t="shared" si="3"/>
        <v>3.125</v>
      </c>
      <c r="G32">
        <f t="shared" si="4"/>
        <v>7.5</v>
      </c>
      <c r="H32">
        <f t="shared" si="5"/>
        <v>4.8000000000000112E-2</v>
      </c>
      <c r="I32">
        <f t="shared" si="6"/>
        <v>1</v>
      </c>
      <c r="J32" s="23">
        <f t="shared" si="7"/>
        <v>4.8000000000000112E-2</v>
      </c>
      <c r="L32" s="51">
        <f t="shared" si="8"/>
        <v>-0.15000000000000036</v>
      </c>
      <c r="M32">
        <f t="shared" si="9"/>
        <v>7.5</v>
      </c>
      <c r="N32">
        <f t="shared" si="10"/>
        <v>5.875</v>
      </c>
      <c r="O32">
        <f t="shared" si="11"/>
        <v>7.5</v>
      </c>
      <c r="P32">
        <f t="shared" si="12"/>
        <v>-2.5531914893617082E-2</v>
      </c>
      <c r="Q32">
        <f t="shared" si="13"/>
        <v>1</v>
      </c>
      <c r="R32" s="23">
        <f t="shared" si="14"/>
        <v>-2.5531914893617082E-2</v>
      </c>
    </row>
    <row r="33" spans="1:18" x14ac:dyDescent="0.25">
      <c r="A33">
        <v>9</v>
      </c>
      <c r="B33" s="52">
        <f t="shared" si="0"/>
        <v>3.3499999999999996</v>
      </c>
      <c r="C33" s="52">
        <f t="shared" si="1"/>
        <v>5.65</v>
      </c>
      <c r="D33" s="51">
        <f t="shared" si="2"/>
        <v>0.14999999999999947</v>
      </c>
      <c r="E33">
        <f t="shared" si="3"/>
        <v>8.5</v>
      </c>
      <c r="F33">
        <f t="shared" si="3"/>
        <v>3.2749999999999999</v>
      </c>
      <c r="G33">
        <f t="shared" si="4"/>
        <v>8.5</v>
      </c>
      <c r="H33">
        <f t="shared" si="5"/>
        <v>4.5801526717557092E-2</v>
      </c>
      <c r="I33">
        <f t="shared" si="6"/>
        <v>1</v>
      </c>
      <c r="J33" s="23">
        <f t="shared" si="7"/>
        <v>4.5801526717557092E-2</v>
      </c>
      <c r="L33" s="51">
        <f t="shared" si="8"/>
        <v>-0.14999999999999947</v>
      </c>
      <c r="M33">
        <f t="shared" si="9"/>
        <v>8.5</v>
      </c>
      <c r="N33">
        <f t="shared" si="10"/>
        <v>5.7249999999999996</v>
      </c>
      <c r="O33">
        <f t="shared" si="11"/>
        <v>8.5</v>
      </c>
      <c r="P33">
        <f t="shared" si="12"/>
        <v>-2.6200873362445323E-2</v>
      </c>
      <c r="Q33">
        <f t="shared" si="13"/>
        <v>1</v>
      </c>
      <c r="R33" s="23">
        <f t="shared" si="14"/>
        <v>-2.6200873362445323E-2</v>
      </c>
    </row>
    <row r="34" spans="1:18" x14ac:dyDescent="0.25">
      <c r="A34">
        <v>10</v>
      </c>
      <c r="B34" s="52">
        <f t="shared" si="0"/>
        <v>3.5</v>
      </c>
      <c r="C34" s="52">
        <f t="shared" si="1"/>
        <v>5.5</v>
      </c>
      <c r="D34" s="51">
        <f t="shared" si="2"/>
        <v>0.15000000000000036</v>
      </c>
      <c r="E34">
        <f t="shared" si="3"/>
        <v>9.5</v>
      </c>
      <c r="F34">
        <f t="shared" si="3"/>
        <v>3.4249999999999998</v>
      </c>
      <c r="G34">
        <f t="shared" si="4"/>
        <v>9.5</v>
      </c>
      <c r="H34">
        <f t="shared" si="5"/>
        <v>4.379562043795631E-2</v>
      </c>
      <c r="I34">
        <f t="shared" si="6"/>
        <v>1</v>
      </c>
      <c r="J34" s="23">
        <f t="shared" si="7"/>
        <v>4.379562043795631E-2</v>
      </c>
      <c r="L34" s="51">
        <f t="shared" si="8"/>
        <v>-0.15000000000000036</v>
      </c>
      <c r="M34">
        <f t="shared" si="9"/>
        <v>9.5</v>
      </c>
      <c r="N34">
        <f t="shared" si="10"/>
        <v>5.5750000000000002</v>
      </c>
      <c r="O34">
        <f t="shared" si="11"/>
        <v>9.5</v>
      </c>
      <c r="P34">
        <f t="shared" si="12"/>
        <v>-2.690582959641262E-2</v>
      </c>
      <c r="Q34">
        <f t="shared" si="13"/>
        <v>1</v>
      </c>
      <c r="R34" s="23">
        <f t="shared" si="14"/>
        <v>-2.690582959641262E-2</v>
      </c>
    </row>
    <row r="35" spans="1:18" x14ac:dyDescent="0.25">
      <c r="B35" s="50"/>
    </row>
    <row r="36" spans="1:18" x14ac:dyDescent="0.25">
      <c r="B36" s="50"/>
      <c r="C36" s="3"/>
    </row>
    <row r="37" spans="1:18" x14ac:dyDescent="0.25">
      <c r="A37" t="s">
        <v>177</v>
      </c>
      <c r="B37" s="50" t="s">
        <v>178</v>
      </c>
      <c r="C37" s="3" t="s">
        <v>179</v>
      </c>
    </row>
    <row r="38" spans="1:18" x14ac:dyDescent="0.25">
      <c r="A38" t="s">
        <v>175</v>
      </c>
      <c r="B38" s="50">
        <v>2</v>
      </c>
      <c r="C38" s="8">
        <v>0.15</v>
      </c>
    </row>
    <row r="39" spans="1:18" x14ac:dyDescent="0.25">
      <c r="A39" t="s">
        <v>176</v>
      </c>
      <c r="B39" s="50">
        <v>7</v>
      </c>
      <c r="C39" s="8">
        <v>-0.15</v>
      </c>
    </row>
    <row r="40" spans="1:18" x14ac:dyDescent="0.25">
      <c r="B40" s="50"/>
      <c r="C40" s="3"/>
    </row>
    <row r="41" spans="1:18" x14ac:dyDescent="0.25">
      <c r="B41" s="50"/>
      <c r="C41" s="3"/>
    </row>
    <row r="42" spans="1:18" x14ac:dyDescent="0.25">
      <c r="B42" s="50"/>
      <c r="C42" s="3"/>
    </row>
    <row r="43" spans="1:18" x14ac:dyDescent="0.25">
      <c r="B43" s="50"/>
      <c r="C43" s="3"/>
    </row>
    <row r="44" spans="1:18" x14ac:dyDescent="0.25">
      <c r="B44" s="50"/>
      <c r="C44" s="3"/>
    </row>
    <row r="45" spans="1:18" x14ac:dyDescent="0.25">
      <c r="B45" s="50"/>
      <c r="C45" s="3"/>
    </row>
    <row r="46" spans="1:18" x14ac:dyDescent="0.25">
      <c r="B46" s="3"/>
      <c r="C46" s="3"/>
    </row>
    <row r="47" spans="1:18" x14ac:dyDescent="0.25">
      <c r="B47" s="3"/>
      <c r="C47" s="3"/>
    </row>
    <row r="48" spans="1:18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</row>
    <row r="60" spans="2:3" x14ac:dyDescent="0.25">
      <c r="B60" s="3"/>
    </row>
    <row r="61" spans="2:3" x14ac:dyDescent="0.25">
      <c r="B61" s="3"/>
    </row>
    <row r="62" spans="2:3" x14ac:dyDescent="0.25">
      <c r="B62" s="3"/>
    </row>
    <row r="63" spans="2:3" x14ac:dyDescent="0.25">
      <c r="B63" s="3"/>
    </row>
    <row r="64" spans="2:3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</sheetData>
  <mergeCells count="1">
    <mergeCell ref="B22:C22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54"/>
  <sheetViews>
    <sheetView workbookViewId="0">
      <selection activeCell="B9" sqref="B9"/>
    </sheetView>
  </sheetViews>
  <sheetFormatPr defaultRowHeight="15" x14ac:dyDescent="0.25"/>
  <cols>
    <col min="1" max="1" width="30.7109375" customWidth="1"/>
    <col min="2" max="2" width="12.28515625" customWidth="1"/>
    <col min="3" max="3" width="10.7109375" customWidth="1"/>
    <col min="4" max="4" width="9.28515625" bestFit="1" customWidth="1"/>
    <col min="5" max="5" width="9" bestFit="1" customWidth="1"/>
    <col min="6" max="6" width="9.28515625" bestFit="1" customWidth="1"/>
    <col min="7" max="7" width="9.28515625" customWidth="1"/>
    <col min="9" max="9" width="12.42578125" bestFit="1" customWidth="1"/>
  </cols>
  <sheetData>
    <row r="1" spans="1:3" x14ac:dyDescent="0.25">
      <c r="A1" t="s">
        <v>78</v>
      </c>
    </row>
    <row r="3" spans="1:3" x14ac:dyDescent="0.25">
      <c r="A3" t="s">
        <v>0</v>
      </c>
      <c r="B3" s="13">
        <v>60</v>
      </c>
    </row>
    <row r="4" spans="1:3" x14ac:dyDescent="0.25">
      <c r="A4" t="s">
        <v>1</v>
      </c>
      <c r="B4" s="13">
        <v>50</v>
      </c>
    </row>
    <row r="5" spans="1:3" x14ac:dyDescent="0.25">
      <c r="A5" t="s">
        <v>2</v>
      </c>
      <c r="B5" s="14">
        <v>0.01</v>
      </c>
    </row>
    <row r="6" spans="1:3" x14ac:dyDescent="0.25">
      <c r="A6" t="s">
        <v>3</v>
      </c>
      <c r="B6" s="14">
        <v>0.08</v>
      </c>
    </row>
    <row r="7" spans="1:3" x14ac:dyDescent="0.25">
      <c r="A7" t="s">
        <v>14</v>
      </c>
    </row>
    <row r="8" spans="1:3" x14ac:dyDescent="0.25">
      <c r="A8" t="s">
        <v>16</v>
      </c>
      <c r="B8" s="13">
        <v>0.6</v>
      </c>
    </row>
    <row r="9" spans="1:3" x14ac:dyDescent="0.25">
      <c r="A9" t="s">
        <v>17</v>
      </c>
      <c r="B9" s="13">
        <f>1-B8</f>
        <v>0.4</v>
      </c>
    </row>
    <row r="10" spans="1:3" x14ac:dyDescent="0.25">
      <c r="A10" s="67" t="s">
        <v>22</v>
      </c>
      <c r="B10" s="68">
        <f>+B8/B9</f>
        <v>1.4999999999999998</v>
      </c>
      <c r="C10" t="s">
        <v>23</v>
      </c>
    </row>
    <row r="11" spans="1:3" x14ac:dyDescent="0.25">
      <c r="A11" s="67"/>
      <c r="B11" s="68"/>
      <c r="C11" t="s">
        <v>24</v>
      </c>
    </row>
    <row r="12" spans="1:3" x14ac:dyDescent="0.25">
      <c r="B12" s="15"/>
    </row>
    <row r="14" spans="1:3" x14ac:dyDescent="0.25">
      <c r="B14" s="2" t="s">
        <v>5</v>
      </c>
      <c r="C14" s="2" t="s">
        <v>6</v>
      </c>
    </row>
    <row r="15" spans="1:3" x14ac:dyDescent="0.25">
      <c r="A15" t="s">
        <v>4</v>
      </c>
      <c r="B15">
        <f>+B3</f>
        <v>60</v>
      </c>
      <c r="C15">
        <f>+B4</f>
        <v>50</v>
      </c>
    </row>
    <row r="16" spans="1:3" x14ac:dyDescent="0.25">
      <c r="A16" t="s">
        <v>7</v>
      </c>
      <c r="B16" s="1">
        <f>+B4/(1+B6)+B3</f>
        <v>106.29629629629629</v>
      </c>
      <c r="C16">
        <v>0</v>
      </c>
    </row>
    <row r="17" spans="1:3" x14ac:dyDescent="0.25">
      <c r="A17" t="str">
        <f>+A15</f>
        <v>Punto intersezione</v>
      </c>
      <c r="B17">
        <f>+B15</f>
        <v>60</v>
      </c>
      <c r="C17">
        <f>+C15</f>
        <v>50</v>
      </c>
    </row>
    <row r="18" spans="1:3" x14ac:dyDescent="0.25">
      <c r="A18" t="s">
        <v>8</v>
      </c>
      <c r="B18">
        <v>0</v>
      </c>
      <c r="C18">
        <f>+B4+B3*(1+B5)</f>
        <v>110.6</v>
      </c>
    </row>
    <row r="22" spans="1:3" x14ac:dyDescent="0.25">
      <c r="A22" t="s">
        <v>15</v>
      </c>
      <c r="B22" s="11">
        <f>MAX(H61:H121)</f>
        <v>56.118678027534784</v>
      </c>
    </row>
    <row r="23" spans="1:3" x14ac:dyDescent="0.25">
      <c r="A23" t="s">
        <v>13</v>
      </c>
      <c r="B23" s="7">
        <f>MAX(K53:K122)</f>
        <v>66</v>
      </c>
    </row>
    <row r="24" spans="1:3" x14ac:dyDescent="0.25">
      <c r="A24" t="s">
        <v>25</v>
      </c>
      <c r="B24" s="7">
        <f>MAX(L54:L123)</f>
        <v>43.52000000000001</v>
      </c>
    </row>
    <row r="25" spans="1:3" x14ac:dyDescent="0.25">
      <c r="A25" t="s">
        <v>26</v>
      </c>
      <c r="B25" s="7">
        <f>SUM(B23:B24)</f>
        <v>109.52000000000001</v>
      </c>
    </row>
    <row r="27" spans="1:3" x14ac:dyDescent="0.25">
      <c r="A27" t="s">
        <v>28</v>
      </c>
      <c r="B27">
        <f>+B3</f>
        <v>60</v>
      </c>
      <c r="C27">
        <v>0</v>
      </c>
    </row>
    <row r="28" spans="1:3" x14ac:dyDescent="0.25">
      <c r="B28">
        <f>+B3</f>
        <v>60</v>
      </c>
      <c r="C28">
        <f>+B4</f>
        <v>50</v>
      </c>
    </row>
    <row r="29" spans="1:3" x14ac:dyDescent="0.25">
      <c r="B29">
        <v>0</v>
      </c>
      <c r="C29">
        <f>+B4</f>
        <v>50</v>
      </c>
    </row>
    <row r="32" spans="1:3" x14ac:dyDescent="0.25">
      <c r="A32" t="s">
        <v>27</v>
      </c>
      <c r="B32" s="7">
        <f>+B23</f>
        <v>66</v>
      </c>
      <c r="C32">
        <v>0</v>
      </c>
    </row>
    <row r="33" spans="1:12" x14ac:dyDescent="0.25">
      <c r="B33" s="7">
        <f>+B23</f>
        <v>66</v>
      </c>
      <c r="C33" s="7">
        <f>+B24</f>
        <v>43.52000000000001</v>
      </c>
    </row>
    <row r="34" spans="1:12" x14ac:dyDescent="0.25">
      <c r="B34">
        <v>0</v>
      </c>
      <c r="C34" s="7">
        <f>+C33</f>
        <v>43.52000000000001</v>
      </c>
    </row>
    <row r="36" spans="1:12" x14ac:dyDescent="0.25">
      <c r="B36" s="2" t="s">
        <v>11</v>
      </c>
      <c r="C36" s="2" t="s">
        <v>12</v>
      </c>
    </row>
    <row r="37" spans="1:12" x14ac:dyDescent="0.25">
      <c r="A37" t="s">
        <v>9</v>
      </c>
      <c r="B37">
        <f>INTERCEPT(C15:C16,B15:B16)</f>
        <v>114.80000000000003</v>
      </c>
      <c r="C37">
        <f>SLOPE(C15:C16,B15:B16)</f>
        <v>-1.0800000000000003</v>
      </c>
    </row>
    <row r="38" spans="1:12" x14ac:dyDescent="0.25">
      <c r="A38" t="s">
        <v>10</v>
      </c>
      <c r="B38">
        <f>INTERCEPT(C17:C18,B17:B18)</f>
        <v>110.6</v>
      </c>
      <c r="C38">
        <f>SLOPE(C17:C18,B17:B18)</f>
        <v>-1.0099999999999998</v>
      </c>
    </row>
    <row r="39" spans="1:12" x14ac:dyDescent="0.25">
      <c r="B39" s="5"/>
      <c r="C39" s="5"/>
      <c r="D39" s="63"/>
      <c r="E39" s="63"/>
    </row>
    <row r="40" spans="1:12" x14ac:dyDescent="0.25">
      <c r="A40" t="s">
        <v>13</v>
      </c>
      <c r="F40" t="s">
        <v>19</v>
      </c>
      <c r="H40" t="s">
        <v>20</v>
      </c>
      <c r="J40" t="s">
        <v>21</v>
      </c>
    </row>
    <row r="41" spans="1:12" x14ac:dyDescent="0.25">
      <c r="A41">
        <v>1E-3</v>
      </c>
      <c r="B41" s="3">
        <f t="shared" ref="B41:B72" si="0">+$B$37+$C$37*A41</f>
        <v>114.79892000000002</v>
      </c>
      <c r="C41" s="3">
        <f t="shared" ref="C41:C72" si="1">+$B$38+$C$38*A41</f>
        <v>110.59899</v>
      </c>
      <c r="D41" s="3">
        <f>IF(A41&lt;=$B$3,C41,0)</f>
        <v>110.59899</v>
      </c>
      <c r="E41" s="3">
        <f>IF(A41&gt;$B$3,B41,0)</f>
        <v>0</v>
      </c>
      <c r="F41" s="4">
        <f>+D41+E41</f>
        <v>110.59899</v>
      </c>
      <c r="G41" s="4">
        <f>ROUND(F41,0)</f>
        <v>111</v>
      </c>
      <c r="H41" s="4">
        <f>+A41^$B$8*G41^$B$9</f>
        <v>0.10426275383258447</v>
      </c>
      <c r="I41">
        <f>IFERROR(H41,0)</f>
        <v>0.10426275383258447</v>
      </c>
      <c r="J41" s="7">
        <f t="shared" ref="J41:J72" si="2">+($B$22/(A41^$B$8))^(1/$B$9)</f>
        <v>746051108.1688683</v>
      </c>
      <c r="K41">
        <f>IF(I41=$B$22,A41,0)</f>
        <v>0</v>
      </c>
      <c r="L41">
        <f>IF(I41=$B$22,F41,0)</f>
        <v>0</v>
      </c>
    </row>
    <row r="42" spans="1:12" x14ac:dyDescent="0.25">
      <c r="A42">
        <v>1</v>
      </c>
      <c r="B42" s="3">
        <f t="shared" si="0"/>
        <v>113.72000000000003</v>
      </c>
      <c r="C42" s="3">
        <f t="shared" si="1"/>
        <v>109.58999999999999</v>
      </c>
      <c r="D42" s="3">
        <f t="shared" ref="D42:D105" si="3">IF(A42&lt;=$B$3,C42,0)</f>
        <v>109.58999999999999</v>
      </c>
      <c r="E42" s="3">
        <f t="shared" ref="E42:E105" si="4">IF(A42&gt;$B$3,B42,0)</f>
        <v>0</v>
      </c>
      <c r="F42" s="4">
        <f t="shared" ref="F42:F52" si="5">+D42+E42</f>
        <v>109.58999999999999</v>
      </c>
      <c r="G42" s="4">
        <f t="shared" ref="G42:G105" si="6">ROUND(F42,0)</f>
        <v>110</v>
      </c>
      <c r="H42" s="4">
        <f t="shared" ref="H42:H105" si="7">+A42^$B$8*G42^$B$9</f>
        <v>6.5547642149997687</v>
      </c>
      <c r="I42">
        <f t="shared" ref="I42:I105" si="8">IFERROR(H42,0)</f>
        <v>6.5547642149997687</v>
      </c>
      <c r="J42" s="7">
        <f t="shared" si="2"/>
        <v>23592.207527062801</v>
      </c>
      <c r="K42">
        <f t="shared" ref="K42:K105" si="9">IF(I42=$B$22,A42,0)</f>
        <v>0</v>
      </c>
      <c r="L42">
        <f t="shared" ref="L42:L105" si="10">IF(I42=$B$22,F42,0)</f>
        <v>0</v>
      </c>
    </row>
    <row r="43" spans="1:12" x14ac:dyDescent="0.25">
      <c r="A43">
        <v>2</v>
      </c>
      <c r="B43" s="3">
        <f t="shared" si="0"/>
        <v>112.64000000000003</v>
      </c>
      <c r="C43" s="3">
        <f t="shared" si="1"/>
        <v>108.58</v>
      </c>
      <c r="D43" s="3">
        <f t="shared" si="3"/>
        <v>108.58</v>
      </c>
      <c r="E43" s="3">
        <f t="shared" si="4"/>
        <v>0</v>
      </c>
      <c r="F43" s="4">
        <f t="shared" si="5"/>
        <v>108.58</v>
      </c>
      <c r="G43" s="4">
        <f t="shared" si="6"/>
        <v>109</v>
      </c>
      <c r="H43" s="4">
        <f t="shared" si="7"/>
        <v>9.8989378274465025</v>
      </c>
      <c r="I43">
        <f t="shared" si="8"/>
        <v>9.8989378274465025</v>
      </c>
      <c r="J43" s="7">
        <f t="shared" si="2"/>
        <v>8341.1049627732136</v>
      </c>
      <c r="K43">
        <f t="shared" si="9"/>
        <v>0</v>
      </c>
      <c r="L43">
        <f t="shared" si="10"/>
        <v>0</v>
      </c>
    </row>
    <row r="44" spans="1:12" x14ac:dyDescent="0.25">
      <c r="A44">
        <v>3</v>
      </c>
      <c r="B44" s="3">
        <f t="shared" si="0"/>
        <v>111.56000000000003</v>
      </c>
      <c r="C44" s="3">
        <f t="shared" si="1"/>
        <v>107.57</v>
      </c>
      <c r="D44" s="3">
        <f t="shared" si="3"/>
        <v>107.57</v>
      </c>
      <c r="E44" s="3">
        <f t="shared" si="4"/>
        <v>0</v>
      </c>
      <c r="F44" s="4">
        <f t="shared" si="5"/>
        <v>107.57</v>
      </c>
      <c r="G44" s="4">
        <f t="shared" si="6"/>
        <v>108</v>
      </c>
      <c r="H44" s="4">
        <f t="shared" si="7"/>
        <v>12.578888137888429</v>
      </c>
      <c r="I44">
        <f t="shared" si="8"/>
        <v>12.578888137888429</v>
      </c>
      <c r="J44" s="7">
        <f t="shared" si="2"/>
        <v>4540.3224555090746</v>
      </c>
      <c r="K44">
        <f t="shared" si="9"/>
        <v>0</v>
      </c>
      <c r="L44">
        <f t="shared" si="10"/>
        <v>0</v>
      </c>
    </row>
    <row r="45" spans="1:12" x14ac:dyDescent="0.25">
      <c r="A45">
        <v>4</v>
      </c>
      <c r="B45" s="3">
        <f t="shared" si="0"/>
        <v>110.48000000000002</v>
      </c>
      <c r="C45" s="3">
        <f t="shared" si="1"/>
        <v>106.56</v>
      </c>
      <c r="D45" s="3">
        <f t="shared" si="3"/>
        <v>106.56</v>
      </c>
      <c r="E45" s="3">
        <f t="shared" si="4"/>
        <v>0</v>
      </c>
      <c r="F45" s="4">
        <f t="shared" si="5"/>
        <v>106.56</v>
      </c>
      <c r="G45" s="4">
        <f t="shared" si="6"/>
        <v>107</v>
      </c>
      <c r="H45" s="4">
        <f t="shared" si="7"/>
        <v>14.893250897826704</v>
      </c>
      <c r="I45">
        <f t="shared" si="8"/>
        <v>14.893250897826704</v>
      </c>
      <c r="J45" s="7">
        <f t="shared" si="2"/>
        <v>2949.025940882852</v>
      </c>
      <c r="K45">
        <f t="shared" si="9"/>
        <v>0</v>
      </c>
      <c r="L45">
        <f t="shared" si="10"/>
        <v>0</v>
      </c>
    </row>
    <row r="46" spans="1:12" x14ac:dyDescent="0.25">
      <c r="A46">
        <v>5</v>
      </c>
      <c r="B46" s="3">
        <f t="shared" si="0"/>
        <v>109.40000000000002</v>
      </c>
      <c r="C46" s="3">
        <f t="shared" si="1"/>
        <v>105.55</v>
      </c>
      <c r="D46" s="3">
        <f t="shared" si="3"/>
        <v>105.55</v>
      </c>
      <c r="E46" s="3">
        <f t="shared" si="4"/>
        <v>0</v>
      </c>
      <c r="F46" s="4">
        <f t="shared" si="5"/>
        <v>105.55</v>
      </c>
      <c r="G46" s="4">
        <f t="shared" si="6"/>
        <v>106</v>
      </c>
      <c r="H46" s="4">
        <f t="shared" si="7"/>
        <v>16.96306587749395</v>
      </c>
      <c r="I46">
        <f t="shared" si="8"/>
        <v>16.96306587749395</v>
      </c>
      <c r="J46" s="7">
        <f t="shared" si="2"/>
        <v>2110.1511907917879</v>
      </c>
      <c r="K46">
        <f t="shared" si="9"/>
        <v>0</v>
      </c>
      <c r="L46">
        <f t="shared" si="10"/>
        <v>0</v>
      </c>
    </row>
    <row r="47" spans="1:12" x14ac:dyDescent="0.25">
      <c r="A47">
        <v>6</v>
      </c>
      <c r="B47" s="3">
        <f t="shared" si="0"/>
        <v>108.32000000000002</v>
      </c>
      <c r="C47" s="3">
        <f t="shared" si="1"/>
        <v>104.53999999999999</v>
      </c>
      <c r="D47" s="3">
        <f t="shared" si="3"/>
        <v>104.53999999999999</v>
      </c>
      <c r="E47" s="3">
        <f t="shared" si="4"/>
        <v>0</v>
      </c>
      <c r="F47" s="4">
        <f t="shared" si="5"/>
        <v>104.53999999999999</v>
      </c>
      <c r="G47" s="4">
        <f t="shared" si="6"/>
        <v>105</v>
      </c>
      <c r="H47" s="4">
        <f t="shared" si="7"/>
        <v>18.852392362056133</v>
      </c>
      <c r="I47">
        <f t="shared" si="8"/>
        <v>18.852392362056133</v>
      </c>
      <c r="J47" s="7">
        <f t="shared" si="2"/>
        <v>1605.2463985320144</v>
      </c>
      <c r="K47">
        <f t="shared" si="9"/>
        <v>0</v>
      </c>
      <c r="L47">
        <f t="shared" si="10"/>
        <v>0</v>
      </c>
    </row>
    <row r="48" spans="1:12" x14ac:dyDescent="0.25">
      <c r="A48">
        <v>7</v>
      </c>
      <c r="B48" s="3">
        <f t="shared" si="0"/>
        <v>107.24000000000002</v>
      </c>
      <c r="C48" s="3">
        <f t="shared" si="1"/>
        <v>103.53</v>
      </c>
      <c r="D48" s="3">
        <f t="shared" si="3"/>
        <v>103.53</v>
      </c>
      <c r="E48" s="3">
        <f t="shared" si="4"/>
        <v>0</v>
      </c>
      <c r="F48" s="4">
        <f t="shared" si="5"/>
        <v>103.53</v>
      </c>
      <c r="G48" s="4">
        <f t="shared" si="6"/>
        <v>104</v>
      </c>
      <c r="H48" s="4">
        <f t="shared" si="7"/>
        <v>20.600234291192884</v>
      </c>
      <c r="I48">
        <f t="shared" si="8"/>
        <v>20.600234291192884</v>
      </c>
      <c r="J48" s="7">
        <f t="shared" si="2"/>
        <v>1273.8594692986615</v>
      </c>
      <c r="K48">
        <f t="shared" si="9"/>
        <v>0</v>
      </c>
      <c r="L48">
        <f t="shared" si="10"/>
        <v>0</v>
      </c>
    </row>
    <row r="49" spans="1:12" x14ac:dyDescent="0.25">
      <c r="A49">
        <v>8</v>
      </c>
      <c r="B49" s="3">
        <f t="shared" si="0"/>
        <v>106.16000000000003</v>
      </c>
      <c r="C49" s="3">
        <f t="shared" si="1"/>
        <v>102.52</v>
      </c>
      <c r="D49" s="3">
        <f t="shared" si="3"/>
        <v>102.52</v>
      </c>
      <c r="E49" s="3">
        <f t="shared" si="4"/>
        <v>0</v>
      </c>
      <c r="F49" s="4">
        <f t="shared" si="5"/>
        <v>102.52</v>
      </c>
      <c r="G49" s="4">
        <f t="shared" si="6"/>
        <v>103</v>
      </c>
      <c r="H49" s="4">
        <f t="shared" si="7"/>
        <v>22.232529747284936</v>
      </c>
      <c r="I49">
        <f t="shared" si="8"/>
        <v>22.232529747284936</v>
      </c>
      <c r="J49" s="7">
        <f t="shared" si="2"/>
        <v>1042.6381203466515</v>
      </c>
      <c r="K49">
        <f t="shared" si="9"/>
        <v>0</v>
      </c>
      <c r="L49">
        <f t="shared" si="10"/>
        <v>0</v>
      </c>
    </row>
    <row r="50" spans="1:12" x14ac:dyDescent="0.25">
      <c r="A50">
        <v>9</v>
      </c>
      <c r="B50" s="3">
        <f t="shared" si="0"/>
        <v>105.08000000000003</v>
      </c>
      <c r="C50" s="3">
        <f t="shared" si="1"/>
        <v>101.50999999999999</v>
      </c>
      <c r="D50" s="3">
        <f t="shared" si="3"/>
        <v>101.50999999999999</v>
      </c>
      <c r="E50" s="3">
        <f t="shared" si="4"/>
        <v>0</v>
      </c>
      <c r="F50" s="4">
        <f t="shared" si="5"/>
        <v>101.50999999999999</v>
      </c>
      <c r="G50" s="4">
        <f t="shared" si="6"/>
        <v>102</v>
      </c>
      <c r="H50" s="4">
        <f t="shared" si="7"/>
        <v>23.767613382282875</v>
      </c>
      <c r="I50">
        <f t="shared" si="8"/>
        <v>23.767613382282875</v>
      </c>
      <c r="J50" s="7">
        <f t="shared" si="2"/>
        <v>873.78546396528975</v>
      </c>
      <c r="K50">
        <f t="shared" si="9"/>
        <v>0</v>
      </c>
      <c r="L50">
        <f t="shared" si="10"/>
        <v>0</v>
      </c>
    </row>
    <row r="51" spans="1:12" x14ac:dyDescent="0.25">
      <c r="A51">
        <v>10</v>
      </c>
      <c r="B51" s="3">
        <f t="shared" si="0"/>
        <v>104.00000000000003</v>
      </c>
      <c r="C51" s="3">
        <f t="shared" si="1"/>
        <v>100.5</v>
      </c>
      <c r="D51" s="3">
        <f t="shared" si="3"/>
        <v>100.5</v>
      </c>
      <c r="E51" s="3">
        <f t="shared" si="4"/>
        <v>0</v>
      </c>
      <c r="F51" s="4">
        <f t="shared" si="5"/>
        <v>100.5</v>
      </c>
      <c r="G51" s="4">
        <f t="shared" si="6"/>
        <v>101</v>
      </c>
      <c r="H51" s="4">
        <f t="shared" si="7"/>
        <v>25.219039943216941</v>
      </c>
      <c r="I51">
        <f t="shared" si="8"/>
        <v>25.219039943216941</v>
      </c>
      <c r="J51" s="7">
        <f t="shared" si="2"/>
        <v>746.05110816886997</v>
      </c>
      <c r="K51">
        <f t="shared" si="9"/>
        <v>0</v>
      </c>
      <c r="L51">
        <f t="shared" si="10"/>
        <v>0</v>
      </c>
    </row>
    <row r="52" spans="1:12" x14ac:dyDescent="0.25">
      <c r="A52">
        <v>11</v>
      </c>
      <c r="B52" s="3">
        <f t="shared" si="0"/>
        <v>102.92000000000002</v>
      </c>
      <c r="C52" s="3">
        <f t="shared" si="1"/>
        <v>99.49</v>
      </c>
      <c r="D52" s="3">
        <f t="shared" si="3"/>
        <v>99.49</v>
      </c>
      <c r="E52" s="3">
        <f t="shared" si="4"/>
        <v>0</v>
      </c>
      <c r="F52" s="4">
        <f t="shared" si="5"/>
        <v>99.49</v>
      </c>
      <c r="G52" s="4">
        <f t="shared" si="6"/>
        <v>99</v>
      </c>
      <c r="H52" s="4">
        <f t="shared" si="7"/>
        <v>26.490471538087615</v>
      </c>
      <c r="I52">
        <f t="shared" si="8"/>
        <v>26.490471538087615</v>
      </c>
      <c r="J52" s="7">
        <f t="shared" si="2"/>
        <v>646.66529209475868</v>
      </c>
      <c r="K52">
        <f t="shared" si="9"/>
        <v>0</v>
      </c>
      <c r="L52">
        <f t="shared" si="10"/>
        <v>0</v>
      </c>
    </row>
    <row r="53" spans="1:12" x14ac:dyDescent="0.25">
      <c r="A53">
        <v>12</v>
      </c>
      <c r="B53" s="3">
        <f t="shared" si="0"/>
        <v>101.84000000000002</v>
      </c>
      <c r="C53" s="3">
        <f t="shared" si="1"/>
        <v>98.47999999999999</v>
      </c>
      <c r="D53" s="3">
        <f t="shared" si="3"/>
        <v>98.47999999999999</v>
      </c>
      <c r="E53" s="3">
        <f t="shared" si="4"/>
        <v>0</v>
      </c>
      <c r="F53" s="4">
        <f t="shared" ref="F53:F116" si="11">+D53+E53</f>
        <v>98.47999999999999</v>
      </c>
      <c r="G53" s="4">
        <f t="shared" si="6"/>
        <v>98</v>
      </c>
      <c r="H53" s="4">
        <f t="shared" si="7"/>
        <v>27.7970800592724</v>
      </c>
      <c r="I53">
        <f t="shared" si="8"/>
        <v>27.7970800592724</v>
      </c>
      <c r="J53" s="7">
        <f t="shared" si="2"/>
        <v>567.54030693863467</v>
      </c>
      <c r="K53">
        <f t="shared" si="9"/>
        <v>0</v>
      </c>
      <c r="L53">
        <f t="shared" si="10"/>
        <v>0</v>
      </c>
    </row>
    <row r="54" spans="1:12" x14ac:dyDescent="0.25">
      <c r="A54">
        <v>13</v>
      </c>
      <c r="B54" s="3">
        <f t="shared" si="0"/>
        <v>100.76000000000002</v>
      </c>
      <c r="C54" s="3">
        <f t="shared" si="1"/>
        <v>97.47</v>
      </c>
      <c r="D54" s="3">
        <f t="shared" si="3"/>
        <v>97.47</v>
      </c>
      <c r="E54" s="3">
        <f t="shared" si="4"/>
        <v>0</v>
      </c>
      <c r="F54" s="4">
        <f t="shared" si="11"/>
        <v>97.47</v>
      </c>
      <c r="G54" s="4">
        <f t="shared" si="6"/>
        <v>97</v>
      </c>
      <c r="H54" s="4">
        <f t="shared" si="7"/>
        <v>29.045222323880004</v>
      </c>
      <c r="I54">
        <f t="shared" si="8"/>
        <v>29.045222323880004</v>
      </c>
      <c r="J54" s="7">
        <f t="shared" si="2"/>
        <v>503.33085171723354</v>
      </c>
      <c r="K54">
        <f t="shared" si="9"/>
        <v>0</v>
      </c>
      <c r="L54">
        <f t="shared" si="10"/>
        <v>0</v>
      </c>
    </row>
    <row r="55" spans="1:12" x14ac:dyDescent="0.25">
      <c r="A55">
        <v>14</v>
      </c>
      <c r="B55" s="3">
        <f t="shared" si="0"/>
        <v>99.680000000000021</v>
      </c>
      <c r="C55" s="3">
        <f t="shared" si="1"/>
        <v>96.46</v>
      </c>
      <c r="D55" s="3">
        <f t="shared" si="3"/>
        <v>96.46</v>
      </c>
      <c r="E55" s="3">
        <f t="shared" si="4"/>
        <v>0</v>
      </c>
      <c r="F55" s="4">
        <f t="shared" si="11"/>
        <v>96.46</v>
      </c>
      <c r="G55" s="4">
        <f t="shared" si="6"/>
        <v>96</v>
      </c>
      <c r="H55" s="4">
        <f t="shared" si="7"/>
        <v>30.240245641877191</v>
      </c>
      <c r="I55">
        <f t="shared" si="8"/>
        <v>30.240245641877191</v>
      </c>
      <c r="J55" s="7">
        <f t="shared" si="2"/>
        <v>450.37733450988998</v>
      </c>
      <c r="K55">
        <f t="shared" si="9"/>
        <v>0</v>
      </c>
      <c r="L55">
        <f t="shared" si="10"/>
        <v>0</v>
      </c>
    </row>
    <row r="56" spans="1:12" x14ac:dyDescent="0.25">
      <c r="A56">
        <v>15</v>
      </c>
      <c r="B56" s="3">
        <f t="shared" si="0"/>
        <v>98.600000000000023</v>
      </c>
      <c r="C56" s="3">
        <f t="shared" si="1"/>
        <v>95.45</v>
      </c>
      <c r="D56" s="3">
        <f t="shared" si="3"/>
        <v>95.45</v>
      </c>
      <c r="E56" s="3">
        <f t="shared" si="4"/>
        <v>0</v>
      </c>
      <c r="F56" s="4">
        <f t="shared" si="11"/>
        <v>95.45</v>
      </c>
      <c r="G56" s="4">
        <f t="shared" si="6"/>
        <v>95</v>
      </c>
      <c r="H56" s="4">
        <f t="shared" si="7"/>
        <v>31.386594572129507</v>
      </c>
      <c r="I56">
        <f t="shared" si="8"/>
        <v>31.386594572129507</v>
      </c>
      <c r="J56" s="7">
        <f t="shared" si="2"/>
        <v>406.09878601148267</v>
      </c>
      <c r="K56">
        <f t="shared" si="9"/>
        <v>0</v>
      </c>
      <c r="L56">
        <f t="shared" si="10"/>
        <v>0</v>
      </c>
    </row>
    <row r="57" spans="1:12" x14ac:dyDescent="0.25">
      <c r="A57">
        <v>16</v>
      </c>
      <c r="B57" s="3">
        <f t="shared" si="0"/>
        <v>97.520000000000024</v>
      </c>
      <c r="C57" s="3">
        <f t="shared" si="1"/>
        <v>94.44</v>
      </c>
      <c r="D57" s="3">
        <f t="shared" si="3"/>
        <v>94.44</v>
      </c>
      <c r="E57" s="3">
        <f t="shared" si="4"/>
        <v>0</v>
      </c>
      <c r="F57" s="4">
        <f t="shared" si="11"/>
        <v>94.44</v>
      </c>
      <c r="G57" s="4">
        <f t="shared" si="6"/>
        <v>94</v>
      </c>
      <c r="H57" s="4">
        <f t="shared" si="7"/>
        <v>32.488011561437538</v>
      </c>
      <c r="I57">
        <f t="shared" si="8"/>
        <v>32.488011561437538</v>
      </c>
      <c r="J57" s="7">
        <f t="shared" si="2"/>
        <v>368.62824261035672</v>
      </c>
      <c r="K57">
        <f t="shared" si="9"/>
        <v>0</v>
      </c>
      <c r="L57">
        <f t="shared" si="10"/>
        <v>0</v>
      </c>
    </row>
    <row r="58" spans="1:12" x14ac:dyDescent="0.25">
      <c r="A58">
        <v>17</v>
      </c>
      <c r="B58" s="3">
        <f t="shared" si="0"/>
        <v>96.440000000000026</v>
      </c>
      <c r="C58" s="3">
        <f t="shared" si="1"/>
        <v>93.43</v>
      </c>
      <c r="D58" s="3">
        <f t="shared" si="3"/>
        <v>93.43</v>
      </c>
      <c r="E58" s="3">
        <f t="shared" si="4"/>
        <v>0</v>
      </c>
      <c r="F58" s="4">
        <f t="shared" si="11"/>
        <v>93.43</v>
      </c>
      <c r="G58" s="4">
        <f t="shared" si="6"/>
        <v>93</v>
      </c>
      <c r="H58" s="4">
        <f t="shared" si="7"/>
        <v>33.547683126307057</v>
      </c>
      <c r="I58">
        <f t="shared" si="8"/>
        <v>33.547683126307057</v>
      </c>
      <c r="J58" s="7">
        <f t="shared" si="2"/>
        <v>336.5853410919446</v>
      </c>
      <c r="K58">
        <f t="shared" si="9"/>
        <v>0</v>
      </c>
      <c r="L58">
        <f t="shared" si="10"/>
        <v>0</v>
      </c>
    </row>
    <row r="59" spans="1:12" x14ac:dyDescent="0.25">
      <c r="A59">
        <v>18</v>
      </c>
      <c r="B59" s="3">
        <f t="shared" si="0"/>
        <v>95.360000000000014</v>
      </c>
      <c r="C59" s="3">
        <f t="shared" si="1"/>
        <v>92.42</v>
      </c>
      <c r="D59" s="3">
        <f t="shared" si="3"/>
        <v>92.42</v>
      </c>
      <c r="E59" s="3">
        <f t="shared" si="4"/>
        <v>0</v>
      </c>
      <c r="F59" s="4">
        <f t="shared" si="11"/>
        <v>92.42</v>
      </c>
      <c r="G59" s="4">
        <f t="shared" si="6"/>
        <v>92</v>
      </c>
      <c r="H59" s="4">
        <f t="shared" si="7"/>
        <v>34.568348686674724</v>
      </c>
      <c r="I59">
        <f t="shared" si="8"/>
        <v>34.568348686674724</v>
      </c>
      <c r="J59" s="7">
        <f t="shared" si="2"/>
        <v>308.92981343604527</v>
      </c>
      <c r="K59">
        <f t="shared" si="9"/>
        <v>0</v>
      </c>
      <c r="L59">
        <f t="shared" si="10"/>
        <v>0</v>
      </c>
    </row>
    <row r="60" spans="1:12" x14ac:dyDescent="0.25">
      <c r="A60">
        <v>19</v>
      </c>
      <c r="B60" s="3">
        <f t="shared" si="0"/>
        <v>94.280000000000015</v>
      </c>
      <c r="C60" s="3">
        <f t="shared" si="1"/>
        <v>91.41</v>
      </c>
      <c r="D60" s="3">
        <f t="shared" si="3"/>
        <v>91.41</v>
      </c>
      <c r="E60" s="3">
        <f t="shared" si="4"/>
        <v>0</v>
      </c>
      <c r="F60" s="4">
        <f t="shared" si="11"/>
        <v>91.41</v>
      </c>
      <c r="G60" s="4">
        <f t="shared" si="6"/>
        <v>91</v>
      </c>
      <c r="H60" s="4">
        <f t="shared" si="7"/>
        <v>35.552383133503362</v>
      </c>
      <c r="I60">
        <f t="shared" si="8"/>
        <v>35.552383133503362</v>
      </c>
      <c r="J60" s="7">
        <f t="shared" si="2"/>
        <v>284.86440018145845</v>
      </c>
      <c r="K60">
        <f t="shared" si="9"/>
        <v>0</v>
      </c>
      <c r="L60">
        <f t="shared" si="10"/>
        <v>0</v>
      </c>
    </row>
    <row r="61" spans="1:12" x14ac:dyDescent="0.25">
      <c r="A61">
        <v>20</v>
      </c>
      <c r="B61" s="3">
        <f t="shared" si="0"/>
        <v>93.200000000000017</v>
      </c>
      <c r="C61" s="3">
        <f t="shared" si="1"/>
        <v>90.4</v>
      </c>
      <c r="D61" s="3">
        <f t="shared" si="3"/>
        <v>90.4</v>
      </c>
      <c r="E61" s="3">
        <f t="shared" si="4"/>
        <v>0</v>
      </c>
      <c r="F61" s="4">
        <f t="shared" si="11"/>
        <v>90.4</v>
      </c>
      <c r="G61" s="4">
        <f t="shared" si="6"/>
        <v>90</v>
      </c>
      <c r="H61" s="4">
        <f t="shared" si="7"/>
        <v>36.501860513592341</v>
      </c>
      <c r="I61">
        <f t="shared" si="8"/>
        <v>36.501860513592341</v>
      </c>
      <c r="J61" s="7">
        <f t="shared" si="2"/>
        <v>263.76889884897366</v>
      </c>
      <c r="K61">
        <f t="shared" si="9"/>
        <v>0</v>
      </c>
      <c r="L61">
        <f t="shared" si="10"/>
        <v>0</v>
      </c>
    </row>
    <row r="62" spans="1:12" x14ac:dyDescent="0.25">
      <c r="A62">
        <v>21</v>
      </c>
      <c r="B62" s="3">
        <f t="shared" si="0"/>
        <v>92.120000000000019</v>
      </c>
      <c r="C62" s="3">
        <f t="shared" si="1"/>
        <v>89.39</v>
      </c>
      <c r="D62" s="3">
        <f t="shared" si="3"/>
        <v>89.39</v>
      </c>
      <c r="E62" s="3">
        <f t="shared" si="4"/>
        <v>0</v>
      </c>
      <c r="F62" s="4">
        <f t="shared" si="11"/>
        <v>89.39</v>
      </c>
      <c r="G62" s="4">
        <f t="shared" si="6"/>
        <v>89</v>
      </c>
      <c r="H62" s="4">
        <f t="shared" si="7"/>
        <v>37.418603873906868</v>
      </c>
      <c r="I62">
        <f t="shared" si="8"/>
        <v>37.418603873906868</v>
      </c>
      <c r="J62" s="7">
        <f t="shared" si="2"/>
        <v>245.15436916977845</v>
      </c>
      <c r="K62">
        <f t="shared" si="9"/>
        <v>0</v>
      </c>
      <c r="L62">
        <f t="shared" si="10"/>
        <v>0</v>
      </c>
    </row>
    <row r="63" spans="1:12" x14ac:dyDescent="0.25">
      <c r="A63">
        <v>22</v>
      </c>
      <c r="B63" s="3">
        <f t="shared" si="0"/>
        <v>91.04000000000002</v>
      </c>
      <c r="C63" s="3">
        <f t="shared" si="1"/>
        <v>88.38</v>
      </c>
      <c r="D63" s="3">
        <f t="shared" si="3"/>
        <v>88.38</v>
      </c>
      <c r="E63" s="3">
        <f t="shared" si="4"/>
        <v>0</v>
      </c>
      <c r="F63" s="4">
        <f t="shared" si="11"/>
        <v>88.38</v>
      </c>
      <c r="G63" s="4">
        <f t="shared" si="6"/>
        <v>88</v>
      </c>
      <c r="H63" s="4">
        <f t="shared" si="7"/>
        <v>38.304224785029469</v>
      </c>
      <c r="I63">
        <f t="shared" si="8"/>
        <v>38.304224785029469</v>
      </c>
      <c r="J63" s="7">
        <f t="shared" si="2"/>
        <v>228.63070659909187</v>
      </c>
      <c r="K63">
        <f t="shared" si="9"/>
        <v>0</v>
      </c>
      <c r="L63">
        <f t="shared" si="10"/>
        <v>0</v>
      </c>
    </row>
    <row r="64" spans="1:12" x14ac:dyDescent="0.25">
      <c r="A64">
        <v>23</v>
      </c>
      <c r="B64" s="3">
        <f t="shared" si="0"/>
        <v>89.960000000000022</v>
      </c>
      <c r="C64" s="3">
        <f t="shared" si="1"/>
        <v>87.37</v>
      </c>
      <c r="D64" s="3">
        <f t="shared" si="3"/>
        <v>87.37</v>
      </c>
      <c r="E64" s="3">
        <f t="shared" si="4"/>
        <v>0</v>
      </c>
      <c r="F64" s="4">
        <f t="shared" si="11"/>
        <v>87.37</v>
      </c>
      <c r="G64" s="4">
        <f t="shared" si="6"/>
        <v>87</v>
      </c>
      <c r="H64" s="4">
        <f t="shared" si="7"/>
        <v>39.160155048727603</v>
      </c>
      <c r="I64">
        <f t="shared" si="8"/>
        <v>39.160155048727603</v>
      </c>
      <c r="J64" s="7">
        <f t="shared" si="2"/>
        <v>213.88327516601797</v>
      </c>
      <c r="K64">
        <f t="shared" si="9"/>
        <v>0</v>
      </c>
      <c r="L64">
        <f t="shared" si="10"/>
        <v>0</v>
      </c>
    </row>
    <row r="65" spans="1:12" x14ac:dyDescent="0.25">
      <c r="A65">
        <v>24</v>
      </c>
      <c r="B65" s="3">
        <f t="shared" si="0"/>
        <v>88.880000000000024</v>
      </c>
      <c r="C65" s="3">
        <f t="shared" si="1"/>
        <v>86.36</v>
      </c>
      <c r="D65" s="3">
        <f t="shared" si="3"/>
        <v>86.36</v>
      </c>
      <c r="E65" s="3">
        <f t="shared" si="4"/>
        <v>0</v>
      </c>
      <c r="F65" s="4">
        <f t="shared" si="11"/>
        <v>86.36</v>
      </c>
      <c r="G65" s="4">
        <f t="shared" si="6"/>
        <v>86</v>
      </c>
      <c r="H65" s="4">
        <f t="shared" si="7"/>
        <v>39.987672403860081</v>
      </c>
      <c r="I65">
        <f t="shared" si="8"/>
        <v>39.987672403860081</v>
      </c>
      <c r="J65" s="7">
        <f t="shared" si="2"/>
        <v>200.65579981650157</v>
      </c>
      <c r="K65">
        <f t="shared" si="9"/>
        <v>0</v>
      </c>
      <c r="L65">
        <f t="shared" si="10"/>
        <v>0</v>
      </c>
    </row>
    <row r="66" spans="1:12" x14ac:dyDescent="0.25">
      <c r="A66">
        <v>25</v>
      </c>
      <c r="B66" s="3">
        <f t="shared" si="0"/>
        <v>87.800000000000011</v>
      </c>
      <c r="C66" s="3">
        <f t="shared" si="1"/>
        <v>85.35</v>
      </c>
      <c r="D66" s="3">
        <f t="shared" si="3"/>
        <v>85.35</v>
      </c>
      <c r="E66" s="3">
        <f t="shared" si="4"/>
        <v>0</v>
      </c>
      <c r="F66" s="4">
        <f t="shared" si="11"/>
        <v>85.35</v>
      </c>
      <c r="G66" s="4">
        <f t="shared" si="6"/>
        <v>85</v>
      </c>
      <c r="H66" s="4">
        <f t="shared" si="7"/>
        <v>40.787921565365998</v>
      </c>
      <c r="I66">
        <f t="shared" si="8"/>
        <v>40.787921565365998</v>
      </c>
      <c r="J66" s="7">
        <f t="shared" si="2"/>
        <v>188.73766021650252</v>
      </c>
      <c r="K66">
        <f t="shared" si="9"/>
        <v>0</v>
      </c>
      <c r="L66">
        <f t="shared" si="10"/>
        <v>0</v>
      </c>
    </row>
    <row r="67" spans="1:12" x14ac:dyDescent="0.25">
      <c r="A67">
        <v>26</v>
      </c>
      <c r="B67" s="3">
        <f t="shared" si="0"/>
        <v>86.720000000000013</v>
      </c>
      <c r="C67" s="3">
        <f t="shared" si="1"/>
        <v>84.34</v>
      </c>
      <c r="D67" s="3">
        <f t="shared" si="3"/>
        <v>84.34</v>
      </c>
      <c r="E67" s="3">
        <f t="shared" si="4"/>
        <v>0</v>
      </c>
      <c r="F67" s="4">
        <f t="shared" si="11"/>
        <v>84.34</v>
      </c>
      <c r="G67" s="4">
        <f t="shared" si="6"/>
        <v>84</v>
      </c>
      <c r="H67" s="4">
        <f t="shared" si="7"/>
        <v>41.561931592399567</v>
      </c>
      <c r="I67">
        <f t="shared" si="8"/>
        <v>41.561931592399567</v>
      </c>
      <c r="J67" s="7">
        <f t="shared" si="2"/>
        <v>177.95432921482822</v>
      </c>
      <c r="K67">
        <f t="shared" si="9"/>
        <v>0</v>
      </c>
      <c r="L67">
        <f t="shared" si="10"/>
        <v>0</v>
      </c>
    </row>
    <row r="68" spans="1:12" x14ac:dyDescent="0.25">
      <c r="A68">
        <v>27</v>
      </c>
      <c r="B68" s="3">
        <f t="shared" si="0"/>
        <v>85.640000000000015</v>
      </c>
      <c r="C68" s="3">
        <f t="shared" si="1"/>
        <v>83.33</v>
      </c>
      <c r="D68" s="3">
        <f t="shared" si="3"/>
        <v>83.33</v>
      </c>
      <c r="E68" s="3">
        <f t="shared" si="4"/>
        <v>0</v>
      </c>
      <c r="F68" s="4">
        <f t="shared" si="11"/>
        <v>83.33</v>
      </c>
      <c r="G68" s="4">
        <f t="shared" si="6"/>
        <v>83</v>
      </c>
      <c r="H68" s="4">
        <f t="shared" si="7"/>
        <v>42.310630338620996</v>
      </c>
      <c r="I68">
        <f t="shared" si="8"/>
        <v>42.310630338620996</v>
      </c>
      <c r="J68" s="7">
        <f t="shared" si="2"/>
        <v>168.16009094478068</v>
      </c>
      <c r="K68">
        <f t="shared" si="9"/>
        <v>0</v>
      </c>
      <c r="L68">
        <f t="shared" si="10"/>
        <v>0</v>
      </c>
    </row>
    <row r="69" spans="1:12" x14ac:dyDescent="0.25">
      <c r="A69">
        <v>28</v>
      </c>
      <c r="B69" s="3">
        <f t="shared" si="0"/>
        <v>84.560000000000016</v>
      </c>
      <c r="C69" s="3">
        <f t="shared" si="1"/>
        <v>82.32</v>
      </c>
      <c r="D69" s="3">
        <f t="shared" si="3"/>
        <v>82.32</v>
      </c>
      <c r="E69" s="3">
        <f t="shared" si="4"/>
        <v>0</v>
      </c>
      <c r="F69" s="4">
        <f t="shared" si="11"/>
        <v>82.32</v>
      </c>
      <c r="G69" s="4">
        <f t="shared" si="6"/>
        <v>82</v>
      </c>
      <c r="H69" s="4">
        <f t="shared" si="7"/>
        <v>43.03485656068446</v>
      </c>
      <c r="I69">
        <f t="shared" si="8"/>
        <v>43.03485656068446</v>
      </c>
      <c r="J69" s="7">
        <f t="shared" si="2"/>
        <v>159.23243366233262</v>
      </c>
      <c r="K69">
        <f t="shared" si="9"/>
        <v>0</v>
      </c>
      <c r="L69">
        <f t="shared" si="10"/>
        <v>0</v>
      </c>
    </row>
    <row r="70" spans="1:12" x14ac:dyDescent="0.25">
      <c r="A70">
        <v>29</v>
      </c>
      <c r="B70" s="3">
        <f t="shared" si="0"/>
        <v>83.480000000000018</v>
      </c>
      <c r="C70" s="3">
        <f t="shared" si="1"/>
        <v>81.31</v>
      </c>
      <c r="D70" s="3">
        <f t="shared" si="3"/>
        <v>81.31</v>
      </c>
      <c r="E70" s="3">
        <f t="shared" si="4"/>
        <v>0</v>
      </c>
      <c r="F70" s="4">
        <f t="shared" si="11"/>
        <v>81.31</v>
      </c>
      <c r="G70" s="4">
        <f t="shared" si="6"/>
        <v>81</v>
      </c>
      <c r="H70" s="4">
        <f t="shared" si="7"/>
        <v>43.735370130391956</v>
      </c>
      <c r="I70">
        <f t="shared" si="8"/>
        <v>43.735370130391956</v>
      </c>
      <c r="J70" s="7">
        <f t="shared" si="2"/>
        <v>151.0676881062455</v>
      </c>
      <c r="K70">
        <f t="shared" si="9"/>
        <v>0</v>
      </c>
      <c r="L70">
        <f t="shared" si="10"/>
        <v>0</v>
      </c>
    </row>
    <row r="71" spans="1:12" x14ac:dyDescent="0.25">
      <c r="A71">
        <v>30</v>
      </c>
      <c r="B71" s="3">
        <f t="shared" si="0"/>
        <v>82.40000000000002</v>
      </c>
      <c r="C71" s="3">
        <f t="shared" si="1"/>
        <v>80.3</v>
      </c>
      <c r="D71" s="3">
        <f t="shared" si="3"/>
        <v>80.3</v>
      </c>
      <c r="E71" s="3">
        <f t="shared" si="4"/>
        <v>0</v>
      </c>
      <c r="F71" s="4">
        <f t="shared" si="11"/>
        <v>80.3</v>
      </c>
      <c r="G71" s="4">
        <f t="shared" si="6"/>
        <v>80</v>
      </c>
      <c r="H71" s="4">
        <f t="shared" si="7"/>
        <v>44.412860698458395</v>
      </c>
      <c r="I71">
        <f t="shared" si="8"/>
        <v>44.412860698458395</v>
      </c>
      <c r="J71" s="7">
        <f t="shared" si="2"/>
        <v>143.57760271017187</v>
      </c>
      <c r="K71">
        <f t="shared" si="9"/>
        <v>0</v>
      </c>
      <c r="L71">
        <f t="shared" si="10"/>
        <v>0</v>
      </c>
    </row>
    <row r="72" spans="1:12" x14ac:dyDescent="0.25">
      <c r="A72">
        <v>31</v>
      </c>
      <c r="B72" s="3">
        <f t="shared" si="0"/>
        <v>81.320000000000022</v>
      </c>
      <c r="C72" s="3">
        <f t="shared" si="1"/>
        <v>79.289999999999992</v>
      </c>
      <c r="D72" s="3">
        <f t="shared" si="3"/>
        <v>79.289999999999992</v>
      </c>
      <c r="E72" s="3">
        <f t="shared" si="4"/>
        <v>0</v>
      </c>
      <c r="F72" s="4">
        <f t="shared" si="11"/>
        <v>79.289999999999992</v>
      </c>
      <c r="G72" s="4">
        <f t="shared" si="6"/>
        <v>79</v>
      </c>
      <c r="H72" s="4">
        <f t="shared" si="7"/>
        <v>45.067955084170912</v>
      </c>
      <c r="I72">
        <f t="shared" si="8"/>
        <v>45.067955084170912</v>
      </c>
      <c r="J72" s="7">
        <f t="shared" si="2"/>
        <v>136.68663091536996</v>
      </c>
      <c r="K72">
        <f t="shared" si="9"/>
        <v>0</v>
      </c>
      <c r="L72">
        <f t="shared" si="10"/>
        <v>0</v>
      </c>
    </row>
    <row r="73" spans="1:12" x14ac:dyDescent="0.25">
      <c r="A73">
        <v>32</v>
      </c>
      <c r="B73" s="3">
        <f t="shared" ref="B73:B104" si="12">+$B$37+$C$37*A73</f>
        <v>80.240000000000009</v>
      </c>
      <c r="C73" s="3">
        <f t="shared" ref="C73:C104" si="13">+$B$38+$C$38*A73</f>
        <v>78.28</v>
      </c>
      <c r="D73" s="3">
        <f t="shared" si="3"/>
        <v>78.28</v>
      </c>
      <c r="E73" s="3">
        <f t="shared" si="4"/>
        <v>0</v>
      </c>
      <c r="F73" s="4">
        <f t="shared" si="11"/>
        <v>78.28</v>
      </c>
      <c r="G73" s="4">
        <f t="shared" si="6"/>
        <v>78</v>
      </c>
      <c r="H73" s="4">
        <f t="shared" si="7"/>
        <v>45.70122360899763</v>
      </c>
      <c r="I73">
        <f t="shared" si="8"/>
        <v>45.70122360899763</v>
      </c>
      <c r="J73" s="7">
        <f t="shared" ref="J73:J104" si="14">+($B$22/(A73^$B$8))^(1/$B$9)</f>
        <v>130.32976504333152</v>
      </c>
      <c r="K73">
        <f t="shared" si="9"/>
        <v>0</v>
      </c>
      <c r="L73">
        <f t="shared" si="10"/>
        <v>0</v>
      </c>
    </row>
    <row r="74" spans="1:12" x14ac:dyDescent="0.25">
      <c r="A74">
        <v>33</v>
      </c>
      <c r="B74" s="3">
        <f t="shared" si="12"/>
        <v>79.160000000000025</v>
      </c>
      <c r="C74" s="3">
        <f t="shared" si="13"/>
        <v>77.27000000000001</v>
      </c>
      <c r="D74" s="3">
        <f t="shared" si="3"/>
        <v>77.27000000000001</v>
      </c>
      <c r="E74" s="3">
        <f t="shared" si="4"/>
        <v>0</v>
      </c>
      <c r="F74" s="4">
        <f t="shared" si="11"/>
        <v>77.27000000000001</v>
      </c>
      <c r="G74" s="4">
        <f t="shared" si="6"/>
        <v>77</v>
      </c>
      <c r="H74" s="4">
        <f t="shared" si="7"/>
        <v>46.31318554886807</v>
      </c>
      <c r="I74">
        <f t="shared" si="8"/>
        <v>46.31318554886807</v>
      </c>
      <c r="J74" s="7">
        <f t="shared" si="14"/>
        <v>124.45079348883242</v>
      </c>
      <c r="K74">
        <f t="shared" si="9"/>
        <v>0</v>
      </c>
      <c r="L74">
        <f t="shared" si="10"/>
        <v>0</v>
      </c>
    </row>
    <row r="75" spans="1:12" x14ac:dyDescent="0.25">
      <c r="A75">
        <v>34</v>
      </c>
      <c r="B75" s="3">
        <f t="shared" si="12"/>
        <v>78.080000000000013</v>
      </c>
      <c r="C75" s="3">
        <f t="shared" si="13"/>
        <v>76.260000000000005</v>
      </c>
      <c r="D75" s="3">
        <f t="shared" si="3"/>
        <v>76.260000000000005</v>
      </c>
      <c r="E75" s="3">
        <f t="shared" si="4"/>
        <v>0</v>
      </c>
      <c r="F75" s="4">
        <f t="shared" si="11"/>
        <v>76.260000000000005</v>
      </c>
      <c r="G75" s="4">
        <f t="shared" si="6"/>
        <v>76</v>
      </c>
      <c r="H75" s="4">
        <f t="shared" si="7"/>
        <v>46.904313846141484</v>
      </c>
      <c r="I75">
        <f t="shared" si="8"/>
        <v>46.904313846141484</v>
      </c>
      <c r="J75" s="7">
        <f t="shared" si="14"/>
        <v>119.00088856705065</v>
      </c>
      <c r="K75">
        <f t="shared" si="9"/>
        <v>0</v>
      </c>
      <c r="L75">
        <f t="shared" si="10"/>
        <v>0</v>
      </c>
    </row>
    <row r="76" spans="1:12" x14ac:dyDescent="0.25">
      <c r="A76">
        <v>35</v>
      </c>
      <c r="B76" s="3">
        <f t="shared" si="12"/>
        <v>77.000000000000014</v>
      </c>
      <c r="C76" s="3">
        <f t="shared" si="13"/>
        <v>75.25</v>
      </c>
      <c r="D76" s="3">
        <f t="shared" si="3"/>
        <v>75.25</v>
      </c>
      <c r="E76" s="3">
        <f t="shared" si="4"/>
        <v>0</v>
      </c>
      <c r="F76" s="4">
        <f t="shared" si="11"/>
        <v>75.25</v>
      </c>
      <c r="G76" s="4">
        <f t="shared" si="6"/>
        <v>75</v>
      </c>
      <c r="H76" s="4">
        <f t="shared" si="7"/>
        <v>47.475039195842491</v>
      </c>
      <c r="I76">
        <f t="shared" si="8"/>
        <v>47.475039195842491</v>
      </c>
      <c r="J76" s="7">
        <f t="shared" si="14"/>
        <v>113.93745468534456</v>
      </c>
      <c r="K76">
        <f t="shared" si="9"/>
        <v>0</v>
      </c>
      <c r="L76">
        <f t="shared" si="10"/>
        <v>0</v>
      </c>
    </row>
    <row r="77" spans="1:12" x14ac:dyDescent="0.25">
      <c r="A77">
        <v>36</v>
      </c>
      <c r="B77" s="3">
        <f t="shared" si="12"/>
        <v>75.920000000000016</v>
      </c>
      <c r="C77" s="3">
        <f t="shared" si="13"/>
        <v>74.240000000000009</v>
      </c>
      <c r="D77" s="3">
        <f t="shared" si="3"/>
        <v>74.240000000000009</v>
      </c>
      <c r="E77" s="3">
        <f t="shared" si="4"/>
        <v>0</v>
      </c>
      <c r="F77" s="4">
        <f t="shared" si="11"/>
        <v>74.240000000000009</v>
      </c>
      <c r="G77" s="4">
        <f t="shared" si="6"/>
        <v>74</v>
      </c>
      <c r="H77" s="4">
        <f t="shared" si="7"/>
        <v>48.025753599839383</v>
      </c>
      <c r="I77">
        <f t="shared" si="8"/>
        <v>48.025753599839383</v>
      </c>
      <c r="J77" s="7">
        <f t="shared" si="14"/>
        <v>109.22318299566119</v>
      </c>
      <c r="K77">
        <f t="shared" si="9"/>
        <v>0</v>
      </c>
      <c r="L77">
        <f t="shared" si="10"/>
        <v>0</v>
      </c>
    </row>
    <row r="78" spans="1:12" x14ac:dyDescent="0.25">
      <c r="A78">
        <v>37</v>
      </c>
      <c r="B78" s="3">
        <f t="shared" si="12"/>
        <v>74.840000000000018</v>
      </c>
      <c r="C78" s="3">
        <f t="shared" si="13"/>
        <v>73.23</v>
      </c>
      <c r="D78" s="3">
        <f t="shared" si="3"/>
        <v>73.23</v>
      </c>
      <c r="E78" s="3">
        <f t="shared" si="4"/>
        <v>0</v>
      </c>
      <c r="F78" s="4">
        <f t="shared" si="11"/>
        <v>73.23</v>
      </c>
      <c r="G78" s="4">
        <f t="shared" si="6"/>
        <v>73</v>
      </c>
      <c r="H78" s="4">
        <f t="shared" si="7"/>
        <v>48.556813465983744</v>
      </c>
      <c r="I78">
        <f t="shared" si="8"/>
        <v>48.556813465983744</v>
      </c>
      <c r="J78" s="7">
        <f t="shared" si="14"/>
        <v>104.82527096613403</v>
      </c>
      <c r="K78">
        <f t="shared" si="9"/>
        <v>0</v>
      </c>
      <c r="L78">
        <f t="shared" si="10"/>
        <v>0</v>
      </c>
    </row>
    <row r="79" spans="1:12" x14ac:dyDescent="0.25">
      <c r="A79">
        <v>38</v>
      </c>
      <c r="B79" s="3">
        <f t="shared" si="12"/>
        <v>73.760000000000019</v>
      </c>
      <c r="C79" s="3">
        <f t="shared" si="13"/>
        <v>72.22</v>
      </c>
      <c r="D79" s="3">
        <f t="shared" si="3"/>
        <v>72.22</v>
      </c>
      <c r="E79" s="3">
        <f t="shared" si="4"/>
        <v>0</v>
      </c>
      <c r="F79" s="4">
        <f t="shared" si="11"/>
        <v>72.22</v>
      </c>
      <c r="G79" s="4">
        <f t="shared" si="6"/>
        <v>72</v>
      </c>
      <c r="H79" s="4">
        <f t="shared" si="7"/>
        <v>49.068542315867035</v>
      </c>
      <c r="I79">
        <f t="shared" si="8"/>
        <v>49.068542315867035</v>
      </c>
      <c r="J79" s="7">
        <f t="shared" si="14"/>
        <v>100.71477454347372</v>
      </c>
      <c r="K79">
        <f t="shared" si="9"/>
        <v>0</v>
      </c>
      <c r="L79">
        <f t="shared" si="10"/>
        <v>0</v>
      </c>
    </row>
    <row r="80" spans="1:12" x14ac:dyDescent="0.25">
      <c r="A80">
        <v>39</v>
      </c>
      <c r="B80" s="3">
        <f t="shared" si="12"/>
        <v>72.680000000000007</v>
      </c>
      <c r="C80" s="3">
        <f t="shared" si="13"/>
        <v>71.210000000000008</v>
      </c>
      <c r="D80" s="3">
        <f t="shared" si="3"/>
        <v>71.210000000000008</v>
      </c>
      <c r="E80" s="3">
        <f t="shared" si="4"/>
        <v>0</v>
      </c>
      <c r="F80" s="4">
        <f t="shared" si="11"/>
        <v>71.210000000000008</v>
      </c>
      <c r="G80" s="4">
        <f t="shared" si="6"/>
        <v>71</v>
      </c>
      <c r="H80" s="4">
        <f t="shared" si="7"/>
        <v>49.561233154047386</v>
      </c>
      <c r="I80">
        <f t="shared" si="8"/>
        <v>49.561233154047386</v>
      </c>
      <c r="J80" s="7">
        <f t="shared" si="14"/>
        <v>96.866067576796041</v>
      </c>
      <c r="K80">
        <f t="shared" si="9"/>
        <v>0</v>
      </c>
      <c r="L80">
        <f t="shared" si="10"/>
        <v>0</v>
      </c>
    </row>
    <row r="81" spans="1:12" x14ac:dyDescent="0.25">
      <c r="A81">
        <v>40</v>
      </c>
      <c r="B81" s="3">
        <f t="shared" si="12"/>
        <v>71.600000000000023</v>
      </c>
      <c r="C81" s="3">
        <f t="shared" si="13"/>
        <v>70.2</v>
      </c>
      <c r="D81" s="3">
        <f t="shared" si="3"/>
        <v>70.2</v>
      </c>
      <c r="E81" s="3">
        <f t="shared" si="4"/>
        <v>0</v>
      </c>
      <c r="F81" s="4">
        <f t="shared" si="11"/>
        <v>70.2</v>
      </c>
      <c r="G81" s="4">
        <f t="shared" si="6"/>
        <v>70</v>
      </c>
      <c r="H81" s="4">
        <f t="shared" si="7"/>
        <v>50.035150542816865</v>
      </c>
      <c r="I81">
        <f t="shared" si="8"/>
        <v>50.035150542816865</v>
      </c>
      <c r="J81" s="7">
        <f t="shared" si="14"/>
        <v>93.256388521108889</v>
      </c>
      <c r="K81">
        <f t="shared" si="9"/>
        <v>0</v>
      </c>
      <c r="L81">
        <f t="shared" si="10"/>
        <v>0</v>
      </c>
    </row>
    <row r="82" spans="1:12" x14ac:dyDescent="0.25">
      <c r="A82">
        <v>41</v>
      </c>
      <c r="B82" s="3">
        <f t="shared" si="12"/>
        <v>70.52000000000001</v>
      </c>
      <c r="C82" s="3">
        <f t="shared" si="13"/>
        <v>69.19</v>
      </c>
      <c r="D82" s="3">
        <f t="shared" si="3"/>
        <v>69.19</v>
      </c>
      <c r="E82" s="3">
        <f t="shared" si="4"/>
        <v>0</v>
      </c>
      <c r="F82" s="4">
        <f t="shared" si="11"/>
        <v>69.19</v>
      </c>
      <c r="G82" s="4">
        <f t="shared" si="6"/>
        <v>69</v>
      </c>
      <c r="H82" s="4">
        <f t="shared" si="7"/>
        <v>50.490532419385815</v>
      </c>
      <c r="I82">
        <f t="shared" si="8"/>
        <v>50.490532419385815</v>
      </c>
      <c r="J82" s="7">
        <f t="shared" si="14"/>
        <v>89.865458555075278</v>
      </c>
      <c r="K82">
        <f t="shared" si="9"/>
        <v>0</v>
      </c>
      <c r="L82">
        <f t="shared" si="10"/>
        <v>0</v>
      </c>
    </row>
    <row r="83" spans="1:12" x14ac:dyDescent="0.25">
      <c r="A83">
        <v>42</v>
      </c>
      <c r="B83" s="3">
        <f t="shared" si="12"/>
        <v>69.440000000000012</v>
      </c>
      <c r="C83" s="3">
        <f t="shared" si="13"/>
        <v>68.180000000000007</v>
      </c>
      <c r="D83" s="3">
        <f t="shared" si="3"/>
        <v>68.180000000000007</v>
      </c>
      <c r="E83" s="3">
        <f t="shared" si="4"/>
        <v>0</v>
      </c>
      <c r="F83" s="4">
        <f t="shared" si="11"/>
        <v>68.180000000000007</v>
      </c>
      <c r="G83" s="4">
        <f t="shared" si="6"/>
        <v>68</v>
      </c>
      <c r="H83" s="4">
        <f t="shared" si="7"/>
        <v>50.927591686433828</v>
      </c>
      <c r="I83">
        <f t="shared" si="8"/>
        <v>50.927591686433828</v>
      </c>
      <c r="J83" s="7">
        <f t="shared" si="14"/>
        <v>86.675158438730378</v>
      </c>
      <c r="K83">
        <f t="shared" si="9"/>
        <v>0</v>
      </c>
      <c r="L83">
        <f t="shared" si="10"/>
        <v>0</v>
      </c>
    </row>
    <row r="84" spans="1:12" x14ac:dyDescent="0.25">
      <c r="A84">
        <v>43</v>
      </c>
      <c r="B84" s="3">
        <f t="shared" si="12"/>
        <v>68.360000000000014</v>
      </c>
      <c r="C84" s="3">
        <f t="shared" si="13"/>
        <v>67.17</v>
      </c>
      <c r="D84" s="3">
        <f t="shared" si="3"/>
        <v>67.17</v>
      </c>
      <c r="E84" s="3">
        <f t="shared" si="4"/>
        <v>0</v>
      </c>
      <c r="F84" s="4">
        <f t="shared" si="11"/>
        <v>67.17</v>
      </c>
      <c r="G84" s="4">
        <f t="shared" si="6"/>
        <v>67</v>
      </c>
      <c r="H84" s="4">
        <f t="shared" si="7"/>
        <v>51.34651760206313</v>
      </c>
      <c r="I84">
        <f t="shared" si="8"/>
        <v>51.34651760206313</v>
      </c>
      <c r="J84" s="7">
        <f t="shared" si="14"/>
        <v>83.669253927144055</v>
      </c>
      <c r="K84">
        <f t="shared" si="9"/>
        <v>0</v>
      </c>
      <c r="L84">
        <f t="shared" si="10"/>
        <v>0</v>
      </c>
    </row>
    <row r="85" spans="1:12" x14ac:dyDescent="0.25">
      <c r="A85">
        <v>44</v>
      </c>
      <c r="B85" s="3">
        <f t="shared" si="12"/>
        <v>67.280000000000015</v>
      </c>
      <c r="C85" s="3">
        <f t="shared" si="13"/>
        <v>66.16</v>
      </c>
      <c r="D85" s="3">
        <f t="shared" si="3"/>
        <v>66.16</v>
      </c>
      <c r="E85" s="3">
        <f t="shared" si="4"/>
        <v>0</v>
      </c>
      <c r="F85" s="4">
        <f t="shared" si="11"/>
        <v>66.16</v>
      </c>
      <c r="G85" s="4">
        <f t="shared" si="6"/>
        <v>66</v>
      </c>
      <c r="H85" s="4">
        <f t="shared" si="7"/>
        <v>51.74747699108562</v>
      </c>
      <c r="I85">
        <f t="shared" si="8"/>
        <v>51.74747699108562</v>
      </c>
      <c r="J85" s="7">
        <f t="shared" si="14"/>
        <v>80.833161511844892</v>
      </c>
      <c r="K85">
        <f t="shared" si="9"/>
        <v>0</v>
      </c>
      <c r="L85">
        <f t="shared" si="10"/>
        <v>0</v>
      </c>
    </row>
    <row r="86" spans="1:12" x14ac:dyDescent="0.25">
      <c r="A86">
        <v>45</v>
      </c>
      <c r="B86" s="3">
        <f t="shared" si="12"/>
        <v>66.200000000000017</v>
      </c>
      <c r="C86" s="3">
        <f t="shared" si="13"/>
        <v>65.150000000000006</v>
      </c>
      <c r="D86" s="3">
        <f t="shared" si="3"/>
        <v>65.150000000000006</v>
      </c>
      <c r="E86" s="3">
        <f t="shared" si="4"/>
        <v>0</v>
      </c>
      <c r="F86" s="4">
        <f t="shared" si="11"/>
        <v>65.150000000000006</v>
      </c>
      <c r="G86" s="4">
        <f t="shared" si="6"/>
        <v>65</v>
      </c>
      <c r="H86" s="4">
        <f t="shared" si="7"/>
        <v>52.130615296128902</v>
      </c>
      <c r="I86">
        <f t="shared" si="8"/>
        <v>52.130615296128902</v>
      </c>
      <c r="J86" s="7">
        <f t="shared" si="14"/>
        <v>78.153747807103244</v>
      </c>
      <c r="K86">
        <f t="shared" si="9"/>
        <v>0</v>
      </c>
      <c r="L86">
        <f t="shared" si="10"/>
        <v>0</v>
      </c>
    </row>
    <row r="87" spans="1:12" x14ac:dyDescent="0.25">
      <c r="A87">
        <v>46</v>
      </c>
      <c r="B87" s="3">
        <f t="shared" si="12"/>
        <v>65.12</v>
      </c>
      <c r="C87" s="3">
        <f t="shared" si="13"/>
        <v>64.14</v>
      </c>
      <c r="D87" s="3">
        <f t="shared" si="3"/>
        <v>64.14</v>
      </c>
      <c r="E87" s="3">
        <f t="shared" si="4"/>
        <v>0</v>
      </c>
      <c r="F87" s="4">
        <f t="shared" si="11"/>
        <v>64.14</v>
      </c>
      <c r="G87" s="4">
        <f t="shared" si="6"/>
        <v>64</v>
      </c>
      <c r="H87" s="4">
        <f t="shared" si="7"/>
        <v>52.496057484126844</v>
      </c>
      <c r="I87">
        <f t="shared" si="8"/>
        <v>52.496057484126844</v>
      </c>
      <c r="J87" s="7">
        <f t="shared" si="14"/>
        <v>75.619157126139726</v>
      </c>
      <c r="K87">
        <f t="shared" si="9"/>
        <v>0</v>
      </c>
      <c r="L87">
        <f t="shared" si="10"/>
        <v>0</v>
      </c>
    </row>
    <row r="88" spans="1:12" x14ac:dyDescent="0.25">
      <c r="A88">
        <v>47</v>
      </c>
      <c r="B88" s="3">
        <f t="shared" si="12"/>
        <v>64.04000000000002</v>
      </c>
      <c r="C88" s="3">
        <f t="shared" si="13"/>
        <v>63.13</v>
      </c>
      <c r="D88" s="3">
        <f t="shared" si="3"/>
        <v>63.13</v>
      </c>
      <c r="E88" s="3">
        <f t="shared" si="4"/>
        <v>0</v>
      </c>
      <c r="F88" s="4">
        <f t="shared" si="11"/>
        <v>63.13</v>
      </c>
      <c r="G88" s="4">
        <f t="shared" si="6"/>
        <v>63</v>
      </c>
      <c r="H88" s="4">
        <f t="shared" si="7"/>
        <v>52.843908821272933</v>
      </c>
      <c r="I88">
        <f t="shared" si="8"/>
        <v>52.843908821272933</v>
      </c>
      <c r="J88" s="7">
        <f t="shared" si="14"/>
        <v>73.218662773437984</v>
      </c>
      <c r="K88">
        <f t="shared" si="9"/>
        <v>0</v>
      </c>
      <c r="L88">
        <f t="shared" si="10"/>
        <v>0</v>
      </c>
    </row>
    <row r="89" spans="1:12" x14ac:dyDescent="0.25">
      <c r="A89">
        <v>48</v>
      </c>
      <c r="B89" s="3">
        <f t="shared" si="12"/>
        <v>62.960000000000008</v>
      </c>
      <c r="C89" s="3">
        <f t="shared" si="13"/>
        <v>62.120000000000005</v>
      </c>
      <c r="D89" s="3">
        <f t="shared" si="3"/>
        <v>62.120000000000005</v>
      </c>
      <c r="E89" s="3">
        <f t="shared" si="4"/>
        <v>0</v>
      </c>
      <c r="F89" s="4">
        <f t="shared" si="11"/>
        <v>62.120000000000005</v>
      </c>
      <c r="G89" s="4">
        <f t="shared" si="6"/>
        <v>62</v>
      </c>
      <c r="H89" s="4">
        <f t="shared" si="7"/>
        <v>53.174255527372843</v>
      </c>
      <c r="I89">
        <f t="shared" si="8"/>
        <v>53.174255527372843</v>
      </c>
      <c r="J89" s="7">
        <f t="shared" si="14"/>
        <v>70.94253836732932</v>
      </c>
      <c r="K89">
        <f t="shared" si="9"/>
        <v>0</v>
      </c>
      <c r="L89">
        <f t="shared" si="10"/>
        <v>0</v>
      </c>
    </row>
    <row r="90" spans="1:12" x14ac:dyDescent="0.25">
      <c r="A90">
        <v>49</v>
      </c>
      <c r="B90" s="3">
        <f t="shared" si="12"/>
        <v>61.88000000000001</v>
      </c>
      <c r="C90" s="3">
        <f t="shared" si="13"/>
        <v>61.110000000000007</v>
      </c>
      <c r="D90" s="3">
        <f t="shared" si="3"/>
        <v>61.110000000000007</v>
      </c>
      <c r="E90" s="3">
        <f t="shared" si="4"/>
        <v>0</v>
      </c>
      <c r="F90" s="4">
        <f t="shared" si="11"/>
        <v>61.110000000000007</v>
      </c>
      <c r="G90" s="4">
        <f t="shared" si="6"/>
        <v>61</v>
      </c>
      <c r="H90" s="4">
        <f t="shared" si="7"/>
        <v>53.487165318675125</v>
      </c>
      <c r="I90">
        <f t="shared" si="8"/>
        <v>53.487165318675125</v>
      </c>
      <c r="J90" s="7">
        <f t="shared" si="14"/>
        <v>68.781946143040329</v>
      </c>
      <c r="K90">
        <f t="shared" si="9"/>
        <v>0</v>
      </c>
      <c r="L90">
        <f t="shared" si="10"/>
        <v>0</v>
      </c>
    </row>
    <row r="91" spans="1:12" x14ac:dyDescent="0.25">
      <c r="A91">
        <v>50</v>
      </c>
      <c r="B91" s="3">
        <f t="shared" si="12"/>
        <v>60.800000000000011</v>
      </c>
      <c r="C91" s="3">
        <f t="shared" si="13"/>
        <v>60.100000000000009</v>
      </c>
      <c r="D91" s="3">
        <f t="shared" si="3"/>
        <v>60.100000000000009</v>
      </c>
      <c r="E91" s="3">
        <f t="shared" si="4"/>
        <v>0</v>
      </c>
      <c r="F91" s="4">
        <f t="shared" si="11"/>
        <v>60.100000000000009</v>
      </c>
      <c r="G91" s="4">
        <f t="shared" si="6"/>
        <v>60</v>
      </c>
      <c r="H91" s="4">
        <f t="shared" si="7"/>
        <v>53.782687846628512</v>
      </c>
      <c r="I91">
        <f t="shared" si="8"/>
        <v>53.782687846628512</v>
      </c>
      <c r="J91" s="7">
        <f t="shared" si="14"/>
        <v>66.728839702185695</v>
      </c>
      <c r="K91">
        <f t="shared" si="9"/>
        <v>0</v>
      </c>
      <c r="L91">
        <f t="shared" si="10"/>
        <v>0</v>
      </c>
    </row>
    <row r="92" spans="1:12" x14ac:dyDescent="0.25">
      <c r="A92">
        <v>51</v>
      </c>
      <c r="B92" s="3">
        <f t="shared" si="12"/>
        <v>59.720000000000013</v>
      </c>
      <c r="C92" s="3">
        <f t="shared" si="13"/>
        <v>59.09</v>
      </c>
      <c r="D92" s="3">
        <f t="shared" si="3"/>
        <v>59.09</v>
      </c>
      <c r="E92" s="3">
        <f t="shared" si="4"/>
        <v>0</v>
      </c>
      <c r="F92" s="4">
        <f t="shared" si="11"/>
        <v>59.09</v>
      </c>
      <c r="G92" s="4">
        <f t="shared" si="6"/>
        <v>59</v>
      </c>
      <c r="H92" s="4">
        <f t="shared" si="7"/>
        <v>54.060855038566103</v>
      </c>
      <c r="I92">
        <f t="shared" si="8"/>
        <v>54.060855038566103</v>
      </c>
      <c r="J92" s="7">
        <f t="shared" si="14"/>
        <v>64.775879094905463</v>
      </c>
      <c r="K92">
        <f t="shared" si="9"/>
        <v>0</v>
      </c>
      <c r="L92">
        <f t="shared" si="10"/>
        <v>0</v>
      </c>
    </row>
    <row r="93" spans="1:12" x14ac:dyDescent="0.25">
      <c r="A93">
        <v>52</v>
      </c>
      <c r="B93" s="3">
        <f t="shared" si="12"/>
        <v>58.640000000000008</v>
      </c>
      <c r="C93" s="3">
        <f t="shared" si="13"/>
        <v>58.080000000000005</v>
      </c>
      <c r="D93" s="3">
        <f t="shared" si="3"/>
        <v>58.080000000000005</v>
      </c>
      <c r="E93" s="3">
        <f t="shared" si="4"/>
        <v>0</v>
      </c>
      <c r="F93" s="4">
        <f t="shared" si="11"/>
        <v>58.080000000000005</v>
      </c>
      <c r="G93" s="4">
        <f t="shared" si="6"/>
        <v>58</v>
      </c>
      <c r="H93" s="4">
        <f t="shared" si="7"/>
        <v>54.321681345015016</v>
      </c>
      <c r="I93">
        <f t="shared" si="8"/>
        <v>54.321681345015016</v>
      </c>
      <c r="J93" s="7">
        <f t="shared" si="14"/>
        <v>62.916356464654179</v>
      </c>
      <c r="K93">
        <f t="shared" si="9"/>
        <v>0</v>
      </c>
      <c r="L93">
        <f t="shared" si="10"/>
        <v>0</v>
      </c>
    </row>
    <row r="94" spans="1:12" x14ac:dyDescent="0.25">
      <c r="A94">
        <v>53</v>
      </c>
      <c r="B94" s="3">
        <f t="shared" si="12"/>
        <v>57.560000000000009</v>
      </c>
      <c r="C94" s="3">
        <f t="shared" si="13"/>
        <v>57.070000000000007</v>
      </c>
      <c r="D94" s="3">
        <f t="shared" si="3"/>
        <v>57.070000000000007</v>
      </c>
      <c r="E94" s="3">
        <f t="shared" si="4"/>
        <v>0</v>
      </c>
      <c r="F94" s="4">
        <f t="shared" si="11"/>
        <v>57.070000000000007</v>
      </c>
      <c r="G94" s="4">
        <f t="shared" si="6"/>
        <v>57</v>
      </c>
      <c r="H94" s="4">
        <f t="shared" si="7"/>
        <v>54.565163897138838</v>
      </c>
      <c r="I94">
        <f t="shared" si="8"/>
        <v>54.565163897138838</v>
      </c>
      <c r="J94" s="7">
        <f t="shared" si="14"/>
        <v>61.144130768148166</v>
      </c>
      <c r="K94">
        <f t="shared" si="9"/>
        <v>0</v>
      </c>
      <c r="L94">
        <f t="shared" si="10"/>
        <v>0</v>
      </c>
    </row>
    <row r="95" spans="1:12" x14ac:dyDescent="0.25">
      <c r="A95">
        <v>54</v>
      </c>
      <c r="B95" s="3">
        <f t="shared" si="12"/>
        <v>56.480000000000011</v>
      </c>
      <c r="C95" s="3">
        <f t="shared" si="13"/>
        <v>56.06</v>
      </c>
      <c r="D95" s="3">
        <f t="shared" si="3"/>
        <v>56.06</v>
      </c>
      <c r="E95" s="3">
        <f t="shared" si="4"/>
        <v>0</v>
      </c>
      <c r="F95" s="4">
        <f t="shared" si="11"/>
        <v>56.06</v>
      </c>
      <c r="G95" s="4">
        <f t="shared" si="6"/>
        <v>56</v>
      </c>
      <c r="H95" s="4">
        <f t="shared" si="7"/>
        <v>54.791282576714892</v>
      </c>
      <c r="I95">
        <f t="shared" si="8"/>
        <v>54.791282576714892</v>
      </c>
      <c r="J95" s="7">
        <f t="shared" si="14"/>
        <v>59.453570316000473</v>
      </c>
      <c r="K95">
        <f t="shared" si="9"/>
        <v>0</v>
      </c>
      <c r="L95">
        <f t="shared" si="10"/>
        <v>0</v>
      </c>
    </row>
    <row r="96" spans="1:12" x14ac:dyDescent="0.25">
      <c r="A96">
        <v>55</v>
      </c>
      <c r="B96" s="3">
        <f t="shared" si="12"/>
        <v>55.400000000000013</v>
      </c>
      <c r="C96" s="3">
        <f t="shared" si="13"/>
        <v>55.050000000000004</v>
      </c>
      <c r="D96" s="3">
        <f t="shared" si="3"/>
        <v>55.050000000000004</v>
      </c>
      <c r="E96" s="3">
        <f t="shared" si="4"/>
        <v>0</v>
      </c>
      <c r="F96" s="4">
        <f t="shared" si="11"/>
        <v>55.050000000000004</v>
      </c>
      <c r="G96" s="4">
        <f t="shared" si="6"/>
        <v>55</v>
      </c>
      <c r="H96" s="4">
        <f t="shared" si="7"/>
        <v>55.000000000000014</v>
      </c>
      <c r="I96">
        <f t="shared" si="8"/>
        <v>55.000000000000014</v>
      </c>
      <c r="J96" s="7">
        <f t="shared" si="14"/>
        <v>57.839502072545478</v>
      </c>
      <c r="K96">
        <f t="shared" si="9"/>
        <v>0</v>
      </c>
      <c r="L96">
        <f t="shared" si="10"/>
        <v>0</v>
      </c>
    </row>
    <row r="97" spans="1:12" x14ac:dyDescent="0.25">
      <c r="A97">
        <v>56</v>
      </c>
      <c r="B97" s="3">
        <f t="shared" si="12"/>
        <v>54.320000000000007</v>
      </c>
      <c r="C97" s="3">
        <f t="shared" si="13"/>
        <v>54.040000000000006</v>
      </c>
      <c r="D97" s="3">
        <f t="shared" si="3"/>
        <v>54.040000000000006</v>
      </c>
      <c r="E97" s="3">
        <f t="shared" si="4"/>
        <v>0</v>
      </c>
      <c r="F97" s="4">
        <f t="shared" si="11"/>
        <v>54.040000000000006</v>
      </c>
      <c r="G97" s="4">
        <f t="shared" si="6"/>
        <v>54</v>
      </c>
      <c r="H97" s="4">
        <f t="shared" si="7"/>
        <v>55.191261415828521</v>
      </c>
      <c r="I97">
        <f t="shared" si="8"/>
        <v>55.191261415828521</v>
      </c>
      <c r="J97" s="7">
        <f t="shared" si="14"/>
        <v>56.297166813736133</v>
      </c>
      <c r="K97">
        <f t="shared" si="9"/>
        <v>0</v>
      </c>
      <c r="L97">
        <f t="shared" si="10"/>
        <v>0</v>
      </c>
    </row>
    <row r="98" spans="1:12" x14ac:dyDescent="0.25">
      <c r="A98">
        <v>57</v>
      </c>
      <c r="B98" s="3">
        <f t="shared" si="12"/>
        <v>53.240000000000009</v>
      </c>
      <c r="C98" s="3">
        <f t="shared" si="13"/>
        <v>53.030000000000008</v>
      </c>
      <c r="D98" s="3">
        <f t="shared" si="3"/>
        <v>53.030000000000008</v>
      </c>
      <c r="E98" s="3">
        <f t="shared" si="4"/>
        <v>0</v>
      </c>
      <c r="F98" s="4">
        <f t="shared" si="11"/>
        <v>53.030000000000008</v>
      </c>
      <c r="G98" s="4">
        <f t="shared" si="6"/>
        <v>53</v>
      </c>
      <c r="H98" s="4">
        <f t="shared" si="7"/>
        <v>55.364994517287755</v>
      </c>
      <c r="I98">
        <f t="shared" si="8"/>
        <v>55.364994517287755</v>
      </c>
      <c r="J98" s="7">
        <f t="shared" si="14"/>
        <v>54.822179375768769</v>
      </c>
      <c r="K98">
        <f t="shared" si="9"/>
        <v>0</v>
      </c>
      <c r="L98">
        <f t="shared" si="10"/>
        <v>0</v>
      </c>
    </row>
    <row r="99" spans="1:12" x14ac:dyDescent="0.25">
      <c r="A99">
        <v>58</v>
      </c>
      <c r="B99" s="3">
        <f t="shared" si="12"/>
        <v>52.160000000000011</v>
      </c>
      <c r="C99" s="3">
        <f t="shared" si="13"/>
        <v>52.02000000000001</v>
      </c>
      <c r="D99" s="3">
        <f t="shared" si="3"/>
        <v>52.02000000000001</v>
      </c>
      <c r="E99" s="3">
        <f t="shared" si="4"/>
        <v>0</v>
      </c>
      <c r="F99" s="4">
        <f t="shared" si="11"/>
        <v>52.02000000000001</v>
      </c>
      <c r="G99" s="4">
        <f t="shared" si="6"/>
        <v>52</v>
      </c>
      <c r="H99" s="4">
        <f t="shared" si="7"/>
        <v>55.521109165314371</v>
      </c>
      <c r="I99">
        <f t="shared" si="8"/>
        <v>55.521109165314371</v>
      </c>
      <c r="J99" s="7">
        <f t="shared" si="14"/>
        <v>53.410493339050312</v>
      </c>
      <c r="K99">
        <f t="shared" si="9"/>
        <v>0</v>
      </c>
      <c r="L99">
        <f t="shared" si="10"/>
        <v>0</v>
      </c>
    </row>
    <row r="100" spans="1:12" x14ac:dyDescent="0.25">
      <c r="A100">
        <v>59</v>
      </c>
      <c r="B100" s="3">
        <f t="shared" si="12"/>
        <v>51.080000000000005</v>
      </c>
      <c r="C100" s="3">
        <f t="shared" si="13"/>
        <v>51.010000000000005</v>
      </c>
      <c r="D100" s="3">
        <f t="shared" si="3"/>
        <v>51.010000000000005</v>
      </c>
      <c r="E100" s="3">
        <f t="shared" si="4"/>
        <v>0</v>
      </c>
      <c r="F100" s="4">
        <f t="shared" si="11"/>
        <v>51.010000000000005</v>
      </c>
      <c r="G100" s="4">
        <f t="shared" si="6"/>
        <v>51</v>
      </c>
      <c r="H100" s="4">
        <f t="shared" si="7"/>
        <v>55.659497021521965</v>
      </c>
      <c r="I100">
        <f t="shared" si="8"/>
        <v>55.659497021521965</v>
      </c>
      <c r="J100" s="7">
        <f t="shared" si="14"/>
        <v>52.058369586133935</v>
      </c>
      <c r="K100">
        <f t="shared" si="9"/>
        <v>0</v>
      </c>
      <c r="L100">
        <f t="shared" si="10"/>
        <v>0</v>
      </c>
    </row>
    <row r="101" spans="1:12" x14ac:dyDescent="0.25">
      <c r="A101">
        <v>60</v>
      </c>
      <c r="B101" s="3">
        <f t="shared" si="12"/>
        <v>50.000000000000014</v>
      </c>
      <c r="C101" s="3">
        <f t="shared" si="13"/>
        <v>50.000000000000007</v>
      </c>
      <c r="D101" s="3">
        <f t="shared" si="3"/>
        <v>50.000000000000007</v>
      </c>
      <c r="E101" s="3">
        <f t="shared" si="4"/>
        <v>0</v>
      </c>
      <c r="F101" s="4">
        <f t="shared" si="11"/>
        <v>50.000000000000007</v>
      </c>
      <c r="G101" s="4">
        <f t="shared" si="6"/>
        <v>50</v>
      </c>
      <c r="H101" s="4">
        <f t="shared" si="7"/>
        <v>55.78003108649137</v>
      </c>
      <c r="I101">
        <f t="shared" si="8"/>
        <v>55.78003108649137</v>
      </c>
      <c r="J101" s="7">
        <f t="shared" si="14"/>
        <v>50.762348251435363</v>
      </c>
      <c r="K101">
        <f t="shared" si="9"/>
        <v>0</v>
      </c>
      <c r="L101">
        <f t="shared" si="10"/>
        <v>0</v>
      </c>
    </row>
    <row r="102" spans="1:12" x14ac:dyDescent="0.25">
      <c r="A102">
        <v>61</v>
      </c>
      <c r="B102" s="3">
        <f t="shared" si="12"/>
        <v>48.92</v>
      </c>
      <c r="C102" s="3">
        <f t="shared" si="13"/>
        <v>48.990000000000009</v>
      </c>
      <c r="D102" s="3">
        <f t="shared" si="3"/>
        <v>0</v>
      </c>
      <c r="E102" s="3">
        <f t="shared" si="4"/>
        <v>48.92</v>
      </c>
      <c r="F102" s="4">
        <f t="shared" si="11"/>
        <v>48.92</v>
      </c>
      <c r="G102" s="4">
        <f t="shared" si="6"/>
        <v>49</v>
      </c>
      <c r="H102" s="4">
        <f t="shared" si="7"/>
        <v>55.882565138601336</v>
      </c>
      <c r="I102">
        <f t="shared" si="8"/>
        <v>55.882565138601336</v>
      </c>
      <c r="J102" s="7">
        <f t="shared" si="14"/>
        <v>49.519223647450907</v>
      </c>
      <c r="K102">
        <f t="shared" si="9"/>
        <v>0</v>
      </c>
      <c r="L102">
        <f t="shared" si="10"/>
        <v>0</v>
      </c>
    </row>
    <row r="103" spans="1:12" x14ac:dyDescent="0.25">
      <c r="A103">
        <v>62</v>
      </c>
      <c r="B103" s="3">
        <f t="shared" si="12"/>
        <v>47.84</v>
      </c>
      <c r="C103" s="3">
        <f t="shared" si="13"/>
        <v>47.980000000000004</v>
      </c>
      <c r="D103" s="3">
        <f t="shared" si="3"/>
        <v>0</v>
      </c>
      <c r="E103" s="3">
        <f t="shared" si="4"/>
        <v>47.84</v>
      </c>
      <c r="F103" s="4">
        <f t="shared" si="11"/>
        <v>47.84</v>
      </c>
      <c r="G103" s="4">
        <f t="shared" si="6"/>
        <v>48</v>
      </c>
      <c r="H103" s="4">
        <f t="shared" si="7"/>
        <v>55.966933067225135</v>
      </c>
      <c r="I103">
        <f t="shared" si="8"/>
        <v>55.966933067225135</v>
      </c>
      <c r="J103" s="7">
        <f t="shared" si="14"/>
        <v>48.326021808900435</v>
      </c>
      <c r="K103">
        <f t="shared" si="9"/>
        <v>0</v>
      </c>
      <c r="L103">
        <f t="shared" si="10"/>
        <v>0</v>
      </c>
    </row>
    <row r="104" spans="1:12" x14ac:dyDescent="0.25">
      <c r="A104">
        <v>63</v>
      </c>
      <c r="B104" s="3">
        <f t="shared" si="12"/>
        <v>46.760000000000005</v>
      </c>
      <c r="C104" s="3">
        <f t="shared" si="13"/>
        <v>46.970000000000006</v>
      </c>
      <c r="D104" s="3">
        <f t="shared" si="3"/>
        <v>0</v>
      </c>
      <c r="E104" s="3">
        <f t="shared" si="4"/>
        <v>46.760000000000005</v>
      </c>
      <c r="F104" s="4">
        <f t="shared" si="11"/>
        <v>46.760000000000005</v>
      </c>
      <c r="G104" s="4">
        <f t="shared" si="6"/>
        <v>47</v>
      </c>
      <c r="H104" s="4">
        <f t="shared" si="7"/>
        <v>56.032948092742423</v>
      </c>
      <c r="I104">
        <f t="shared" si="8"/>
        <v>56.032948092742423</v>
      </c>
      <c r="J104" s="7">
        <f t="shared" si="14"/>
        <v>47.179980344394863</v>
      </c>
      <c r="K104">
        <f t="shared" si="9"/>
        <v>0</v>
      </c>
      <c r="L104">
        <f t="shared" si="10"/>
        <v>0</v>
      </c>
    </row>
    <row r="105" spans="1:12" x14ac:dyDescent="0.25">
      <c r="A105">
        <v>64</v>
      </c>
      <c r="B105" s="3">
        <f t="shared" ref="B105:B136" si="15">+$B$37+$C$37*A105</f>
        <v>45.680000000000007</v>
      </c>
      <c r="C105" s="3">
        <f t="shared" ref="C105:C141" si="16">+$B$38+$C$38*A105</f>
        <v>45.960000000000008</v>
      </c>
      <c r="D105" s="3">
        <f t="shared" si="3"/>
        <v>0</v>
      </c>
      <c r="E105" s="3">
        <f t="shared" si="4"/>
        <v>45.680000000000007</v>
      </c>
      <c r="F105" s="4">
        <f t="shared" si="11"/>
        <v>45.680000000000007</v>
      </c>
      <c r="G105" s="4">
        <f t="shared" si="6"/>
        <v>46</v>
      </c>
      <c r="H105" s="4">
        <f t="shared" si="7"/>
        <v>56.080401864276624</v>
      </c>
      <c r="I105">
        <f t="shared" si="8"/>
        <v>56.080401864276624</v>
      </c>
      <c r="J105" s="7">
        <f t="shared" ref="J105:J118" si="17">+($B$22/(A105^$B$8))^(1/$B$9)</f>
        <v>46.078530326294583</v>
      </c>
      <c r="K105">
        <f t="shared" si="9"/>
        <v>0</v>
      </c>
      <c r="L105">
        <f t="shared" si="10"/>
        <v>0</v>
      </c>
    </row>
    <row r="106" spans="1:12" x14ac:dyDescent="0.25">
      <c r="A106">
        <v>65</v>
      </c>
      <c r="B106" s="3">
        <f t="shared" si="15"/>
        <v>44.600000000000009</v>
      </c>
      <c r="C106" s="3">
        <f t="shared" si="16"/>
        <v>44.95</v>
      </c>
      <c r="D106" s="3">
        <f t="shared" ref="D106:D141" si="18">IF(A106&lt;=$B$3,C106,0)</f>
        <v>0</v>
      </c>
      <c r="E106" s="3">
        <f t="shared" ref="E106:E141" si="19">IF(A106&gt;$B$3,B106,0)</f>
        <v>44.600000000000009</v>
      </c>
      <c r="F106" s="4">
        <f t="shared" si="11"/>
        <v>44.600000000000009</v>
      </c>
      <c r="G106" s="4">
        <f t="shared" ref="G106:G141" si="20">ROUND(F106,0)</f>
        <v>45</v>
      </c>
      <c r="H106" s="4">
        <f t="shared" ref="H106:H141" si="21">+A106^$B$8*G106^$B$9</f>
        <v>56.109063424332966</v>
      </c>
      <c r="I106">
        <f t="shared" ref="I106:I141" si="22">IFERROR(H106,0)</f>
        <v>56.109063424332966</v>
      </c>
      <c r="J106" s="7">
        <f t="shared" si="17"/>
        <v>45.019279984504088</v>
      </c>
      <c r="K106">
        <f t="shared" ref="K106:K141" si="23">IF(I106=$B$22,A106,0)</f>
        <v>0</v>
      </c>
      <c r="L106">
        <f t="shared" ref="L106:L141" si="24">IF(I106=$B$22,F106,0)</f>
        <v>0</v>
      </c>
    </row>
    <row r="107" spans="1:12" x14ac:dyDescent="0.25">
      <c r="A107">
        <v>66</v>
      </c>
      <c r="B107" s="3">
        <f t="shared" si="15"/>
        <v>43.52000000000001</v>
      </c>
      <c r="C107" s="3">
        <f t="shared" si="16"/>
        <v>43.940000000000012</v>
      </c>
      <c r="D107" s="3">
        <f t="shared" si="18"/>
        <v>0</v>
      </c>
      <c r="E107" s="3">
        <f t="shared" si="19"/>
        <v>43.52000000000001</v>
      </c>
      <c r="F107" s="4">
        <f t="shared" si="11"/>
        <v>43.52000000000001</v>
      </c>
      <c r="G107" s="4">
        <f t="shared" si="20"/>
        <v>44</v>
      </c>
      <c r="H107" s="4">
        <f t="shared" si="21"/>
        <v>56.118678027534784</v>
      </c>
      <c r="I107">
        <f t="shared" si="22"/>
        <v>56.118678027534784</v>
      </c>
      <c r="J107" s="7">
        <f t="shared" si="17"/>
        <v>44.000000000000014</v>
      </c>
      <c r="K107">
        <f t="shared" si="23"/>
        <v>66</v>
      </c>
      <c r="L107">
        <f t="shared" si="24"/>
        <v>43.52000000000001</v>
      </c>
    </row>
    <row r="108" spans="1:12" x14ac:dyDescent="0.25">
      <c r="A108">
        <v>67</v>
      </c>
      <c r="B108" s="3">
        <f t="shared" si="15"/>
        <v>42.440000000000012</v>
      </c>
      <c r="C108" s="3">
        <f t="shared" si="16"/>
        <v>42.930000000000007</v>
      </c>
      <c r="D108" s="3">
        <f t="shared" si="18"/>
        <v>0</v>
      </c>
      <c r="E108" s="3">
        <f t="shared" si="19"/>
        <v>42.440000000000012</v>
      </c>
      <c r="F108" s="4">
        <f t="shared" si="11"/>
        <v>42.440000000000012</v>
      </c>
      <c r="G108" s="4">
        <f t="shared" si="20"/>
        <v>42</v>
      </c>
      <c r="H108" s="4">
        <f t="shared" si="21"/>
        <v>55.583334601761862</v>
      </c>
      <c r="I108">
        <f t="shared" si="22"/>
        <v>55.583334601761862</v>
      </c>
      <c r="J108" s="7">
        <f t="shared" si="17"/>
        <v>43.018610219700143</v>
      </c>
      <c r="K108">
        <f t="shared" si="23"/>
        <v>0</v>
      </c>
      <c r="L108">
        <f t="shared" si="24"/>
        <v>0</v>
      </c>
    </row>
    <row r="109" spans="1:12" x14ac:dyDescent="0.25">
      <c r="A109">
        <v>68</v>
      </c>
      <c r="B109" s="3">
        <f t="shared" si="15"/>
        <v>41.36</v>
      </c>
      <c r="C109" s="3">
        <f t="shared" si="16"/>
        <v>41.920000000000016</v>
      </c>
      <c r="D109" s="3">
        <f t="shared" si="18"/>
        <v>0</v>
      </c>
      <c r="E109" s="3">
        <f t="shared" si="19"/>
        <v>41.36</v>
      </c>
      <c r="F109" s="4">
        <f t="shared" si="11"/>
        <v>41.36</v>
      </c>
      <c r="G109" s="4">
        <f t="shared" si="20"/>
        <v>41</v>
      </c>
      <c r="H109" s="4">
        <f t="shared" si="21"/>
        <v>55.541664442590879</v>
      </c>
      <c r="I109">
        <f t="shared" si="22"/>
        <v>55.541664442590879</v>
      </c>
      <c r="J109" s="7">
        <f t="shared" si="17"/>
        <v>42.073167636493082</v>
      </c>
      <c r="K109">
        <f t="shared" si="23"/>
        <v>0</v>
      </c>
      <c r="L109">
        <f t="shared" si="24"/>
        <v>0</v>
      </c>
    </row>
    <row r="110" spans="1:12" x14ac:dyDescent="0.25">
      <c r="A110">
        <v>69</v>
      </c>
      <c r="B110" s="3">
        <f t="shared" si="15"/>
        <v>40.28</v>
      </c>
      <c r="C110" s="3">
        <f t="shared" si="16"/>
        <v>40.910000000000011</v>
      </c>
      <c r="D110" s="3">
        <f t="shared" si="18"/>
        <v>0</v>
      </c>
      <c r="E110" s="3">
        <f t="shared" si="19"/>
        <v>40.28</v>
      </c>
      <c r="F110" s="4">
        <f t="shared" si="11"/>
        <v>40.28</v>
      </c>
      <c r="G110" s="4">
        <f t="shared" si="20"/>
        <v>40</v>
      </c>
      <c r="H110" s="4">
        <f t="shared" si="21"/>
        <v>55.479616576675895</v>
      </c>
      <c r="I110">
        <f t="shared" si="22"/>
        <v>55.479616576675895</v>
      </c>
      <c r="J110" s="7">
        <f t="shared" si="17"/>
        <v>41.161855497419758</v>
      </c>
      <c r="K110">
        <f t="shared" si="23"/>
        <v>0</v>
      </c>
      <c r="L110">
        <f t="shared" si="24"/>
        <v>0</v>
      </c>
    </row>
    <row r="111" spans="1:12" x14ac:dyDescent="0.25">
      <c r="A111">
        <v>70</v>
      </c>
      <c r="B111" s="3">
        <f t="shared" si="15"/>
        <v>39.200000000000003</v>
      </c>
      <c r="C111" s="3">
        <f t="shared" si="16"/>
        <v>39.900000000000006</v>
      </c>
      <c r="D111" s="3">
        <f t="shared" si="18"/>
        <v>0</v>
      </c>
      <c r="E111" s="3">
        <f t="shared" si="19"/>
        <v>39.200000000000003</v>
      </c>
      <c r="F111" s="4">
        <f t="shared" si="11"/>
        <v>39.200000000000003</v>
      </c>
      <c r="G111" s="4">
        <f t="shared" si="20"/>
        <v>39</v>
      </c>
      <c r="H111" s="4">
        <f t="shared" si="21"/>
        <v>55.396798522531981</v>
      </c>
      <c r="I111">
        <f t="shared" si="22"/>
        <v>55.396798522531981</v>
      </c>
      <c r="J111" s="7">
        <f t="shared" si="17"/>
        <v>40.282973419570979</v>
      </c>
      <c r="K111">
        <f t="shared" si="23"/>
        <v>0</v>
      </c>
      <c r="L111">
        <f t="shared" si="24"/>
        <v>0</v>
      </c>
    </row>
    <row r="112" spans="1:12" x14ac:dyDescent="0.25">
      <c r="A112">
        <v>71</v>
      </c>
      <c r="B112" s="3">
        <f t="shared" si="15"/>
        <v>38.120000000000005</v>
      </c>
      <c r="C112" s="3">
        <f t="shared" si="16"/>
        <v>38.890000000000015</v>
      </c>
      <c r="D112" s="3">
        <f t="shared" si="18"/>
        <v>0</v>
      </c>
      <c r="E112" s="3">
        <f t="shared" si="19"/>
        <v>38.120000000000005</v>
      </c>
      <c r="F112" s="4">
        <f t="shared" si="11"/>
        <v>38.120000000000005</v>
      </c>
      <c r="G112" s="4">
        <f t="shared" si="20"/>
        <v>38</v>
      </c>
      <c r="H112" s="4">
        <f t="shared" si="21"/>
        <v>55.292782802762929</v>
      </c>
      <c r="I112">
        <f t="shared" si="22"/>
        <v>55.292782802762929</v>
      </c>
      <c r="J112" s="7">
        <f t="shared" si="17"/>
        <v>39.434928407635368</v>
      </c>
      <c r="K112">
        <f t="shared" si="23"/>
        <v>0</v>
      </c>
      <c r="L112">
        <f t="shared" si="24"/>
        <v>0</v>
      </c>
    </row>
    <row r="113" spans="1:12" x14ac:dyDescent="0.25">
      <c r="A113">
        <v>72</v>
      </c>
      <c r="B113" s="3">
        <f t="shared" si="15"/>
        <v>37.040000000000006</v>
      </c>
      <c r="C113" s="3">
        <f t="shared" si="16"/>
        <v>37.88000000000001</v>
      </c>
      <c r="D113" s="3">
        <f t="shared" si="18"/>
        <v>0</v>
      </c>
      <c r="E113" s="3">
        <f t="shared" si="19"/>
        <v>37.040000000000006</v>
      </c>
      <c r="F113" s="4">
        <f t="shared" si="11"/>
        <v>37.040000000000006</v>
      </c>
      <c r="G113" s="4">
        <f t="shared" si="20"/>
        <v>37</v>
      </c>
      <c r="H113" s="4">
        <f t="shared" si="21"/>
        <v>55.16710415762843</v>
      </c>
      <c r="I113">
        <f t="shared" si="22"/>
        <v>55.16710415762843</v>
      </c>
      <c r="J113" s="7">
        <f t="shared" si="17"/>
        <v>38.616226679505644</v>
      </c>
      <c r="K113">
        <f t="shared" si="23"/>
        <v>0</v>
      </c>
      <c r="L113">
        <f t="shared" si="24"/>
        <v>0</v>
      </c>
    </row>
    <row r="114" spans="1:12" x14ac:dyDescent="0.25">
      <c r="A114">
        <v>73</v>
      </c>
      <c r="B114" s="3">
        <f t="shared" si="15"/>
        <v>35.960000000000008</v>
      </c>
      <c r="C114" s="3">
        <f t="shared" si="16"/>
        <v>36.870000000000005</v>
      </c>
      <c r="D114" s="3">
        <f t="shared" si="18"/>
        <v>0</v>
      </c>
      <c r="E114" s="3">
        <f t="shared" si="19"/>
        <v>35.960000000000008</v>
      </c>
      <c r="F114" s="4">
        <f t="shared" si="11"/>
        <v>35.960000000000008</v>
      </c>
      <c r="G114" s="4">
        <f t="shared" si="20"/>
        <v>36</v>
      </c>
      <c r="H114" s="4">
        <f t="shared" si="21"/>
        <v>55.019256386344402</v>
      </c>
      <c r="I114">
        <f t="shared" si="22"/>
        <v>55.019256386344402</v>
      </c>
      <c r="J114" s="7">
        <f t="shared" si="17"/>
        <v>37.825466217213943</v>
      </c>
      <c r="K114">
        <f t="shared" si="23"/>
        <v>0</v>
      </c>
      <c r="L114">
        <f t="shared" si="24"/>
        <v>0</v>
      </c>
    </row>
    <row r="115" spans="1:12" x14ac:dyDescent="0.25">
      <c r="A115">
        <v>74</v>
      </c>
      <c r="B115" s="3">
        <f t="shared" si="15"/>
        <v>34.88000000000001</v>
      </c>
      <c r="C115" s="3">
        <f t="shared" si="16"/>
        <v>35.860000000000014</v>
      </c>
      <c r="D115" s="3">
        <f t="shared" si="18"/>
        <v>0</v>
      </c>
      <c r="E115" s="3">
        <f t="shared" si="19"/>
        <v>34.88000000000001</v>
      </c>
      <c r="F115" s="4">
        <f t="shared" si="11"/>
        <v>34.88000000000001</v>
      </c>
      <c r="G115" s="4">
        <f t="shared" si="20"/>
        <v>35</v>
      </c>
      <c r="H115" s="4">
        <f t="shared" si="21"/>
        <v>54.848688760440453</v>
      </c>
      <c r="I115">
        <f t="shared" si="22"/>
        <v>54.848688760440453</v>
      </c>
      <c r="J115" s="7">
        <f t="shared" si="17"/>
        <v>37.061329969935258</v>
      </c>
      <c r="K115">
        <f t="shared" si="23"/>
        <v>0</v>
      </c>
      <c r="L115">
        <f t="shared" si="24"/>
        <v>0</v>
      </c>
    </row>
    <row r="116" spans="1:12" x14ac:dyDescent="0.25">
      <c r="A116">
        <v>75</v>
      </c>
      <c r="B116" s="3">
        <f t="shared" si="15"/>
        <v>33.799999999999997</v>
      </c>
      <c r="C116" s="3">
        <f t="shared" si="16"/>
        <v>34.850000000000009</v>
      </c>
      <c r="D116" s="3">
        <f t="shared" si="18"/>
        <v>0</v>
      </c>
      <c r="E116" s="3">
        <f t="shared" si="19"/>
        <v>33.799999999999997</v>
      </c>
      <c r="F116" s="4">
        <f t="shared" si="11"/>
        <v>33.799999999999997</v>
      </c>
      <c r="G116" s="4">
        <f t="shared" si="20"/>
        <v>34</v>
      </c>
      <c r="H116" s="4">
        <f t="shared" si="21"/>
        <v>54.654801942796958</v>
      </c>
      <c r="I116">
        <f t="shared" si="22"/>
        <v>54.654801942796958</v>
      </c>
      <c r="J116" s="7">
        <f t="shared" si="17"/>
        <v>36.322579644072661</v>
      </c>
      <c r="K116">
        <f t="shared" si="23"/>
        <v>0</v>
      </c>
      <c r="L116">
        <f t="shared" si="24"/>
        <v>0</v>
      </c>
    </row>
    <row r="117" spans="1:12" x14ac:dyDescent="0.25">
      <c r="A117">
        <v>76</v>
      </c>
      <c r="B117" s="3">
        <f t="shared" si="15"/>
        <v>32.72</v>
      </c>
      <c r="C117" s="3">
        <f t="shared" si="16"/>
        <v>33.840000000000003</v>
      </c>
      <c r="D117" s="3">
        <f t="shared" si="18"/>
        <v>0</v>
      </c>
      <c r="E117" s="3">
        <f t="shared" si="19"/>
        <v>32.72</v>
      </c>
      <c r="F117" s="4">
        <f t="shared" ref="F117:F141" si="25">+D117+E117</f>
        <v>32.72</v>
      </c>
      <c r="G117" s="4">
        <f t="shared" si="20"/>
        <v>33</v>
      </c>
      <c r="H117" s="4">
        <f t="shared" si="21"/>
        <v>54.436943332901066</v>
      </c>
      <c r="I117">
        <f t="shared" si="22"/>
        <v>54.436943332901066</v>
      </c>
      <c r="J117" s="7">
        <f t="shared" si="17"/>
        <v>35.608050022682299</v>
      </c>
      <c r="K117">
        <f t="shared" si="23"/>
        <v>0</v>
      </c>
      <c r="L117">
        <f t="shared" si="24"/>
        <v>0</v>
      </c>
    </row>
    <row r="118" spans="1:12" x14ac:dyDescent="0.25">
      <c r="A118">
        <v>77</v>
      </c>
      <c r="B118" s="3">
        <f t="shared" si="15"/>
        <v>31.64</v>
      </c>
      <c r="C118" s="3">
        <f t="shared" si="16"/>
        <v>32.830000000000013</v>
      </c>
      <c r="D118" s="3">
        <f t="shared" si="18"/>
        <v>0</v>
      </c>
      <c r="E118" s="3">
        <f t="shared" si="19"/>
        <v>31.64</v>
      </c>
      <c r="F118" s="4">
        <f t="shared" si="25"/>
        <v>31.64</v>
      </c>
      <c r="G118" s="4">
        <f t="shared" si="20"/>
        <v>32</v>
      </c>
      <c r="H118" s="4">
        <f t="shared" si="21"/>
        <v>54.194401742767099</v>
      </c>
      <c r="I118">
        <f t="shared" si="22"/>
        <v>54.194401742767099</v>
      </c>
      <c r="J118" s="7">
        <f t="shared" si="17"/>
        <v>34.916643762850505</v>
      </c>
      <c r="K118">
        <f t="shared" si="23"/>
        <v>0</v>
      </c>
      <c r="L118">
        <f t="shared" si="24"/>
        <v>0</v>
      </c>
    </row>
    <row r="119" spans="1:12" x14ac:dyDescent="0.25">
      <c r="A119">
        <v>78</v>
      </c>
      <c r="B119" s="3">
        <f t="shared" si="15"/>
        <v>30.560000000000002</v>
      </c>
      <c r="C119" s="3">
        <f t="shared" si="16"/>
        <v>31.820000000000007</v>
      </c>
      <c r="D119" s="3">
        <f t="shared" si="18"/>
        <v>0</v>
      </c>
      <c r="E119" s="3">
        <f t="shared" si="19"/>
        <v>30.560000000000002</v>
      </c>
      <c r="F119" s="4">
        <f t="shared" si="25"/>
        <v>30.560000000000002</v>
      </c>
      <c r="G119" s="4">
        <f t="shared" si="20"/>
        <v>31</v>
      </c>
      <c r="H119" s="4">
        <f t="shared" si="21"/>
        <v>53.926401288051643</v>
      </c>
      <c r="I119">
        <f t="shared" si="22"/>
        <v>53.926401288051643</v>
      </c>
      <c r="J119" s="7">
        <f t="shared" ref="J119:J141" si="26">+($B$22/A119^$B$8)^(1/$B$9)</f>
        <v>34.247326625213447</v>
      </c>
      <c r="K119">
        <f t="shared" si="23"/>
        <v>0</v>
      </c>
      <c r="L119">
        <f t="shared" si="24"/>
        <v>0</v>
      </c>
    </row>
    <row r="120" spans="1:12" x14ac:dyDescent="0.25">
      <c r="A120">
        <v>79</v>
      </c>
      <c r="B120" s="3">
        <f t="shared" si="15"/>
        <v>29.480000000000004</v>
      </c>
      <c r="C120" s="3">
        <f t="shared" si="16"/>
        <v>30.810000000000016</v>
      </c>
      <c r="D120" s="3">
        <f t="shared" si="18"/>
        <v>0</v>
      </c>
      <c r="E120" s="3">
        <f t="shared" si="19"/>
        <v>29.480000000000004</v>
      </c>
      <c r="F120" s="4">
        <f t="shared" si="25"/>
        <v>29.480000000000004</v>
      </c>
      <c r="G120" s="4">
        <f t="shared" si="20"/>
        <v>29</v>
      </c>
      <c r="H120" s="4">
        <f t="shared" si="21"/>
        <v>52.909718866570991</v>
      </c>
      <c r="I120">
        <f t="shared" si="22"/>
        <v>52.909718866570991</v>
      </c>
      <c r="J120" s="7">
        <f t="shared" si="26"/>
        <v>33.59912309472692</v>
      </c>
      <c r="K120">
        <f t="shared" si="23"/>
        <v>0</v>
      </c>
      <c r="L120">
        <f t="shared" si="24"/>
        <v>0</v>
      </c>
    </row>
    <row r="121" spans="1:12" x14ac:dyDescent="0.25">
      <c r="A121">
        <v>80</v>
      </c>
      <c r="B121" s="3">
        <f t="shared" si="15"/>
        <v>28.400000000000006</v>
      </c>
      <c r="C121" s="3">
        <f t="shared" si="16"/>
        <v>29.800000000000011</v>
      </c>
      <c r="D121" s="3">
        <f t="shared" si="18"/>
        <v>0</v>
      </c>
      <c r="E121" s="3">
        <f t="shared" si="19"/>
        <v>28.400000000000006</v>
      </c>
      <c r="F121" s="4">
        <f t="shared" si="25"/>
        <v>28.400000000000006</v>
      </c>
      <c r="G121" s="4">
        <f t="shared" si="20"/>
        <v>28</v>
      </c>
      <c r="H121" s="4">
        <f t="shared" si="21"/>
        <v>52.567485639294695</v>
      </c>
      <c r="I121">
        <f t="shared" si="22"/>
        <v>52.567485639294695</v>
      </c>
      <c r="J121" s="7">
        <f t="shared" si="26"/>
        <v>32.971112356121665</v>
      </c>
      <c r="K121">
        <f t="shared" si="23"/>
        <v>0</v>
      </c>
      <c r="L121">
        <f t="shared" si="24"/>
        <v>0</v>
      </c>
    </row>
    <row r="122" spans="1:12" x14ac:dyDescent="0.25">
      <c r="A122">
        <v>81</v>
      </c>
      <c r="B122" s="3">
        <f t="shared" si="15"/>
        <v>27.320000000000007</v>
      </c>
      <c r="C122" s="3">
        <f t="shared" si="16"/>
        <v>28.790000000000006</v>
      </c>
      <c r="D122" s="3">
        <f t="shared" si="18"/>
        <v>0</v>
      </c>
      <c r="E122" s="3">
        <f t="shared" si="19"/>
        <v>27.320000000000007</v>
      </c>
      <c r="F122" s="4">
        <f t="shared" si="25"/>
        <v>27.320000000000007</v>
      </c>
      <c r="G122" s="4">
        <f t="shared" si="20"/>
        <v>27</v>
      </c>
      <c r="H122" s="4">
        <f t="shared" si="21"/>
        <v>52.195915213157605</v>
      </c>
      <c r="I122">
        <f t="shared" si="22"/>
        <v>52.195915213157605</v>
      </c>
      <c r="J122" s="7">
        <f t="shared" si="26"/>
        <v>32.362424591307025</v>
      </c>
      <c r="K122">
        <f t="shared" si="23"/>
        <v>0</v>
      </c>
      <c r="L122">
        <f t="shared" si="24"/>
        <v>0</v>
      </c>
    </row>
    <row r="123" spans="1:12" x14ac:dyDescent="0.25">
      <c r="A123">
        <v>82</v>
      </c>
      <c r="B123" s="3">
        <f t="shared" si="15"/>
        <v>26.239999999999995</v>
      </c>
      <c r="C123" s="3">
        <f t="shared" si="16"/>
        <v>27.780000000000015</v>
      </c>
      <c r="D123" s="3">
        <f t="shared" si="18"/>
        <v>0</v>
      </c>
      <c r="E123" s="3">
        <f t="shared" si="19"/>
        <v>26.239999999999995</v>
      </c>
      <c r="F123" s="4">
        <f t="shared" si="25"/>
        <v>26.239999999999995</v>
      </c>
      <c r="G123" s="4">
        <f t="shared" si="20"/>
        <v>26</v>
      </c>
      <c r="H123" s="4">
        <f t="shared" si="21"/>
        <v>51.793785113684635</v>
      </c>
      <c r="I123">
        <f t="shared" si="22"/>
        <v>51.793785113684635</v>
      </c>
      <c r="J123" s="7">
        <f t="shared" si="26"/>
        <v>31.772237569366197</v>
      </c>
      <c r="K123">
        <f t="shared" si="23"/>
        <v>0</v>
      </c>
      <c r="L123">
        <f t="shared" si="24"/>
        <v>0</v>
      </c>
    </row>
    <row r="124" spans="1:12" x14ac:dyDescent="0.25">
      <c r="A124">
        <v>83</v>
      </c>
      <c r="B124" s="3">
        <f t="shared" si="15"/>
        <v>25.159999999999997</v>
      </c>
      <c r="C124" s="3">
        <f t="shared" si="16"/>
        <v>26.77000000000001</v>
      </c>
      <c r="D124" s="3">
        <f t="shared" si="18"/>
        <v>0</v>
      </c>
      <c r="E124" s="3">
        <f t="shared" si="19"/>
        <v>25.159999999999997</v>
      </c>
      <c r="F124" s="4">
        <f t="shared" si="25"/>
        <v>25.159999999999997</v>
      </c>
      <c r="G124" s="4">
        <f t="shared" si="20"/>
        <v>25</v>
      </c>
      <c r="H124" s="4">
        <f t="shared" si="21"/>
        <v>51.359745010740866</v>
      </c>
      <c r="I124">
        <f t="shared" si="22"/>
        <v>51.359745010740866</v>
      </c>
      <c r="J124" s="7">
        <f t="shared" si="26"/>
        <v>31.199773502786154</v>
      </c>
      <c r="K124">
        <f t="shared" si="23"/>
        <v>0</v>
      </c>
      <c r="L124">
        <f t="shared" si="24"/>
        <v>0</v>
      </c>
    </row>
    <row r="125" spans="1:12" x14ac:dyDescent="0.25">
      <c r="A125">
        <v>84</v>
      </c>
      <c r="B125" s="3">
        <f t="shared" si="15"/>
        <v>24.08</v>
      </c>
      <c r="C125" s="3">
        <f t="shared" si="16"/>
        <v>25.760000000000019</v>
      </c>
      <c r="D125" s="3">
        <f t="shared" si="18"/>
        <v>0</v>
      </c>
      <c r="E125" s="3">
        <f t="shared" si="19"/>
        <v>24.08</v>
      </c>
      <c r="F125" s="4">
        <f t="shared" si="25"/>
        <v>24.08</v>
      </c>
      <c r="G125" s="4">
        <f t="shared" si="20"/>
        <v>24</v>
      </c>
      <c r="H125" s="4">
        <f t="shared" si="21"/>
        <v>50.892298796191682</v>
      </c>
      <c r="I125">
        <f t="shared" si="22"/>
        <v>50.892298796191682</v>
      </c>
      <c r="J125" s="7">
        <f t="shared" si="26"/>
        <v>30.644296146222324</v>
      </c>
      <c r="K125">
        <f t="shared" si="23"/>
        <v>0</v>
      </c>
      <c r="L125">
        <f t="shared" si="24"/>
        <v>0</v>
      </c>
    </row>
    <row r="126" spans="1:12" x14ac:dyDescent="0.25">
      <c r="A126">
        <v>85</v>
      </c>
      <c r="B126" s="3">
        <f t="shared" si="15"/>
        <v>23</v>
      </c>
      <c r="C126" s="3">
        <f t="shared" si="16"/>
        <v>24.750000000000014</v>
      </c>
      <c r="D126" s="3">
        <f t="shared" si="18"/>
        <v>0</v>
      </c>
      <c r="E126" s="3">
        <f t="shared" si="19"/>
        <v>23</v>
      </c>
      <c r="F126" s="4">
        <f t="shared" si="25"/>
        <v>23</v>
      </c>
      <c r="G126" s="4">
        <f t="shared" si="20"/>
        <v>23</v>
      </c>
      <c r="H126" s="4">
        <f t="shared" si="21"/>
        <v>50.38978320118715</v>
      </c>
      <c r="I126">
        <f t="shared" si="22"/>
        <v>50.38978320118715</v>
      </c>
      <c r="J126" s="7">
        <f t="shared" si="26"/>
        <v>30.105108116461651</v>
      </c>
      <c r="K126">
        <f t="shared" si="23"/>
        <v>0</v>
      </c>
      <c r="L126">
        <f t="shared" si="24"/>
        <v>0</v>
      </c>
    </row>
    <row r="127" spans="1:12" x14ac:dyDescent="0.25">
      <c r="A127">
        <v>86</v>
      </c>
      <c r="B127" s="3">
        <f t="shared" si="15"/>
        <v>21.92</v>
      </c>
      <c r="C127" s="3">
        <f t="shared" si="16"/>
        <v>23.740000000000009</v>
      </c>
      <c r="D127" s="3">
        <f t="shared" si="18"/>
        <v>0</v>
      </c>
      <c r="E127" s="3">
        <f t="shared" si="19"/>
        <v>21.92</v>
      </c>
      <c r="F127" s="4">
        <f t="shared" si="25"/>
        <v>21.92</v>
      </c>
      <c r="G127" s="4">
        <f t="shared" si="20"/>
        <v>22</v>
      </c>
      <c r="H127" s="4">
        <f t="shared" si="21"/>
        <v>49.850342106149917</v>
      </c>
      <c r="I127">
        <f t="shared" si="22"/>
        <v>49.850342106149917</v>
      </c>
      <c r="J127" s="7">
        <f t="shared" si="26"/>
        <v>29.581548414351403</v>
      </c>
      <c r="K127">
        <f t="shared" si="23"/>
        <v>0</v>
      </c>
      <c r="L127">
        <f t="shared" si="24"/>
        <v>0</v>
      </c>
    </row>
    <row r="128" spans="1:12" x14ac:dyDescent="0.25">
      <c r="A128">
        <v>87</v>
      </c>
      <c r="B128" s="3">
        <f t="shared" si="15"/>
        <v>20.840000000000003</v>
      </c>
      <c r="C128" s="3">
        <f t="shared" si="16"/>
        <v>22.730000000000018</v>
      </c>
      <c r="D128" s="3">
        <f t="shared" si="18"/>
        <v>0</v>
      </c>
      <c r="E128" s="3">
        <f t="shared" si="19"/>
        <v>20.840000000000003</v>
      </c>
      <c r="F128" s="4">
        <f t="shared" si="25"/>
        <v>20.840000000000003</v>
      </c>
      <c r="G128" s="4">
        <f t="shared" si="20"/>
        <v>21</v>
      </c>
      <c r="H128" s="4">
        <f t="shared" si="21"/>
        <v>49.271895439870526</v>
      </c>
      <c r="I128">
        <f t="shared" si="22"/>
        <v>49.271895439870526</v>
      </c>
      <c r="J128" s="7">
        <f t="shared" si="26"/>
        <v>29.072990131331743</v>
      </c>
      <c r="K128">
        <f t="shared" si="23"/>
        <v>0</v>
      </c>
      <c r="L128">
        <f t="shared" si="24"/>
        <v>0</v>
      </c>
    </row>
    <row r="129" spans="1:12" x14ac:dyDescent="0.25">
      <c r="A129">
        <v>88</v>
      </c>
      <c r="B129" s="3">
        <f t="shared" si="15"/>
        <v>19.760000000000005</v>
      </c>
      <c r="C129" s="3">
        <f t="shared" si="16"/>
        <v>21.720000000000013</v>
      </c>
      <c r="D129" s="3">
        <f t="shared" si="18"/>
        <v>0</v>
      </c>
      <c r="E129" s="3">
        <f t="shared" si="19"/>
        <v>19.760000000000005</v>
      </c>
      <c r="F129" s="4">
        <f t="shared" si="25"/>
        <v>19.760000000000005</v>
      </c>
      <c r="G129" s="4">
        <f t="shared" si="20"/>
        <v>20</v>
      </c>
      <c r="H129" s="4">
        <f t="shared" si="21"/>
        <v>48.652101213406873</v>
      </c>
      <c r="I129">
        <f t="shared" si="22"/>
        <v>48.652101213406873</v>
      </c>
      <c r="J129" s="7">
        <f t="shared" si="26"/>
        <v>28.578838324886441</v>
      </c>
      <c r="K129">
        <f t="shared" si="23"/>
        <v>0</v>
      </c>
      <c r="L129">
        <f t="shared" si="24"/>
        <v>0</v>
      </c>
    </row>
    <row r="130" spans="1:12" x14ac:dyDescent="0.25">
      <c r="A130">
        <v>89</v>
      </c>
      <c r="B130" s="3">
        <f t="shared" si="15"/>
        <v>18.679999999999993</v>
      </c>
      <c r="C130" s="3">
        <f t="shared" si="16"/>
        <v>20.710000000000008</v>
      </c>
      <c r="D130" s="3">
        <f t="shared" si="18"/>
        <v>0</v>
      </c>
      <c r="E130" s="3">
        <f t="shared" si="19"/>
        <v>18.679999999999993</v>
      </c>
      <c r="F130" s="4">
        <f t="shared" si="25"/>
        <v>18.679999999999993</v>
      </c>
      <c r="G130" s="4">
        <f t="shared" si="20"/>
        <v>19</v>
      </c>
      <c r="H130" s="4">
        <f t="shared" si="21"/>
        <v>47.988308748739541</v>
      </c>
      <c r="I130">
        <f t="shared" si="22"/>
        <v>47.988308748739541</v>
      </c>
      <c r="J130" s="7">
        <f t="shared" si="26"/>
        <v>28.09852804871538</v>
      </c>
      <c r="K130">
        <f t="shared" si="23"/>
        <v>0</v>
      </c>
      <c r="L130">
        <f t="shared" si="24"/>
        <v>0</v>
      </c>
    </row>
    <row r="131" spans="1:12" x14ac:dyDescent="0.25">
      <c r="A131">
        <v>90</v>
      </c>
      <c r="B131" s="3">
        <f t="shared" si="15"/>
        <v>17.599999999999994</v>
      </c>
      <c r="C131" s="3">
        <f t="shared" si="16"/>
        <v>19.700000000000017</v>
      </c>
      <c r="D131" s="3">
        <f t="shared" si="18"/>
        <v>0</v>
      </c>
      <c r="E131" s="3">
        <f t="shared" si="19"/>
        <v>17.599999999999994</v>
      </c>
      <c r="F131" s="4">
        <f t="shared" si="25"/>
        <v>17.599999999999994</v>
      </c>
      <c r="G131" s="4">
        <f t="shared" si="20"/>
        <v>18</v>
      </c>
      <c r="H131" s="4">
        <f t="shared" si="21"/>
        <v>47.277500479267808</v>
      </c>
      <c r="I131">
        <f t="shared" si="22"/>
        <v>47.277500479267808</v>
      </c>
      <c r="J131" s="7">
        <f t="shared" si="26"/>
        <v>27.631522524772972</v>
      </c>
      <c r="K131">
        <f t="shared" si="23"/>
        <v>0</v>
      </c>
      <c r="L131">
        <f t="shared" si="24"/>
        <v>0</v>
      </c>
    </row>
    <row r="132" spans="1:12" x14ac:dyDescent="0.25">
      <c r="A132">
        <v>91</v>
      </c>
      <c r="B132" s="3">
        <f t="shared" si="15"/>
        <v>16.519999999999996</v>
      </c>
      <c r="C132" s="3">
        <f t="shared" si="16"/>
        <v>18.690000000000012</v>
      </c>
      <c r="D132" s="3">
        <f t="shared" si="18"/>
        <v>0</v>
      </c>
      <c r="E132" s="3">
        <f t="shared" si="19"/>
        <v>16.519999999999996</v>
      </c>
      <c r="F132" s="4">
        <f t="shared" si="25"/>
        <v>16.519999999999996</v>
      </c>
      <c r="G132" s="4">
        <f t="shared" si="20"/>
        <v>17</v>
      </c>
      <c r="H132" s="4">
        <f t="shared" si="21"/>
        <v>46.516218723481536</v>
      </c>
      <c r="I132">
        <f t="shared" si="22"/>
        <v>46.516218723481536</v>
      </c>
      <c r="J132" s="7">
        <f t="shared" si="26"/>
        <v>27.177311445512828</v>
      </c>
      <c r="K132">
        <f t="shared" si="23"/>
        <v>0</v>
      </c>
      <c r="L132">
        <f t="shared" si="24"/>
        <v>0</v>
      </c>
    </row>
    <row r="133" spans="1:12" x14ac:dyDescent="0.25">
      <c r="A133">
        <v>92</v>
      </c>
      <c r="B133" s="3">
        <f t="shared" si="15"/>
        <v>15.439999999999998</v>
      </c>
      <c r="C133" s="3">
        <f t="shared" si="16"/>
        <v>17.680000000000007</v>
      </c>
      <c r="D133" s="3">
        <f t="shared" si="18"/>
        <v>0</v>
      </c>
      <c r="E133" s="3">
        <f t="shared" si="19"/>
        <v>15.439999999999998</v>
      </c>
      <c r="F133" s="4">
        <f t="shared" si="25"/>
        <v>15.439999999999998</v>
      </c>
      <c r="G133" s="4">
        <f t="shared" si="20"/>
        <v>15</v>
      </c>
      <c r="H133" s="4">
        <f t="shared" si="21"/>
        <v>44.535794056619586</v>
      </c>
      <c r="I133">
        <f t="shared" si="22"/>
        <v>44.535794056619586</v>
      </c>
      <c r="J133" s="7">
        <f t="shared" si="26"/>
        <v>26.735409395752239</v>
      </c>
      <c r="K133">
        <f t="shared" si="23"/>
        <v>0</v>
      </c>
      <c r="L133">
        <f t="shared" si="24"/>
        <v>0</v>
      </c>
    </row>
    <row r="134" spans="1:12" x14ac:dyDescent="0.25">
      <c r="A134">
        <v>93</v>
      </c>
      <c r="B134" s="3">
        <f t="shared" si="15"/>
        <v>14.36</v>
      </c>
      <c r="C134" s="3">
        <f t="shared" si="16"/>
        <v>16.670000000000016</v>
      </c>
      <c r="D134" s="3">
        <f t="shared" si="18"/>
        <v>0</v>
      </c>
      <c r="E134" s="3">
        <f t="shared" si="19"/>
        <v>14.36</v>
      </c>
      <c r="F134" s="4">
        <f t="shared" si="25"/>
        <v>14.36</v>
      </c>
      <c r="G134" s="4">
        <f t="shared" si="20"/>
        <v>14</v>
      </c>
      <c r="H134" s="4">
        <f t="shared" si="21"/>
        <v>43.605471157147846</v>
      </c>
      <c r="I134">
        <f t="shared" si="22"/>
        <v>43.605471157147846</v>
      </c>
      <c r="J134" s="7">
        <f t="shared" si="26"/>
        <v>26.305354384537289</v>
      </c>
      <c r="K134">
        <f t="shared" si="23"/>
        <v>0</v>
      </c>
      <c r="L134">
        <f t="shared" si="24"/>
        <v>0</v>
      </c>
    </row>
    <row r="135" spans="1:12" x14ac:dyDescent="0.25">
      <c r="A135">
        <v>94</v>
      </c>
      <c r="B135" s="3">
        <f t="shared" si="15"/>
        <v>13.280000000000001</v>
      </c>
      <c r="C135" s="3">
        <f t="shared" si="16"/>
        <v>15.660000000000011</v>
      </c>
      <c r="D135" s="3">
        <f t="shared" si="18"/>
        <v>0</v>
      </c>
      <c r="E135" s="3">
        <f t="shared" si="19"/>
        <v>13.280000000000001</v>
      </c>
      <c r="F135" s="4">
        <f t="shared" si="25"/>
        <v>13.280000000000001</v>
      </c>
      <c r="G135" s="4">
        <f t="shared" si="20"/>
        <v>13</v>
      </c>
      <c r="H135" s="4">
        <f t="shared" si="21"/>
        <v>42.604360719612835</v>
      </c>
      <c r="I135">
        <f t="shared" si="22"/>
        <v>42.604360719612835</v>
      </c>
      <c r="J135" s="7">
        <f t="shared" si="26"/>
        <v>25.886706478254506</v>
      </c>
      <c r="K135">
        <f t="shared" si="23"/>
        <v>0</v>
      </c>
      <c r="L135">
        <f t="shared" si="24"/>
        <v>0</v>
      </c>
    </row>
    <row r="136" spans="1:12" x14ac:dyDescent="0.25">
      <c r="A136">
        <v>95</v>
      </c>
      <c r="B136" s="3">
        <f t="shared" si="15"/>
        <v>12.200000000000003</v>
      </c>
      <c r="C136" s="3">
        <f t="shared" si="16"/>
        <v>14.65000000000002</v>
      </c>
      <c r="D136" s="3">
        <f t="shared" si="18"/>
        <v>0</v>
      </c>
      <c r="E136" s="3">
        <f t="shared" si="19"/>
        <v>12.200000000000003</v>
      </c>
      <c r="F136" s="4">
        <f t="shared" si="25"/>
        <v>12.200000000000003</v>
      </c>
      <c r="G136" s="4">
        <f t="shared" si="20"/>
        <v>12</v>
      </c>
      <c r="H136" s="4">
        <f t="shared" si="21"/>
        <v>41.52471511357254</v>
      </c>
      <c r="I136">
        <f t="shared" si="22"/>
        <v>41.52471511357254</v>
      </c>
      <c r="J136" s="7">
        <f t="shared" si="26"/>
        <v>25.479046527017786</v>
      </c>
      <c r="K136">
        <f t="shared" si="23"/>
        <v>0</v>
      </c>
      <c r="L136">
        <f t="shared" si="24"/>
        <v>0</v>
      </c>
    </row>
    <row r="137" spans="1:12" x14ac:dyDescent="0.25">
      <c r="A137">
        <v>96</v>
      </c>
      <c r="B137" s="3">
        <f>+$B$37+$C$37*A137</f>
        <v>11.11999999999999</v>
      </c>
      <c r="C137" s="3">
        <f t="shared" si="16"/>
        <v>13.640000000000015</v>
      </c>
      <c r="D137" s="3">
        <f t="shared" si="18"/>
        <v>0</v>
      </c>
      <c r="E137" s="3">
        <f t="shared" si="19"/>
        <v>11.11999999999999</v>
      </c>
      <c r="F137" s="4">
        <f t="shared" si="25"/>
        <v>11.11999999999999</v>
      </c>
      <c r="G137" s="4">
        <f t="shared" si="20"/>
        <v>11</v>
      </c>
      <c r="H137" s="4">
        <f t="shared" si="21"/>
        <v>40.357087263960445</v>
      </c>
      <c r="I137">
        <f t="shared" si="22"/>
        <v>40.357087263960445</v>
      </c>
      <c r="J137" s="7">
        <f t="shared" si="26"/>
        <v>25.081974977062711</v>
      </c>
      <c r="K137">
        <f t="shared" si="23"/>
        <v>0</v>
      </c>
      <c r="L137">
        <f t="shared" si="24"/>
        <v>0</v>
      </c>
    </row>
    <row r="138" spans="1:12" x14ac:dyDescent="0.25">
      <c r="A138">
        <v>97</v>
      </c>
      <c r="B138" s="3">
        <f>+$B$37+$C$37*A138</f>
        <v>10.039999999999992</v>
      </c>
      <c r="C138" s="3">
        <f t="shared" si="16"/>
        <v>12.63000000000001</v>
      </c>
      <c r="D138" s="3">
        <f t="shared" si="18"/>
        <v>0</v>
      </c>
      <c r="E138" s="3">
        <f t="shared" si="19"/>
        <v>10.039999999999992</v>
      </c>
      <c r="F138" s="4">
        <f t="shared" si="25"/>
        <v>10.039999999999992</v>
      </c>
      <c r="G138" s="4">
        <f t="shared" si="20"/>
        <v>10</v>
      </c>
      <c r="H138" s="4">
        <f t="shared" si="21"/>
        <v>39.089763291017817</v>
      </c>
      <c r="I138">
        <f t="shared" si="22"/>
        <v>39.089763291017817</v>
      </c>
      <c r="J138" s="7">
        <f t="shared" si="26"/>
        <v>24.695110762515206</v>
      </c>
      <c r="K138">
        <f t="shared" si="23"/>
        <v>0</v>
      </c>
      <c r="L138">
        <f t="shared" si="24"/>
        <v>0</v>
      </c>
    </row>
    <row r="139" spans="1:12" x14ac:dyDescent="0.25">
      <c r="A139">
        <v>98</v>
      </c>
      <c r="B139" s="3">
        <f>+$B$37+$C$37*A139</f>
        <v>8.9599999999999937</v>
      </c>
      <c r="C139" s="3">
        <f t="shared" si="16"/>
        <v>11.620000000000019</v>
      </c>
      <c r="D139" s="3">
        <f t="shared" si="18"/>
        <v>0</v>
      </c>
      <c r="E139" s="3">
        <f t="shared" si="19"/>
        <v>8.9599999999999937</v>
      </c>
      <c r="F139" s="4">
        <f t="shared" si="25"/>
        <v>8.9599999999999937</v>
      </c>
      <c r="G139" s="4">
        <f t="shared" si="20"/>
        <v>9</v>
      </c>
      <c r="H139" s="4">
        <f t="shared" si="21"/>
        <v>37.707926265959266</v>
      </c>
      <c r="I139">
        <f t="shared" si="22"/>
        <v>37.707926265959266</v>
      </c>
      <c r="J139" s="7">
        <f t="shared" si="26"/>
        <v>24.318090270475832</v>
      </c>
      <c r="K139">
        <f t="shared" si="23"/>
        <v>0</v>
      </c>
      <c r="L139">
        <f t="shared" si="24"/>
        <v>0</v>
      </c>
    </row>
    <row r="140" spans="1:12" x14ac:dyDescent="0.25">
      <c r="A140">
        <v>99</v>
      </c>
      <c r="B140" s="3">
        <f>+$B$37+$C$37*A140</f>
        <v>7.8799999999999955</v>
      </c>
      <c r="C140" s="3">
        <f t="shared" si="16"/>
        <v>10.610000000000014</v>
      </c>
      <c r="D140" s="3">
        <f t="shared" si="18"/>
        <v>0</v>
      </c>
      <c r="E140" s="3">
        <f t="shared" si="19"/>
        <v>7.8799999999999955</v>
      </c>
      <c r="F140" s="4">
        <f t="shared" si="25"/>
        <v>7.8799999999999955</v>
      </c>
      <c r="G140" s="4">
        <f t="shared" si="20"/>
        <v>8</v>
      </c>
      <c r="H140" s="4">
        <f t="shared" si="21"/>
        <v>36.192377369399836</v>
      </c>
      <c r="I140">
        <f t="shared" si="22"/>
        <v>36.192377369399836</v>
      </c>
      <c r="J140" s="7">
        <f t="shared" si="26"/>
        <v>23.950566373879973</v>
      </c>
      <c r="K140">
        <f t="shared" si="23"/>
        <v>0</v>
      </c>
      <c r="L140">
        <f t="shared" si="24"/>
        <v>0</v>
      </c>
    </row>
    <row r="141" spans="1:12" x14ac:dyDescent="0.25">
      <c r="A141">
        <v>100</v>
      </c>
      <c r="B141" s="3">
        <f>+$B$37+$C$37*A141</f>
        <v>6.7999999999999972</v>
      </c>
      <c r="C141" s="3">
        <f t="shared" si="16"/>
        <v>9.6000000000000227</v>
      </c>
      <c r="D141" s="3">
        <f t="shared" si="18"/>
        <v>0</v>
      </c>
      <c r="E141" s="3">
        <f t="shared" si="19"/>
        <v>6.7999999999999972</v>
      </c>
      <c r="F141" s="4">
        <f t="shared" si="25"/>
        <v>6.7999999999999972</v>
      </c>
      <c r="G141" s="4">
        <f t="shared" si="20"/>
        <v>7</v>
      </c>
      <c r="H141" s="4">
        <f t="shared" si="21"/>
        <v>34.517490659800821</v>
      </c>
      <c r="I141">
        <f t="shared" si="22"/>
        <v>34.517490659800821</v>
      </c>
      <c r="J141" s="7">
        <f t="shared" si="26"/>
        <v>23.592207527062808</v>
      </c>
      <c r="K141">
        <f t="shared" si="23"/>
        <v>0</v>
      </c>
      <c r="L141">
        <f t="shared" si="24"/>
        <v>0</v>
      </c>
    </row>
    <row r="142" spans="1:12" x14ac:dyDescent="0.25">
      <c r="B142" s="3"/>
      <c r="C142" s="3"/>
      <c r="D142" s="3"/>
      <c r="E142" s="3"/>
      <c r="F142" s="4"/>
      <c r="G142" s="4"/>
      <c r="H142" s="4"/>
      <c r="I142" s="6"/>
    </row>
    <row r="143" spans="1:12" x14ac:dyDescent="0.25">
      <c r="B143" s="3"/>
      <c r="C143" s="3"/>
      <c r="D143" s="3"/>
      <c r="E143" s="3"/>
      <c r="F143" s="4"/>
      <c r="G143" s="4"/>
      <c r="H143" s="4"/>
      <c r="I143" s="6"/>
    </row>
    <row r="144" spans="1:12" x14ac:dyDescent="0.25">
      <c r="B144" s="3"/>
      <c r="C144" s="3"/>
      <c r="D144" s="3"/>
      <c r="E144" s="3"/>
      <c r="F144" s="4"/>
      <c r="G144" s="4"/>
      <c r="H144" s="4"/>
      <c r="I144" s="6"/>
    </row>
    <row r="145" spans="2:9" x14ac:dyDescent="0.25">
      <c r="B145" s="3"/>
      <c r="C145" s="3"/>
      <c r="D145" s="3"/>
      <c r="E145" s="3"/>
      <c r="F145" s="4"/>
      <c r="G145" s="4"/>
      <c r="H145" s="4"/>
      <c r="I145" s="6"/>
    </row>
    <row r="146" spans="2:9" x14ac:dyDescent="0.25">
      <c r="B146" s="3"/>
      <c r="C146" s="3"/>
      <c r="D146" s="3"/>
      <c r="E146" s="3"/>
      <c r="F146" s="4"/>
      <c r="G146" s="4"/>
      <c r="H146" s="4"/>
      <c r="I146" s="6"/>
    </row>
    <row r="147" spans="2:9" x14ac:dyDescent="0.25">
      <c r="B147" s="3"/>
      <c r="C147" s="3"/>
      <c r="D147" s="3"/>
      <c r="E147" s="3"/>
      <c r="F147" s="4"/>
      <c r="G147" s="4"/>
      <c r="H147" s="4"/>
      <c r="I147" s="6"/>
    </row>
    <row r="148" spans="2:9" x14ac:dyDescent="0.25">
      <c r="B148" s="3"/>
      <c r="C148" s="3"/>
      <c r="D148" s="3"/>
      <c r="E148" s="3"/>
      <c r="F148" s="4"/>
      <c r="G148" s="4"/>
      <c r="H148" s="4"/>
      <c r="I148" s="6"/>
    </row>
    <row r="149" spans="2:9" x14ac:dyDescent="0.25">
      <c r="B149" s="3"/>
      <c r="C149" s="3"/>
      <c r="D149" s="3"/>
      <c r="E149" s="3"/>
      <c r="F149" s="4"/>
      <c r="G149" s="4"/>
      <c r="H149" s="4"/>
      <c r="I149" s="6"/>
    </row>
    <row r="150" spans="2:9" x14ac:dyDescent="0.25">
      <c r="B150" s="3"/>
      <c r="C150" s="3"/>
      <c r="D150" s="3"/>
      <c r="E150" s="3"/>
      <c r="F150" s="4"/>
      <c r="G150" s="4"/>
      <c r="H150" s="4"/>
      <c r="I150" s="6"/>
    </row>
    <row r="151" spans="2:9" x14ac:dyDescent="0.25">
      <c r="B151" s="3"/>
      <c r="C151" s="3"/>
      <c r="D151" s="3"/>
      <c r="E151" s="3"/>
      <c r="F151" s="4"/>
      <c r="G151" s="4"/>
      <c r="H151" s="4"/>
      <c r="I151" s="6"/>
    </row>
    <row r="152" spans="2:9" x14ac:dyDescent="0.25">
      <c r="B152" s="3"/>
      <c r="C152" s="3"/>
      <c r="D152" s="3"/>
      <c r="E152" s="3"/>
      <c r="F152" s="4"/>
      <c r="G152" s="4"/>
      <c r="H152" s="4"/>
      <c r="I152" s="6"/>
    </row>
    <row r="153" spans="2:9" x14ac:dyDescent="0.25">
      <c r="B153" s="3"/>
      <c r="C153" s="3"/>
      <c r="D153" s="3"/>
      <c r="E153" s="3"/>
      <c r="F153" s="4"/>
      <c r="G153" s="4"/>
      <c r="H153" s="4"/>
      <c r="I153" s="6"/>
    </row>
    <row r="154" spans="2:9" x14ac:dyDescent="0.25">
      <c r="B154" s="3"/>
      <c r="C154" s="3"/>
      <c r="D154" s="3"/>
      <c r="E154" s="3"/>
      <c r="F154" s="4"/>
      <c r="G154" s="4"/>
      <c r="H154" s="4"/>
      <c r="I154" s="6"/>
    </row>
  </sheetData>
  <mergeCells count="3">
    <mergeCell ref="D39:E39"/>
    <mergeCell ref="A10:A11"/>
    <mergeCell ref="B10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2831-486E-4B0B-9791-1C1212C5DE18}">
  <dimension ref="A1:M87"/>
  <sheetViews>
    <sheetView workbookViewId="0">
      <selection activeCell="C6" sqref="C6"/>
    </sheetView>
  </sheetViews>
  <sheetFormatPr defaultRowHeight="15" x14ac:dyDescent="0.25"/>
  <cols>
    <col min="1" max="1" width="25.140625" customWidth="1"/>
    <col min="2" max="2" width="18.7109375" customWidth="1"/>
    <col min="3" max="4" width="12.42578125" customWidth="1"/>
  </cols>
  <sheetData>
    <row r="1" spans="1:4" x14ac:dyDescent="0.25">
      <c r="A1" t="s">
        <v>77</v>
      </c>
    </row>
    <row r="4" spans="1:4" x14ac:dyDescent="0.25">
      <c r="A4" t="s">
        <v>14</v>
      </c>
    </row>
    <row r="5" spans="1:4" ht="18" x14ac:dyDescent="0.35">
      <c r="A5" s="62" t="s">
        <v>48</v>
      </c>
      <c r="B5" t="s">
        <v>190</v>
      </c>
      <c r="C5" s="16">
        <v>0.4</v>
      </c>
    </row>
    <row r="6" spans="1:4" ht="18" x14ac:dyDescent="0.35">
      <c r="A6" s="62" t="s">
        <v>49</v>
      </c>
      <c r="B6" t="s">
        <v>192</v>
      </c>
      <c r="C6" s="16">
        <f>1-C5</f>
        <v>0.6</v>
      </c>
    </row>
    <row r="7" spans="1:4" x14ac:dyDescent="0.25">
      <c r="A7" s="61"/>
      <c r="C7" s="19"/>
    </row>
    <row r="9" spans="1:4" ht="18" x14ac:dyDescent="0.35">
      <c r="A9" t="s">
        <v>111</v>
      </c>
      <c r="B9" s="20">
        <v>5</v>
      </c>
    </row>
    <row r="12" spans="1:4" ht="18" x14ac:dyDescent="0.35">
      <c r="A12" t="s">
        <v>112</v>
      </c>
      <c r="B12" s="2" t="s">
        <v>113</v>
      </c>
      <c r="C12" s="2" t="s">
        <v>51</v>
      </c>
      <c r="D12" s="2"/>
    </row>
    <row r="13" spans="1:4" x14ac:dyDescent="0.25">
      <c r="A13" t="s">
        <v>48</v>
      </c>
      <c r="B13" s="10">
        <f>MAX(J26:J74)</f>
        <v>2</v>
      </c>
      <c r="C13" s="4">
        <f>+C5/B13*B13^C5*B14^C6</f>
        <v>0.51016980025031633</v>
      </c>
    </row>
    <row r="14" spans="1:4" x14ac:dyDescent="0.25">
      <c r="A14" t="s">
        <v>49</v>
      </c>
      <c r="B14" s="10">
        <f>MAX(L26:L74)</f>
        <v>3</v>
      </c>
      <c r="C14" s="4">
        <f>+C6/B14*B14^C6*B13^C5</f>
        <v>0.51016980025031622</v>
      </c>
      <c r="D14" s="4"/>
    </row>
    <row r="15" spans="1:4" x14ac:dyDescent="0.25">
      <c r="A15" t="s">
        <v>42</v>
      </c>
      <c r="B15" s="10">
        <f>SUM(B13:B14)</f>
        <v>5</v>
      </c>
      <c r="C15" s="10"/>
      <c r="D15" s="4"/>
    </row>
    <row r="16" spans="1:4" x14ac:dyDescent="0.25">
      <c r="C16" s="4"/>
      <c r="D16" s="4"/>
    </row>
    <row r="17" spans="1:13" x14ac:dyDescent="0.25">
      <c r="A17" t="s">
        <v>110</v>
      </c>
      <c r="B17" s="7">
        <f>+B13</f>
        <v>2</v>
      </c>
      <c r="C17" s="4">
        <v>0</v>
      </c>
      <c r="D17" s="4"/>
    </row>
    <row r="18" spans="1:13" x14ac:dyDescent="0.25">
      <c r="B18" s="7">
        <f>++B17</f>
        <v>2</v>
      </c>
      <c r="C18" s="32">
        <f>+C14</f>
        <v>0.51016980025031622</v>
      </c>
      <c r="D18" s="4"/>
    </row>
    <row r="19" spans="1:13" x14ac:dyDescent="0.25">
      <c r="C19" s="4"/>
      <c r="D19" s="4"/>
    </row>
    <row r="20" spans="1:13" x14ac:dyDescent="0.25">
      <c r="B20" s="7"/>
      <c r="C20" s="4"/>
      <c r="D20" s="4"/>
    </row>
    <row r="21" spans="1:13" x14ac:dyDescent="0.25">
      <c r="A21" t="s">
        <v>50</v>
      </c>
      <c r="B21" s="18">
        <f>MIN(H26:H74)</f>
        <v>1.1102230246251565E-16</v>
      </c>
      <c r="C21" s="4"/>
      <c r="D21" s="4"/>
    </row>
    <row r="22" spans="1:13" x14ac:dyDescent="0.25">
      <c r="C22" s="4"/>
      <c r="D22" s="4"/>
    </row>
    <row r="24" spans="1:13" x14ac:dyDescent="0.25">
      <c r="A24" s="63" t="s">
        <v>47</v>
      </c>
      <c r="B24" s="63"/>
      <c r="C24" s="63" t="s">
        <v>41</v>
      </c>
      <c r="D24" s="63"/>
      <c r="E24" s="63"/>
      <c r="F24" s="60"/>
    </row>
    <row r="25" spans="1:13" ht="18" x14ac:dyDescent="0.35">
      <c r="A25" s="2" t="s">
        <v>48</v>
      </c>
      <c r="B25" s="2" t="s">
        <v>49</v>
      </c>
      <c r="C25" s="63" t="s">
        <v>81</v>
      </c>
      <c r="D25" s="63"/>
      <c r="E25" s="63" t="s">
        <v>82</v>
      </c>
      <c r="F25" s="63"/>
      <c r="G25" s="63" t="s">
        <v>109</v>
      </c>
      <c r="H25" s="63"/>
      <c r="M25" t="s">
        <v>20</v>
      </c>
    </row>
    <row r="26" spans="1:13" x14ac:dyDescent="0.25">
      <c r="A26">
        <v>0.1</v>
      </c>
      <c r="B26">
        <f t="shared" ref="B26:B57" si="0">+$B$9-A26</f>
        <v>4.9000000000000004</v>
      </c>
      <c r="C26" s="4">
        <f>+$C$5/A26*A26^$C$5*B26^$C$6</f>
        <v>4.1321648524647454</v>
      </c>
      <c r="D26" s="4">
        <f>IFERROR(C26,)</f>
        <v>4.1321648524647454</v>
      </c>
      <c r="E26" s="4">
        <f>+($C$6/$B26)*($B26^$C$6)*(A26^$C$5)</f>
        <v>0.12649484242239015</v>
      </c>
      <c r="F26" s="4">
        <f>IFERROR(E26,)</f>
        <v>0.12649484242239015</v>
      </c>
      <c r="G26" s="7">
        <f>ABS(D26-F26)</f>
        <v>4.0056700100423557</v>
      </c>
      <c r="H26" s="4">
        <f>IFERROR(G26,)</f>
        <v>4.0056700100423557</v>
      </c>
      <c r="I26">
        <f t="shared" ref="I26:I57" si="1">IF(H26=$B$21,A26,0)</f>
        <v>0</v>
      </c>
      <c r="J26" s="4">
        <f>IFERROR(I26,)</f>
        <v>0</v>
      </c>
      <c r="K26">
        <f t="shared" ref="K26:K57" si="2">IF(G26=$B$21,B26,0)</f>
        <v>0</v>
      </c>
      <c r="L26" s="4">
        <f t="shared" ref="L26:L74" si="3">IFERROR(K26,)</f>
        <v>0</v>
      </c>
      <c r="M26">
        <f>+A26^$C$5*B26^$C$6</f>
        <v>1.0330412131161864</v>
      </c>
    </row>
    <row r="27" spans="1:13" x14ac:dyDescent="0.25">
      <c r="A27">
        <v>0.2</v>
      </c>
      <c r="B27">
        <f t="shared" si="0"/>
        <v>4.8</v>
      </c>
      <c r="C27" s="4">
        <f t="shared" ref="C27:C74" si="4">+$C$5/A27*A27^$C$5*B27^$C$6</f>
        <v>2.6926923490708785</v>
      </c>
      <c r="D27" s="4">
        <f t="shared" ref="D27:F74" si="5">IFERROR(C27,)</f>
        <v>2.6926923490708785</v>
      </c>
      <c r="E27" s="4">
        <f t="shared" ref="E27:E74" si="6">+($C$6/$B27)*($B27^$C$6)*(A27^$C$5)</f>
        <v>0.16829327181692991</v>
      </c>
      <c r="F27" s="4">
        <f t="shared" si="5"/>
        <v>0.16829327181692991</v>
      </c>
      <c r="G27" s="7">
        <f t="shared" ref="G27:G74" si="7">ABS(D27-F27)</f>
        <v>2.5243990772539484</v>
      </c>
      <c r="H27" s="4">
        <f t="shared" ref="H27:J74" si="8">IFERROR(G27,)</f>
        <v>2.5243990772539484</v>
      </c>
      <c r="I27">
        <f t="shared" si="1"/>
        <v>0</v>
      </c>
      <c r="J27" s="4">
        <f t="shared" si="8"/>
        <v>0</v>
      </c>
      <c r="K27">
        <f t="shared" si="2"/>
        <v>0</v>
      </c>
      <c r="L27" s="4">
        <f t="shared" si="3"/>
        <v>0</v>
      </c>
      <c r="M27">
        <f t="shared" ref="M27:M74" si="9">+A27^$C$5*B27^$C$6</f>
        <v>1.3463461745354393</v>
      </c>
    </row>
    <row r="28" spans="1:13" x14ac:dyDescent="0.25">
      <c r="A28">
        <v>0.3</v>
      </c>
      <c r="B28">
        <f t="shared" si="0"/>
        <v>4.7</v>
      </c>
      <c r="C28" s="4">
        <f t="shared" si="4"/>
        <v>2.0847114574275261</v>
      </c>
      <c r="D28" s="4">
        <f t="shared" si="5"/>
        <v>2.0847114574275261</v>
      </c>
      <c r="E28" s="4">
        <f t="shared" si="6"/>
        <v>0.19960003315795455</v>
      </c>
      <c r="F28" s="4">
        <f t="shared" si="5"/>
        <v>0.19960003315795455</v>
      </c>
      <c r="G28" s="7">
        <f t="shared" si="7"/>
        <v>1.8851114242695715</v>
      </c>
      <c r="H28" s="4">
        <f t="shared" si="8"/>
        <v>1.8851114242695715</v>
      </c>
      <c r="I28">
        <f t="shared" si="1"/>
        <v>0</v>
      </c>
      <c r="J28" s="4">
        <f t="shared" si="8"/>
        <v>0</v>
      </c>
      <c r="K28">
        <f t="shared" si="2"/>
        <v>0</v>
      </c>
      <c r="L28" s="4">
        <f t="shared" si="3"/>
        <v>0</v>
      </c>
      <c r="M28">
        <f t="shared" si="9"/>
        <v>1.5635335930706442</v>
      </c>
    </row>
    <row r="29" spans="1:13" x14ac:dyDescent="0.25">
      <c r="A29">
        <v>0.4</v>
      </c>
      <c r="B29">
        <f t="shared" si="0"/>
        <v>4.5999999999999996</v>
      </c>
      <c r="C29" s="4">
        <f t="shared" si="4"/>
        <v>1.7317240783673489</v>
      </c>
      <c r="D29" s="4">
        <f t="shared" si="5"/>
        <v>1.7317240783673489</v>
      </c>
      <c r="E29" s="4">
        <f t="shared" si="6"/>
        <v>0.22587705370008898</v>
      </c>
      <c r="F29" s="4">
        <f t="shared" si="5"/>
        <v>0.22587705370008898</v>
      </c>
      <c r="G29" s="7">
        <f t="shared" si="7"/>
        <v>1.5058470246672599</v>
      </c>
      <c r="H29" s="4">
        <f t="shared" si="8"/>
        <v>1.5058470246672599</v>
      </c>
      <c r="I29">
        <f t="shared" si="1"/>
        <v>0</v>
      </c>
      <c r="J29" s="4">
        <f t="shared" si="8"/>
        <v>0</v>
      </c>
      <c r="K29">
        <f t="shared" si="2"/>
        <v>0</v>
      </c>
      <c r="L29" s="4">
        <f t="shared" si="3"/>
        <v>0</v>
      </c>
      <c r="M29">
        <f t="shared" si="9"/>
        <v>1.7317240783673489</v>
      </c>
    </row>
    <row r="30" spans="1:13" x14ac:dyDescent="0.25">
      <c r="A30">
        <v>0.5</v>
      </c>
      <c r="B30">
        <f t="shared" si="0"/>
        <v>4.5</v>
      </c>
      <c r="C30" s="4">
        <f t="shared" si="4"/>
        <v>1.494877127538621</v>
      </c>
      <c r="D30" s="4">
        <f t="shared" si="5"/>
        <v>1.494877127538621</v>
      </c>
      <c r="E30" s="4">
        <f t="shared" si="6"/>
        <v>0.24914618792310347</v>
      </c>
      <c r="F30" s="4">
        <f t="shared" si="5"/>
        <v>0.24914618792310347</v>
      </c>
      <c r="G30" s="7">
        <f t="shared" si="7"/>
        <v>1.2457309396155176</v>
      </c>
      <c r="H30" s="4">
        <f t="shared" si="8"/>
        <v>1.2457309396155176</v>
      </c>
      <c r="I30">
        <f t="shared" si="1"/>
        <v>0</v>
      </c>
      <c r="J30" s="4">
        <f t="shared" si="8"/>
        <v>0</v>
      </c>
      <c r="K30">
        <f t="shared" si="2"/>
        <v>0</v>
      </c>
      <c r="L30" s="4">
        <f t="shared" si="3"/>
        <v>0</v>
      </c>
      <c r="M30">
        <f t="shared" si="9"/>
        <v>1.8685964094232763</v>
      </c>
    </row>
    <row r="31" spans="1:13" x14ac:dyDescent="0.25">
      <c r="A31">
        <v>0.6</v>
      </c>
      <c r="B31">
        <f t="shared" si="0"/>
        <v>4.4000000000000004</v>
      </c>
      <c r="C31" s="4">
        <f t="shared" si="4"/>
        <v>1.322028589233974</v>
      </c>
      <c r="D31" s="4">
        <f t="shared" si="5"/>
        <v>1.322028589233974</v>
      </c>
      <c r="E31" s="4">
        <f t="shared" si="6"/>
        <v>0.27041493870694921</v>
      </c>
      <c r="F31" s="4">
        <f t="shared" si="5"/>
        <v>0.27041493870694921</v>
      </c>
      <c r="G31" s="7">
        <f t="shared" si="7"/>
        <v>1.0516136505270248</v>
      </c>
      <c r="H31" s="4">
        <f t="shared" si="8"/>
        <v>1.0516136505270248</v>
      </c>
      <c r="I31">
        <f t="shared" si="1"/>
        <v>0</v>
      </c>
      <c r="J31" s="4">
        <f t="shared" si="8"/>
        <v>0</v>
      </c>
      <c r="K31">
        <f t="shared" si="2"/>
        <v>0</v>
      </c>
      <c r="L31" s="4">
        <f t="shared" si="3"/>
        <v>0</v>
      </c>
      <c r="M31">
        <f t="shared" si="9"/>
        <v>1.9830428838509611</v>
      </c>
    </row>
    <row r="32" spans="1:13" x14ac:dyDescent="0.25">
      <c r="A32">
        <v>0.7</v>
      </c>
      <c r="B32">
        <f t="shared" si="0"/>
        <v>4.3</v>
      </c>
      <c r="C32" s="4">
        <f t="shared" si="4"/>
        <v>1.1887273108202776</v>
      </c>
      <c r="D32" s="4">
        <f t="shared" si="5"/>
        <v>1.1887273108202776</v>
      </c>
      <c r="E32" s="4">
        <f t="shared" si="6"/>
        <v>0.29027062240960261</v>
      </c>
      <c r="F32" s="4">
        <f t="shared" si="5"/>
        <v>0.29027062240960261</v>
      </c>
      <c r="G32" s="7">
        <f t="shared" si="7"/>
        <v>0.89845668841067505</v>
      </c>
      <c r="H32" s="4">
        <f t="shared" si="8"/>
        <v>0.89845668841067505</v>
      </c>
      <c r="I32">
        <f t="shared" si="1"/>
        <v>0</v>
      </c>
      <c r="J32" s="4">
        <f t="shared" si="8"/>
        <v>0</v>
      </c>
      <c r="K32">
        <f t="shared" si="2"/>
        <v>0</v>
      </c>
      <c r="L32" s="4">
        <f t="shared" si="3"/>
        <v>0</v>
      </c>
      <c r="M32">
        <f t="shared" si="9"/>
        <v>2.0802727939354853</v>
      </c>
    </row>
    <row r="33" spans="1:13" x14ac:dyDescent="0.25">
      <c r="A33">
        <v>0.8</v>
      </c>
      <c r="B33">
        <f t="shared" si="0"/>
        <v>4.2</v>
      </c>
      <c r="C33" s="4">
        <f t="shared" si="4"/>
        <v>1.0818214129638555</v>
      </c>
      <c r="D33" s="4">
        <f t="shared" si="5"/>
        <v>1.0818214129638555</v>
      </c>
      <c r="E33" s="4">
        <f t="shared" si="6"/>
        <v>0.30909183227538722</v>
      </c>
      <c r="F33" s="4">
        <f t="shared" si="5"/>
        <v>0.30909183227538722</v>
      </c>
      <c r="G33" s="7">
        <f t="shared" si="7"/>
        <v>0.7727295806884682</v>
      </c>
      <c r="H33" s="4">
        <f t="shared" si="8"/>
        <v>0.7727295806884682</v>
      </c>
      <c r="I33">
        <f t="shared" si="1"/>
        <v>0</v>
      </c>
      <c r="J33" s="4">
        <f t="shared" si="8"/>
        <v>0</v>
      </c>
      <c r="K33">
        <f t="shared" si="2"/>
        <v>0</v>
      </c>
      <c r="L33" s="4">
        <f t="shared" si="3"/>
        <v>0</v>
      </c>
      <c r="M33">
        <f t="shared" si="9"/>
        <v>2.163642825927711</v>
      </c>
    </row>
    <row r="34" spans="1:13" x14ac:dyDescent="0.25">
      <c r="A34">
        <v>0.9</v>
      </c>
      <c r="B34">
        <f t="shared" si="0"/>
        <v>4.0999999999999996</v>
      </c>
      <c r="C34" s="4">
        <f t="shared" si="4"/>
        <v>0.99353872612991612</v>
      </c>
      <c r="D34" s="4">
        <f t="shared" si="5"/>
        <v>0.99353872612991612</v>
      </c>
      <c r="E34" s="4">
        <f t="shared" si="6"/>
        <v>0.32714080006716756</v>
      </c>
      <c r="F34" s="4">
        <f t="shared" si="5"/>
        <v>0.32714080006716756</v>
      </c>
      <c r="G34" s="7">
        <f t="shared" si="7"/>
        <v>0.66639792606274861</v>
      </c>
      <c r="H34" s="4">
        <f t="shared" si="8"/>
        <v>0.66639792606274861</v>
      </c>
      <c r="I34">
        <f t="shared" si="1"/>
        <v>0</v>
      </c>
      <c r="J34" s="4">
        <f t="shared" si="8"/>
        <v>0</v>
      </c>
      <c r="K34">
        <f t="shared" si="2"/>
        <v>0</v>
      </c>
      <c r="L34" s="4">
        <f t="shared" si="3"/>
        <v>0</v>
      </c>
      <c r="M34">
        <f t="shared" si="9"/>
        <v>2.2354621337923111</v>
      </c>
    </row>
    <row r="35" spans="1:13" x14ac:dyDescent="0.25">
      <c r="A35">
        <v>1</v>
      </c>
      <c r="B35">
        <f t="shared" si="0"/>
        <v>4</v>
      </c>
      <c r="C35" s="4">
        <f t="shared" si="4"/>
        <v>0.91895868399762815</v>
      </c>
      <c r="D35" s="4">
        <f t="shared" si="5"/>
        <v>0.91895868399762815</v>
      </c>
      <c r="E35" s="4">
        <f t="shared" si="6"/>
        <v>0.34460950649911054</v>
      </c>
      <c r="F35" s="4">
        <f t="shared" si="5"/>
        <v>0.34460950649911054</v>
      </c>
      <c r="G35" s="7">
        <f t="shared" si="7"/>
        <v>0.57434917749851766</v>
      </c>
      <c r="H35" s="4">
        <f t="shared" si="8"/>
        <v>0.57434917749851766</v>
      </c>
      <c r="I35">
        <f t="shared" si="1"/>
        <v>0</v>
      </c>
      <c r="J35" s="4">
        <f t="shared" si="8"/>
        <v>0</v>
      </c>
      <c r="K35">
        <f t="shared" si="2"/>
        <v>0</v>
      </c>
      <c r="L35" s="4">
        <f t="shared" si="3"/>
        <v>0</v>
      </c>
      <c r="M35">
        <f t="shared" si="9"/>
        <v>2.2973967099940702</v>
      </c>
    </row>
    <row r="36" spans="1:13" x14ac:dyDescent="0.25">
      <c r="A36">
        <v>1.1000000000000001</v>
      </c>
      <c r="B36">
        <f t="shared" si="0"/>
        <v>3.9</v>
      </c>
      <c r="C36" s="4">
        <f t="shared" si="4"/>
        <v>0.85479730538551513</v>
      </c>
      <c r="D36" s="4">
        <f t="shared" si="5"/>
        <v>0.85479730538551513</v>
      </c>
      <c r="E36" s="4">
        <f t="shared" si="6"/>
        <v>0.36164501381694875</v>
      </c>
      <c r="F36" s="4">
        <f t="shared" si="5"/>
        <v>0.36164501381694875</v>
      </c>
      <c r="G36" s="7">
        <f t="shared" si="7"/>
        <v>0.49315229156856638</v>
      </c>
      <c r="H36" s="4">
        <f t="shared" si="8"/>
        <v>0.49315229156856638</v>
      </c>
      <c r="I36">
        <f t="shared" si="1"/>
        <v>0</v>
      </c>
      <c r="J36" s="4">
        <f t="shared" si="8"/>
        <v>0</v>
      </c>
      <c r="K36">
        <f t="shared" si="2"/>
        <v>0</v>
      </c>
      <c r="L36" s="4">
        <f t="shared" si="3"/>
        <v>0</v>
      </c>
      <c r="M36">
        <f t="shared" si="9"/>
        <v>2.3506925898101665</v>
      </c>
    </row>
    <row r="37" spans="1:13" x14ac:dyDescent="0.25">
      <c r="A37">
        <v>1.2</v>
      </c>
      <c r="B37">
        <f t="shared" si="0"/>
        <v>3.8</v>
      </c>
      <c r="C37" s="4">
        <f t="shared" si="4"/>
        <v>0.79876936782899943</v>
      </c>
      <c r="D37" s="4">
        <f t="shared" si="5"/>
        <v>0.79876936782899943</v>
      </c>
      <c r="E37" s="4">
        <f t="shared" si="6"/>
        <v>0.37836443739268388</v>
      </c>
      <c r="F37" s="4">
        <f t="shared" si="5"/>
        <v>0.37836443739268388</v>
      </c>
      <c r="G37" s="7">
        <f t="shared" si="7"/>
        <v>0.42040493043631555</v>
      </c>
      <c r="H37" s="4">
        <f t="shared" si="8"/>
        <v>0.42040493043631555</v>
      </c>
      <c r="I37">
        <f t="shared" si="1"/>
        <v>0</v>
      </c>
      <c r="J37" s="4">
        <f t="shared" si="8"/>
        <v>0</v>
      </c>
      <c r="K37">
        <f t="shared" si="2"/>
        <v>0</v>
      </c>
      <c r="L37" s="4">
        <f t="shared" si="3"/>
        <v>0</v>
      </c>
      <c r="M37">
        <f t="shared" si="9"/>
        <v>2.396308103486998</v>
      </c>
    </row>
    <row r="38" spans="1:13" x14ac:dyDescent="0.25">
      <c r="A38">
        <v>1.3</v>
      </c>
      <c r="B38">
        <f t="shared" si="0"/>
        <v>3.7</v>
      </c>
      <c r="C38" s="4">
        <f t="shared" si="4"/>
        <v>0.74922975105872591</v>
      </c>
      <c r="D38" s="4">
        <f t="shared" si="5"/>
        <v>0.74922975105872591</v>
      </c>
      <c r="E38" s="4">
        <f t="shared" si="6"/>
        <v>0.3948643282606798</v>
      </c>
      <c r="F38" s="4">
        <f t="shared" si="5"/>
        <v>0.3948643282606798</v>
      </c>
      <c r="G38" s="7">
        <f t="shared" si="7"/>
        <v>0.35436542279804611</v>
      </c>
      <c r="H38" s="4">
        <f t="shared" si="8"/>
        <v>0.35436542279804611</v>
      </c>
      <c r="I38">
        <f t="shared" si="1"/>
        <v>0</v>
      </c>
      <c r="J38" s="4">
        <f t="shared" si="8"/>
        <v>0</v>
      </c>
      <c r="K38">
        <f t="shared" si="2"/>
        <v>0</v>
      </c>
      <c r="L38" s="4">
        <f t="shared" si="3"/>
        <v>0</v>
      </c>
      <c r="M38">
        <f t="shared" si="9"/>
        <v>2.4349966909408591</v>
      </c>
    </row>
    <row r="39" spans="1:13" x14ac:dyDescent="0.25">
      <c r="A39">
        <v>1.4</v>
      </c>
      <c r="B39">
        <f t="shared" si="0"/>
        <v>3.6</v>
      </c>
      <c r="C39" s="4">
        <f t="shared" si="4"/>
        <v>0.70496031638507184</v>
      </c>
      <c r="D39" s="4">
        <f t="shared" si="5"/>
        <v>0.70496031638507184</v>
      </c>
      <c r="E39" s="4">
        <f t="shared" si="6"/>
        <v>0.4112268512246251</v>
      </c>
      <c r="F39" s="4">
        <f t="shared" si="5"/>
        <v>0.4112268512246251</v>
      </c>
      <c r="G39" s="7">
        <f t="shared" si="7"/>
        <v>0.29373346516044674</v>
      </c>
      <c r="H39" s="4">
        <f t="shared" si="8"/>
        <v>0.29373346516044674</v>
      </c>
      <c r="I39">
        <f t="shared" si="1"/>
        <v>0</v>
      </c>
      <c r="J39" s="4">
        <f t="shared" si="8"/>
        <v>0</v>
      </c>
      <c r="K39">
        <f t="shared" si="2"/>
        <v>0</v>
      </c>
      <c r="L39" s="4">
        <f t="shared" si="3"/>
        <v>0</v>
      </c>
      <c r="M39">
        <f t="shared" si="9"/>
        <v>2.467361107347751</v>
      </c>
    </row>
    <row r="40" spans="1:13" x14ac:dyDescent="0.25">
      <c r="A40">
        <v>1.5</v>
      </c>
      <c r="B40">
        <f t="shared" si="0"/>
        <v>3.5</v>
      </c>
      <c r="C40" s="4">
        <f t="shared" si="4"/>
        <v>0.66503738913620825</v>
      </c>
      <c r="D40" s="4">
        <f t="shared" si="5"/>
        <v>0.66503738913620825</v>
      </c>
      <c r="E40" s="4">
        <f t="shared" si="6"/>
        <v>0.4275240358732767</v>
      </c>
      <c r="F40" s="4">
        <f t="shared" si="5"/>
        <v>0.4275240358732767</v>
      </c>
      <c r="G40" s="7">
        <f t="shared" si="7"/>
        <v>0.23751335326293155</v>
      </c>
      <c r="H40" s="4">
        <f t="shared" si="8"/>
        <v>0.23751335326293155</v>
      </c>
      <c r="I40">
        <f t="shared" si="1"/>
        <v>0</v>
      </c>
      <c r="J40" s="4">
        <f t="shared" si="8"/>
        <v>0</v>
      </c>
      <c r="K40">
        <f t="shared" si="2"/>
        <v>0</v>
      </c>
      <c r="L40" s="4">
        <f t="shared" si="3"/>
        <v>0</v>
      </c>
      <c r="M40">
        <f t="shared" si="9"/>
        <v>2.4938902092607811</v>
      </c>
    </row>
    <row r="41" spans="1:13" x14ac:dyDescent="0.25">
      <c r="A41">
        <v>1.6</v>
      </c>
      <c r="B41">
        <f t="shared" si="0"/>
        <v>3.4</v>
      </c>
      <c r="C41" s="4">
        <f t="shared" si="4"/>
        <v>0.62874616911328318</v>
      </c>
      <c r="D41" s="4">
        <f t="shared" si="5"/>
        <v>0.62874616911328318</v>
      </c>
      <c r="E41" s="4">
        <f t="shared" si="6"/>
        <v>0.44382082525643518</v>
      </c>
      <c r="F41" s="4">
        <f t="shared" si="5"/>
        <v>0.44382082525643518</v>
      </c>
      <c r="G41" s="7">
        <f t="shared" si="7"/>
        <v>0.184925343856848</v>
      </c>
      <c r="H41" s="4">
        <f t="shared" si="8"/>
        <v>0.184925343856848</v>
      </c>
      <c r="I41">
        <f t="shared" si="1"/>
        <v>0</v>
      </c>
      <c r="J41" s="4">
        <f t="shared" si="8"/>
        <v>0</v>
      </c>
      <c r="K41">
        <f t="shared" si="2"/>
        <v>0</v>
      </c>
      <c r="L41" s="4">
        <f t="shared" si="3"/>
        <v>0</v>
      </c>
      <c r="M41">
        <f t="shared" si="9"/>
        <v>2.5149846764531327</v>
      </c>
    </row>
    <row r="42" spans="1:13" x14ac:dyDescent="0.25">
      <c r="A42">
        <v>1.7</v>
      </c>
      <c r="B42">
        <f t="shared" si="0"/>
        <v>3.3</v>
      </c>
      <c r="C42" s="4">
        <f t="shared" si="4"/>
        <v>0.59552363512487827</v>
      </c>
      <c r="D42" s="4">
        <f t="shared" si="5"/>
        <v>0.59552363512487827</v>
      </c>
      <c r="E42" s="4">
        <f t="shared" si="6"/>
        <v>0.46017735441467861</v>
      </c>
      <c r="F42" s="4">
        <f t="shared" si="5"/>
        <v>0.46017735441467861</v>
      </c>
      <c r="G42" s="7">
        <f t="shared" si="7"/>
        <v>0.13534628071019966</v>
      </c>
      <c r="H42" s="4">
        <f t="shared" si="8"/>
        <v>0.13534628071019966</v>
      </c>
      <c r="I42">
        <f t="shared" si="1"/>
        <v>0</v>
      </c>
      <c r="J42" s="4">
        <f t="shared" si="8"/>
        <v>0</v>
      </c>
      <c r="K42">
        <f t="shared" si="2"/>
        <v>0</v>
      </c>
      <c r="L42" s="4">
        <f t="shared" si="3"/>
        <v>0</v>
      </c>
      <c r="M42">
        <f t="shared" si="9"/>
        <v>2.5309754492807319</v>
      </c>
    </row>
    <row r="43" spans="1:13" x14ac:dyDescent="0.25">
      <c r="A43">
        <v>1.8</v>
      </c>
      <c r="B43">
        <f t="shared" si="0"/>
        <v>3.2</v>
      </c>
      <c r="C43" s="4">
        <f t="shared" si="4"/>
        <v>0.56491938189269986</v>
      </c>
      <c r="D43" s="4">
        <f t="shared" si="5"/>
        <v>0.56491938189269986</v>
      </c>
      <c r="E43" s="4">
        <f t="shared" si="6"/>
        <v>0.47665072847196543</v>
      </c>
      <c r="F43" s="4">
        <f t="shared" si="5"/>
        <v>0.47665072847196543</v>
      </c>
      <c r="G43" s="7">
        <f t="shared" si="7"/>
        <v>8.8268653420734422E-2</v>
      </c>
      <c r="H43" s="4">
        <f t="shared" si="8"/>
        <v>8.8268653420734422E-2</v>
      </c>
      <c r="I43">
        <f t="shared" si="1"/>
        <v>0</v>
      </c>
      <c r="J43" s="4">
        <f t="shared" si="8"/>
        <v>0</v>
      </c>
      <c r="K43">
        <f t="shared" si="2"/>
        <v>0</v>
      </c>
      <c r="L43" s="4">
        <f t="shared" si="3"/>
        <v>0</v>
      </c>
      <c r="M43">
        <f t="shared" si="9"/>
        <v>2.5421372185171496</v>
      </c>
    </row>
    <row r="44" spans="1:13" x14ac:dyDescent="0.25">
      <c r="A44">
        <v>1.9</v>
      </c>
      <c r="B44">
        <f t="shared" si="0"/>
        <v>3.1</v>
      </c>
      <c r="C44" s="4">
        <f t="shared" si="4"/>
        <v>0.53656809702391817</v>
      </c>
      <c r="D44" s="4">
        <f t="shared" si="5"/>
        <v>0.53656809702391817</v>
      </c>
      <c r="E44" s="4">
        <f t="shared" si="6"/>
        <v>0.49329647629618284</v>
      </c>
      <c r="F44" s="4">
        <f t="shared" si="5"/>
        <v>0.49329647629618284</v>
      </c>
      <c r="G44" s="7">
        <f t="shared" si="7"/>
        <v>4.3271620727735327E-2</v>
      </c>
      <c r="H44" s="4">
        <f t="shared" si="8"/>
        <v>4.3271620727735327E-2</v>
      </c>
      <c r="I44">
        <f t="shared" si="1"/>
        <v>0</v>
      </c>
      <c r="J44" s="4">
        <f t="shared" si="8"/>
        <v>0</v>
      </c>
      <c r="K44">
        <f t="shared" si="2"/>
        <v>0</v>
      </c>
      <c r="L44" s="4">
        <f t="shared" si="3"/>
        <v>0</v>
      </c>
      <c r="M44">
        <f t="shared" si="9"/>
        <v>2.5486984608636112</v>
      </c>
    </row>
    <row r="45" spans="1:13" x14ac:dyDescent="0.25">
      <c r="A45">
        <v>2</v>
      </c>
      <c r="B45">
        <f t="shared" si="0"/>
        <v>3</v>
      </c>
      <c r="C45" s="4">
        <f t="shared" si="4"/>
        <v>0.51016980025031633</v>
      </c>
      <c r="D45" s="4">
        <f t="shared" si="5"/>
        <v>0.51016980025031633</v>
      </c>
      <c r="E45" s="4">
        <f t="shared" si="6"/>
        <v>0.51016980025031622</v>
      </c>
      <c r="F45" s="4">
        <f t="shared" si="5"/>
        <v>0.51016980025031622</v>
      </c>
      <c r="G45" s="7">
        <f t="shared" si="7"/>
        <v>1.1102230246251565E-16</v>
      </c>
      <c r="H45" s="4">
        <f t="shared" si="8"/>
        <v>1.1102230246251565E-16</v>
      </c>
      <c r="I45">
        <f t="shared" si="1"/>
        <v>2</v>
      </c>
      <c r="J45" s="4">
        <f t="shared" si="8"/>
        <v>2</v>
      </c>
      <c r="K45">
        <f t="shared" si="2"/>
        <v>3</v>
      </c>
      <c r="L45" s="4">
        <f t="shared" si="3"/>
        <v>3</v>
      </c>
      <c r="M45">
        <f t="shared" si="9"/>
        <v>2.5508490012515814</v>
      </c>
    </row>
    <row r="46" spans="1:13" x14ac:dyDescent="0.25">
      <c r="A46">
        <v>2.1</v>
      </c>
      <c r="B46">
        <f t="shared" si="0"/>
        <v>2.9</v>
      </c>
      <c r="C46" s="4">
        <f t="shared" si="4"/>
        <v>0.48547538321767264</v>
      </c>
      <c r="D46" s="4">
        <f t="shared" si="5"/>
        <v>0.48547538321767264</v>
      </c>
      <c r="E46" s="4">
        <f t="shared" si="6"/>
        <v>0.52732670935712722</v>
      </c>
      <c r="F46" s="4">
        <f t="shared" si="5"/>
        <v>0.52732670935712722</v>
      </c>
      <c r="G46" s="7">
        <f t="shared" si="7"/>
        <v>4.1851326139454581E-2</v>
      </c>
      <c r="H46" s="4">
        <f t="shared" si="8"/>
        <v>4.1851326139454581E-2</v>
      </c>
      <c r="I46">
        <f t="shared" si="1"/>
        <v>0</v>
      </c>
      <c r="J46" s="4">
        <f t="shared" si="8"/>
        <v>0</v>
      </c>
      <c r="K46">
        <f t="shared" si="2"/>
        <v>0</v>
      </c>
      <c r="L46" s="4">
        <f t="shared" si="3"/>
        <v>0</v>
      </c>
      <c r="M46">
        <f t="shared" si="9"/>
        <v>2.5487457618927816</v>
      </c>
    </row>
    <row r="47" spans="1:13" x14ac:dyDescent="0.25">
      <c r="A47">
        <v>2.2000000000000002</v>
      </c>
      <c r="B47">
        <f t="shared" si="0"/>
        <v>2.8</v>
      </c>
      <c r="C47" s="4">
        <f t="shared" si="4"/>
        <v>0.4622758455503172</v>
      </c>
      <c r="D47" s="4">
        <f t="shared" si="5"/>
        <v>0.4622758455503172</v>
      </c>
      <c r="E47" s="4">
        <f t="shared" si="6"/>
        <v>0.54482510368430237</v>
      </c>
      <c r="F47" s="4">
        <f t="shared" si="5"/>
        <v>0.54482510368430237</v>
      </c>
      <c r="G47" s="7">
        <f t="shared" si="7"/>
        <v>8.2549258133985171E-2</v>
      </c>
      <c r="H47" s="4">
        <f t="shared" si="8"/>
        <v>8.2549258133985171E-2</v>
      </c>
      <c r="I47">
        <f t="shared" si="1"/>
        <v>0</v>
      </c>
      <c r="J47" s="4">
        <f t="shared" si="8"/>
        <v>0</v>
      </c>
      <c r="K47">
        <f t="shared" si="2"/>
        <v>0</v>
      </c>
      <c r="L47" s="4">
        <f t="shared" si="3"/>
        <v>0</v>
      </c>
      <c r="M47">
        <f t="shared" si="9"/>
        <v>2.5425171505267445</v>
      </c>
    </row>
    <row r="48" spans="1:13" x14ac:dyDescent="0.25">
      <c r="A48">
        <v>2.2999999999999998</v>
      </c>
      <c r="B48">
        <f t="shared" si="0"/>
        <v>2.7</v>
      </c>
      <c r="C48" s="4">
        <f t="shared" si="4"/>
        <v>0.44039415694569234</v>
      </c>
      <c r="D48" s="4">
        <f t="shared" si="5"/>
        <v>0.44039415694569234</v>
      </c>
      <c r="E48" s="4">
        <f t="shared" si="6"/>
        <v>0.56272586720838447</v>
      </c>
      <c r="F48" s="4">
        <f t="shared" si="5"/>
        <v>0.56272586720838447</v>
      </c>
      <c r="G48" s="7">
        <f t="shared" si="7"/>
        <v>0.12233171026269213</v>
      </c>
      <c r="H48" s="4">
        <f t="shared" si="8"/>
        <v>0.12233171026269213</v>
      </c>
      <c r="I48">
        <f t="shared" si="1"/>
        <v>0</v>
      </c>
      <c r="J48" s="4">
        <f t="shared" si="8"/>
        <v>0</v>
      </c>
      <c r="K48">
        <f t="shared" si="2"/>
        <v>0</v>
      </c>
      <c r="L48" s="4">
        <f t="shared" si="3"/>
        <v>0</v>
      </c>
      <c r="M48">
        <f t="shared" si="9"/>
        <v>2.5322664024377306</v>
      </c>
    </row>
    <row r="49" spans="1:13" x14ac:dyDescent="0.25">
      <c r="A49">
        <v>2.4</v>
      </c>
      <c r="B49">
        <f t="shared" si="0"/>
        <v>2.6</v>
      </c>
      <c r="C49" s="4">
        <f t="shared" si="4"/>
        <v>0.41967901610065039</v>
      </c>
      <c r="D49" s="4">
        <f t="shared" si="5"/>
        <v>0.41967901610065039</v>
      </c>
      <c r="E49" s="4">
        <f t="shared" si="6"/>
        <v>0.58109402229320817</v>
      </c>
      <c r="F49" s="4">
        <f t="shared" si="5"/>
        <v>0.58109402229320817</v>
      </c>
      <c r="G49" s="7">
        <f t="shared" si="7"/>
        <v>0.16141500619255778</v>
      </c>
      <c r="H49" s="4">
        <f t="shared" si="8"/>
        <v>0.16141500619255778</v>
      </c>
      <c r="I49">
        <f t="shared" si="1"/>
        <v>0</v>
      </c>
      <c r="J49" s="4">
        <f t="shared" si="8"/>
        <v>0</v>
      </c>
      <c r="K49">
        <f t="shared" si="2"/>
        <v>0</v>
      </c>
      <c r="L49" s="4">
        <f t="shared" si="3"/>
        <v>0</v>
      </c>
      <c r="M49">
        <f t="shared" si="9"/>
        <v>2.5180740966039021</v>
      </c>
    </row>
    <row r="50" spans="1:13" x14ac:dyDescent="0.25">
      <c r="A50">
        <v>2.5</v>
      </c>
      <c r="B50">
        <f t="shared" si="0"/>
        <v>2.5</v>
      </c>
      <c r="C50" s="4">
        <f t="shared" si="4"/>
        <v>0.40000000000000008</v>
      </c>
      <c r="D50" s="4">
        <f t="shared" si="5"/>
        <v>0.40000000000000008</v>
      </c>
      <c r="E50" s="4">
        <f t="shared" si="6"/>
        <v>0.60000000000000009</v>
      </c>
      <c r="F50" s="4">
        <f t="shared" si="5"/>
        <v>0.60000000000000009</v>
      </c>
      <c r="G50" s="7">
        <f t="shared" si="7"/>
        <v>0.2</v>
      </c>
      <c r="H50" s="4">
        <f t="shared" si="8"/>
        <v>0.2</v>
      </c>
      <c r="I50">
        <f t="shared" si="1"/>
        <v>0</v>
      </c>
      <c r="J50" s="4">
        <f t="shared" si="8"/>
        <v>0</v>
      </c>
      <c r="K50">
        <f t="shared" si="2"/>
        <v>0</v>
      </c>
      <c r="L50" s="4">
        <f t="shared" si="3"/>
        <v>0</v>
      </c>
      <c r="M50">
        <f t="shared" si="9"/>
        <v>2.5000000000000004</v>
      </c>
    </row>
    <row r="51" spans="1:13" x14ac:dyDescent="0.25">
      <c r="A51">
        <v>2.6</v>
      </c>
      <c r="B51">
        <f t="shared" si="0"/>
        <v>2.4</v>
      </c>
      <c r="C51" s="4">
        <f t="shared" si="4"/>
        <v>0.3812437454857826</v>
      </c>
      <c r="D51" s="4">
        <f t="shared" si="5"/>
        <v>0.3812437454857826</v>
      </c>
      <c r="E51" s="4">
        <f t="shared" si="6"/>
        <v>0.61952108641439674</v>
      </c>
      <c r="F51" s="4">
        <f t="shared" si="5"/>
        <v>0.61952108641439674</v>
      </c>
      <c r="G51" s="7">
        <f t="shared" si="7"/>
        <v>0.23827734092861413</v>
      </c>
      <c r="H51" s="4">
        <f t="shared" si="8"/>
        <v>0.23827734092861413</v>
      </c>
      <c r="I51">
        <f t="shared" si="1"/>
        <v>0</v>
      </c>
      <c r="J51" s="4">
        <f t="shared" si="8"/>
        <v>0</v>
      </c>
      <c r="K51">
        <f t="shared" si="2"/>
        <v>0</v>
      </c>
      <c r="L51" s="4">
        <f t="shared" si="3"/>
        <v>0</v>
      </c>
      <c r="M51">
        <f t="shared" si="9"/>
        <v>2.478084345657587</v>
      </c>
    </row>
    <row r="52" spans="1:13" x14ac:dyDescent="0.25">
      <c r="A52">
        <v>2.7</v>
      </c>
      <c r="B52">
        <f t="shared" si="0"/>
        <v>2.2999999999999998</v>
      </c>
      <c r="C52" s="4">
        <f t="shared" si="4"/>
        <v>0.36331090564339741</v>
      </c>
      <c r="D52" s="4">
        <f t="shared" si="5"/>
        <v>0.36331090564339741</v>
      </c>
      <c r="E52" s="4">
        <f t="shared" si="6"/>
        <v>0.63974311645902604</v>
      </c>
      <c r="F52" s="4">
        <f t="shared" si="5"/>
        <v>0.63974311645902604</v>
      </c>
      <c r="G52" s="7">
        <f t="shared" si="7"/>
        <v>0.27643221081562863</v>
      </c>
      <c r="H52" s="4">
        <f t="shared" si="8"/>
        <v>0.27643221081562863</v>
      </c>
      <c r="I52">
        <f t="shared" si="1"/>
        <v>0</v>
      </c>
      <c r="J52" s="4">
        <f t="shared" si="8"/>
        <v>0</v>
      </c>
      <c r="K52">
        <f t="shared" si="2"/>
        <v>0</v>
      </c>
      <c r="L52" s="4">
        <f t="shared" si="3"/>
        <v>0</v>
      </c>
      <c r="M52">
        <f t="shared" si="9"/>
        <v>2.4523486130929331</v>
      </c>
    </row>
    <row r="53" spans="1:13" x14ac:dyDescent="0.25">
      <c r="A53">
        <v>2.8</v>
      </c>
      <c r="B53">
        <f t="shared" si="0"/>
        <v>2.2000000000000002</v>
      </c>
      <c r="C53" s="4">
        <f t="shared" si="4"/>
        <v>0.34611369280938253</v>
      </c>
      <c r="D53" s="4">
        <f t="shared" si="5"/>
        <v>0.34611369280938253</v>
      </c>
      <c r="E53" s="4">
        <f t="shared" si="6"/>
        <v>0.66076250445427565</v>
      </c>
      <c r="F53" s="4">
        <f t="shared" si="5"/>
        <v>0.66076250445427565</v>
      </c>
      <c r="G53" s="7">
        <f t="shared" si="7"/>
        <v>0.31464881164489311</v>
      </c>
      <c r="H53" s="4">
        <f t="shared" si="8"/>
        <v>0.31464881164489311</v>
      </c>
      <c r="I53">
        <f t="shared" si="1"/>
        <v>0</v>
      </c>
      <c r="J53" s="4">
        <f t="shared" si="8"/>
        <v>0</v>
      </c>
      <c r="K53">
        <f t="shared" si="2"/>
        <v>0</v>
      </c>
      <c r="L53" s="4">
        <f t="shared" si="3"/>
        <v>0</v>
      </c>
      <c r="M53">
        <f t="shared" si="9"/>
        <v>2.4227958496656772</v>
      </c>
    </row>
    <row r="54" spans="1:13" x14ac:dyDescent="0.25">
      <c r="A54">
        <v>2.9</v>
      </c>
      <c r="B54">
        <f t="shared" si="0"/>
        <v>2.1</v>
      </c>
      <c r="C54" s="4">
        <f t="shared" si="4"/>
        <v>0.32957386827636687</v>
      </c>
      <c r="D54" s="4">
        <f t="shared" si="5"/>
        <v>0.32957386827636687</v>
      </c>
      <c r="E54" s="4">
        <f t="shared" si="6"/>
        <v>0.68268872714390272</v>
      </c>
      <c r="F54" s="4">
        <f t="shared" si="5"/>
        <v>0.68268872714390272</v>
      </c>
      <c r="G54" s="7">
        <f t="shared" si="7"/>
        <v>0.35311485886753585</v>
      </c>
      <c r="H54" s="4">
        <f t="shared" si="8"/>
        <v>0.35311485886753585</v>
      </c>
      <c r="I54">
        <f t="shared" si="1"/>
        <v>0</v>
      </c>
      <c r="J54" s="4">
        <f t="shared" si="8"/>
        <v>0</v>
      </c>
      <c r="K54">
        <f t="shared" si="2"/>
        <v>0</v>
      </c>
      <c r="L54" s="4">
        <f t="shared" si="3"/>
        <v>0</v>
      </c>
      <c r="M54">
        <f t="shared" si="9"/>
        <v>2.3894105450036598</v>
      </c>
    </row>
    <row r="55" spans="1:13" x14ac:dyDescent="0.25">
      <c r="A55">
        <v>3</v>
      </c>
      <c r="B55">
        <f t="shared" si="0"/>
        <v>2</v>
      </c>
      <c r="C55" s="4">
        <f t="shared" si="4"/>
        <v>0.31362107267324629</v>
      </c>
      <c r="D55" s="4">
        <f t="shared" si="5"/>
        <v>0.31362107267324629</v>
      </c>
      <c r="E55" s="4">
        <f t="shared" si="6"/>
        <v>0.7056474135148042</v>
      </c>
      <c r="F55" s="4">
        <f t="shared" si="5"/>
        <v>0.7056474135148042</v>
      </c>
      <c r="G55" s="7">
        <f t="shared" si="7"/>
        <v>0.39202634084155791</v>
      </c>
      <c r="H55" s="4">
        <f t="shared" si="8"/>
        <v>0.39202634084155791</v>
      </c>
      <c r="I55">
        <f t="shared" si="1"/>
        <v>0</v>
      </c>
      <c r="J55" s="4">
        <f t="shared" si="8"/>
        <v>0</v>
      </c>
      <c r="K55">
        <f t="shared" si="2"/>
        <v>0</v>
      </c>
      <c r="L55" s="4">
        <f t="shared" si="3"/>
        <v>0</v>
      </c>
      <c r="M55">
        <f t="shared" si="9"/>
        <v>2.3521580450493471</v>
      </c>
    </row>
    <row r="56" spans="1:13" x14ac:dyDescent="0.25">
      <c r="A56">
        <v>3.1</v>
      </c>
      <c r="B56">
        <f t="shared" si="0"/>
        <v>1.9</v>
      </c>
      <c r="C56" s="4">
        <f t="shared" si="4"/>
        <v>0.2981914148221671</v>
      </c>
      <c r="D56" s="4">
        <f t="shared" si="5"/>
        <v>0.2981914148221671</v>
      </c>
      <c r="E56" s="4">
        <f t="shared" si="6"/>
        <v>0.72978425206477737</v>
      </c>
      <c r="F56" s="4">
        <f t="shared" si="5"/>
        <v>0.72978425206477737</v>
      </c>
      <c r="G56" s="7">
        <f t="shared" si="7"/>
        <v>0.43159283724261027</v>
      </c>
      <c r="H56" s="4">
        <f t="shared" si="8"/>
        <v>0.43159283724261027</v>
      </c>
      <c r="I56">
        <f t="shared" si="1"/>
        <v>0</v>
      </c>
      <c r="J56" s="4">
        <f t="shared" si="8"/>
        <v>0</v>
      </c>
      <c r="K56">
        <f t="shared" si="2"/>
        <v>0</v>
      </c>
      <c r="L56" s="4">
        <f t="shared" si="3"/>
        <v>0</v>
      </c>
      <c r="M56">
        <f t="shared" si="9"/>
        <v>2.3109834648717951</v>
      </c>
    </row>
    <row r="57" spans="1:13" x14ac:dyDescent="0.25">
      <c r="A57">
        <v>3.2</v>
      </c>
      <c r="B57">
        <f t="shared" si="0"/>
        <v>1.7999999999999998</v>
      </c>
      <c r="C57" s="4">
        <f t="shared" si="4"/>
        <v>0.28322625338847057</v>
      </c>
      <c r="D57" s="4">
        <f t="shared" si="5"/>
        <v>0.28322625338847057</v>
      </c>
      <c r="E57" s="4">
        <f t="shared" si="6"/>
        <v>0.75527000903592167</v>
      </c>
      <c r="F57" s="4">
        <f t="shared" si="5"/>
        <v>0.75527000903592167</v>
      </c>
      <c r="G57" s="7">
        <f t="shared" si="7"/>
        <v>0.4720437556474511</v>
      </c>
      <c r="H57" s="4">
        <f t="shared" si="8"/>
        <v>0.4720437556474511</v>
      </c>
      <c r="I57">
        <f t="shared" si="1"/>
        <v>0</v>
      </c>
      <c r="J57" s="4">
        <f t="shared" si="8"/>
        <v>0</v>
      </c>
      <c r="K57">
        <f t="shared" si="2"/>
        <v>0</v>
      </c>
      <c r="L57" s="4">
        <f t="shared" si="3"/>
        <v>0</v>
      </c>
      <c r="M57">
        <f t="shared" si="9"/>
        <v>2.2658100271077646</v>
      </c>
    </row>
    <row r="58" spans="1:13" x14ac:dyDescent="0.25">
      <c r="A58">
        <v>3.3</v>
      </c>
      <c r="B58">
        <f t="shared" ref="B58:B89" si="10">+$B$9-A58</f>
        <v>1.7000000000000002</v>
      </c>
      <c r="C58" s="4">
        <f t="shared" si="4"/>
        <v>0.26867111658204612</v>
      </c>
      <c r="D58" s="4">
        <f t="shared" si="5"/>
        <v>0.26867111658204612</v>
      </c>
      <c r="E58" s="4">
        <f t="shared" si="6"/>
        <v>0.78230707475360461</v>
      </c>
      <c r="F58" s="4">
        <f t="shared" si="5"/>
        <v>0.78230707475360461</v>
      </c>
      <c r="G58" s="7">
        <f t="shared" si="7"/>
        <v>0.51363595817155849</v>
      </c>
      <c r="H58" s="4">
        <f t="shared" si="8"/>
        <v>0.51363595817155849</v>
      </c>
      <c r="I58">
        <f t="shared" ref="I58:I89" si="11">IF(H58=$B$21,A58,0)</f>
        <v>0</v>
      </c>
      <c r="J58" s="4">
        <f t="shared" si="8"/>
        <v>0</v>
      </c>
      <c r="K58">
        <f t="shared" ref="K58:K74" si="12">IF(G58=$B$21,B58,0)</f>
        <v>0</v>
      </c>
      <c r="L58" s="4">
        <f t="shared" si="3"/>
        <v>0</v>
      </c>
      <c r="M58">
        <f t="shared" si="9"/>
        <v>2.2165367118018802</v>
      </c>
    </row>
    <row r="59" spans="1:13" x14ac:dyDescent="0.25">
      <c r="A59">
        <v>3.4</v>
      </c>
      <c r="B59">
        <f t="shared" si="10"/>
        <v>1.6</v>
      </c>
      <c r="C59" s="4">
        <f t="shared" si="4"/>
        <v>0.25447471151298945</v>
      </c>
      <c r="D59" s="4">
        <f t="shared" si="5"/>
        <v>0.25447471151298945</v>
      </c>
      <c r="E59" s="4">
        <f t="shared" si="6"/>
        <v>0.81113814294765374</v>
      </c>
      <c r="F59" s="4">
        <f t="shared" si="5"/>
        <v>0.81113814294765374</v>
      </c>
      <c r="G59" s="7">
        <f t="shared" si="7"/>
        <v>0.55666343143466435</v>
      </c>
      <c r="H59" s="4">
        <f t="shared" si="8"/>
        <v>0.55666343143466435</v>
      </c>
      <c r="I59">
        <f t="shared" si="11"/>
        <v>0</v>
      </c>
      <c r="J59" s="4">
        <f t="shared" si="8"/>
        <v>0</v>
      </c>
      <c r="K59">
        <f t="shared" si="12"/>
        <v>0</v>
      </c>
      <c r="L59" s="4">
        <f t="shared" si="3"/>
        <v>0</v>
      </c>
      <c r="M59">
        <f t="shared" si="9"/>
        <v>2.1630350478604101</v>
      </c>
    </row>
    <row r="60" spans="1:13" x14ac:dyDescent="0.25">
      <c r="A60">
        <v>3.5</v>
      </c>
      <c r="B60">
        <f t="shared" si="10"/>
        <v>1.5</v>
      </c>
      <c r="C60" s="4">
        <f t="shared" si="4"/>
        <v>0.24058797687723682</v>
      </c>
      <c r="D60" s="4">
        <f t="shared" si="5"/>
        <v>0.24058797687723682</v>
      </c>
      <c r="E60" s="4">
        <f t="shared" si="6"/>
        <v>0.84205791907032868</v>
      </c>
      <c r="F60" s="4">
        <f t="shared" si="5"/>
        <v>0.84205791907032868</v>
      </c>
      <c r="G60" s="7">
        <f t="shared" si="7"/>
        <v>0.6014699421930918</v>
      </c>
      <c r="H60" s="4">
        <f t="shared" si="8"/>
        <v>0.6014699421930918</v>
      </c>
      <c r="I60">
        <f t="shared" si="11"/>
        <v>0</v>
      </c>
      <c r="J60" s="4">
        <f t="shared" si="8"/>
        <v>0</v>
      </c>
      <c r="K60">
        <f t="shared" si="12"/>
        <v>0</v>
      </c>
      <c r="L60" s="4">
        <f t="shared" si="3"/>
        <v>0</v>
      </c>
      <c r="M60">
        <f t="shared" si="9"/>
        <v>2.105144797675822</v>
      </c>
    </row>
    <row r="61" spans="1:13" x14ac:dyDescent="0.25">
      <c r="A61">
        <v>3.6</v>
      </c>
      <c r="B61">
        <f t="shared" si="10"/>
        <v>1.4</v>
      </c>
      <c r="C61" s="4">
        <f t="shared" si="4"/>
        <v>0.22696313009568453</v>
      </c>
      <c r="D61" s="4">
        <f t="shared" si="5"/>
        <v>0.22696313009568453</v>
      </c>
      <c r="E61" s="4">
        <f t="shared" si="6"/>
        <v>0.87542921608335467</v>
      </c>
      <c r="F61" s="4">
        <f t="shared" si="5"/>
        <v>0.87542921608335467</v>
      </c>
      <c r="G61" s="7">
        <f t="shared" si="7"/>
        <v>0.64846608598767008</v>
      </c>
      <c r="H61" s="4">
        <f t="shared" si="8"/>
        <v>0.64846608598767008</v>
      </c>
      <c r="I61">
        <f t="shared" si="11"/>
        <v>0</v>
      </c>
      <c r="J61" s="4">
        <f t="shared" si="8"/>
        <v>0</v>
      </c>
      <c r="K61">
        <f t="shared" si="12"/>
        <v>0</v>
      </c>
      <c r="L61" s="4">
        <f t="shared" si="3"/>
        <v>0</v>
      </c>
      <c r="M61">
        <f t="shared" si="9"/>
        <v>2.0426681708611607</v>
      </c>
    </row>
    <row r="62" spans="1:13" x14ac:dyDescent="0.25">
      <c r="A62">
        <v>3.7</v>
      </c>
      <c r="B62">
        <f t="shared" si="10"/>
        <v>1.2999999999999998</v>
      </c>
      <c r="C62" s="4">
        <f t="shared" si="4"/>
        <v>0.21355265160507345</v>
      </c>
      <c r="D62" s="4">
        <f t="shared" si="5"/>
        <v>0.21355265160507345</v>
      </c>
      <c r="E62" s="4">
        <f t="shared" si="6"/>
        <v>0.91170555108319828</v>
      </c>
      <c r="F62" s="4">
        <f t="shared" si="5"/>
        <v>0.91170555108319828</v>
      </c>
      <c r="G62" s="7">
        <f t="shared" si="7"/>
        <v>0.69815289947812487</v>
      </c>
      <c r="H62" s="4">
        <f t="shared" si="8"/>
        <v>0.69815289947812487</v>
      </c>
      <c r="I62">
        <f t="shared" si="11"/>
        <v>0</v>
      </c>
      <c r="J62" s="4">
        <f t="shared" si="8"/>
        <v>0</v>
      </c>
      <c r="K62">
        <f t="shared" si="12"/>
        <v>0</v>
      </c>
      <c r="L62" s="4">
        <f t="shared" si="3"/>
        <v>0</v>
      </c>
      <c r="M62">
        <f t="shared" si="9"/>
        <v>1.9753620273469294</v>
      </c>
    </row>
    <row r="63" spans="1:13" x14ac:dyDescent="0.25">
      <c r="A63">
        <v>3.8</v>
      </c>
      <c r="B63">
        <f t="shared" si="10"/>
        <v>1.2000000000000002</v>
      </c>
      <c r="C63" s="4">
        <f t="shared" si="4"/>
        <v>0.20030813203925066</v>
      </c>
      <c r="D63" s="4">
        <f t="shared" si="5"/>
        <v>0.20030813203925066</v>
      </c>
      <c r="E63" s="4">
        <f t="shared" si="6"/>
        <v>0.95146362718644051</v>
      </c>
      <c r="F63" s="4">
        <f t="shared" si="5"/>
        <v>0.95146362718644051</v>
      </c>
      <c r="G63" s="7">
        <f t="shared" si="7"/>
        <v>0.75115549514718982</v>
      </c>
      <c r="H63" s="4">
        <f t="shared" si="8"/>
        <v>0.75115549514718982</v>
      </c>
      <c r="I63">
        <f t="shared" si="11"/>
        <v>0</v>
      </c>
      <c r="J63" s="4">
        <f t="shared" si="8"/>
        <v>0</v>
      </c>
      <c r="K63">
        <f t="shared" si="12"/>
        <v>0</v>
      </c>
      <c r="L63" s="4">
        <f t="shared" si="3"/>
        <v>0</v>
      </c>
      <c r="M63">
        <f t="shared" si="9"/>
        <v>1.9029272543728812</v>
      </c>
    </row>
    <row r="64" spans="1:13" x14ac:dyDescent="0.25">
      <c r="A64">
        <v>3.9</v>
      </c>
      <c r="B64">
        <f t="shared" si="10"/>
        <v>1.1000000000000001</v>
      </c>
      <c r="C64" s="4">
        <f t="shared" si="4"/>
        <v>0.18717887736887484</v>
      </c>
      <c r="D64" s="4">
        <f t="shared" si="5"/>
        <v>0.18717887736887484</v>
      </c>
      <c r="E64" s="4">
        <f t="shared" si="6"/>
        <v>0.99545130237083412</v>
      </c>
      <c r="F64" s="4">
        <f t="shared" si="5"/>
        <v>0.99545130237083412</v>
      </c>
      <c r="G64" s="7">
        <f t="shared" si="7"/>
        <v>0.80827242500195928</v>
      </c>
      <c r="H64" s="4">
        <f t="shared" si="8"/>
        <v>0.80827242500195928</v>
      </c>
      <c r="I64">
        <f t="shared" si="11"/>
        <v>0</v>
      </c>
      <c r="J64" s="4">
        <f t="shared" si="8"/>
        <v>0</v>
      </c>
      <c r="K64">
        <f t="shared" si="12"/>
        <v>0</v>
      </c>
      <c r="L64" s="4">
        <f t="shared" si="3"/>
        <v>0</v>
      </c>
      <c r="M64">
        <f t="shared" si="9"/>
        <v>1.8249940543465295</v>
      </c>
    </row>
    <row r="65" spans="1:13" x14ac:dyDescent="0.25">
      <c r="A65">
        <v>4</v>
      </c>
      <c r="B65">
        <f t="shared" si="10"/>
        <v>1</v>
      </c>
      <c r="C65" s="4">
        <f t="shared" si="4"/>
        <v>0.17411011265922482</v>
      </c>
      <c r="D65" s="4">
        <f t="shared" si="5"/>
        <v>0.17411011265922482</v>
      </c>
      <c r="E65" s="4">
        <f t="shared" si="6"/>
        <v>1.0446606759553489</v>
      </c>
      <c r="F65" s="4">
        <f t="shared" si="5"/>
        <v>1.0446606759553489</v>
      </c>
      <c r="G65" s="7">
        <f t="shared" si="7"/>
        <v>0.87055056329612412</v>
      </c>
      <c r="H65" s="4">
        <f t="shared" si="8"/>
        <v>0.87055056329612412</v>
      </c>
      <c r="I65">
        <f t="shared" si="11"/>
        <v>0</v>
      </c>
      <c r="J65" s="4">
        <f t="shared" si="8"/>
        <v>0</v>
      </c>
      <c r="K65">
        <f t="shared" si="12"/>
        <v>0</v>
      </c>
      <c r="L65" s="4">
        <f t="shared" si="3"/>
        <v>0</v>
      </c>
      <c r="M65">
        <f t="shared" si="9"/>
        <v>1.7411011265922482</v>
      </c>
    </row>
    <row r="66" spans="1:13" x14ac:dyDescent="0.25">
      <c r="A66">
        <v>4.0999999999999996</v>
      </c>
      <c r="B66">
        <f t="shared" si="10"/>
        <v>0.90000000000000036</v>
      </c>
      <c r="C66" s="4">
        <f t="shared" si="4"/>
        <v>0.16104052694879886</v>
      </c>
      <c r="D66" s="4">
        <f t="shared" si="5"/>
        <v>0.16104052694879886</v>
      </c>
      <c r="E66" s="4">
        <f t="shared" si="6"/>
        <v>1.1004436008167915</v>
      </c>
      <c r="F66" s="4">
        <f t="shared" si="5"/>
        <v>1.1004436008167915</v>
      </c>
      <c r="G66" s="7">
        <f t="shared" si="7"/>
        <v>0.9394030738679926</v>
      </c>
      <c r="H66" s="4">
        <f t="shared" si="8"/>
        <v>0.9394030738679926</v>
      </c>
      <c r="I66">
        <f t="shared" si="11"/>
        <v>0</v>
      </c>
      <c r="J66" s="4">
        <f t="shared" si="8"/>
        <v>0</v>
      </c>
      <c r="K66">
        <f t="shared" si="12"/>
        <v>0</v>
      </c>
      <c r="L66" s="4">
        <f t="shared" si="3"/>
        <v>0</v>
      </c>
      <c r="M66">
        <f t="shared" si="9"/>
        <v>1.650665401225188</v>
      </c>
    </row>
    <row r="67" spans="1:13" x14ac:dyDescent="0.25">
      <c r="A67">
        <v>4.2</v>
      </c>
      <c r="B67">
        <f t="shared" si="10"/>
        <v>0.79999999999999982</v>
      </c>
      <c r="C67" s="4">
        <f t="shared" si="4"/>
        <v>0.14789871792392201</v>
      </c>
      <c r="D67" s="4">
        <f t="shared" si="5"/>
        <v>0.14789871792392201</v>
      </c>
      <c r="E67" s="4">
        <f t="shared" si="6"/>
        <v>1.1647024036508862</v>
      </c>
      <c r="F67" s="4">
        <f t="shared" si="5"/>
        <v>1.1647024036508862</v>
      </c>
      <c r="G67" s="7">
        <f t="shared" si="7"/>
        <v>1.0168036857269642</v>
      </c>
      <c r="H67" s="4">
        <f t="shared" si="8"/>
        <v>1.0168036857269642</v>
      </c>
      <c r="I67">
        <f t="shared" si="11"/>
        <v>0</v>
      </c>
      <c r="J67" s="4">
        <f t="shared" si="8"/>
        <v>0</v>
      </c>
      <c r="K67">
        <f t="shared" si="12"/>
        <v>0</v>
      </c>
      <c r="L67" s="4">
        <f t="shared" si="3"/>
        <v>0</v>
      </c>
      <c r="M67">
        <f t="shared" si="9"/>
        <v>1.5529365382011813</v>
      </c>
    </row>
    <row r="68" spans="1:13" x14ac:dyDescent="0.25">
      <c r="A68">
        <v>4.3</v>
      </c>
      <c r="B68">
        <f t="shared" si="10"/>
        <v>0.70000000000000018</v>
      </c>
      <c r="C68" s="4">
        <f t="shared" si="4"/>
        <v>0.13459773199758704</v>
      </c>
      <c r="D68" s="4">
        <f t="shared" si="5"/>
        <v>0.13459773199758704</v>
      </c>
      <c r="E68" s="4">
        <f t="shared" si="6"/>
        <v>1.2402219591206229</v>
      </c>
      <c r="F68" s="4">
        <f t="shared" si="5"/>
        <v>1.2402219591206229</v>
      </c>
      <c r="G68" s="7">
        <f t="shared" si="7"/>
        <v>1.1056242271230359</v>
      </c>
      <c r="H68" s="4">
        <f t="shared" si="8"/>
        <v>1.1056242271230359</v>
      </c>
      <c r="I68">
        <f t="shared" si="11"/>
        <v>0</v>
      </c>
      <c r="J68" s="4">
        <f t="shared" si="8"/>
        <v>0</v>
      </c>
      <c r="K68">
        <f t="shared" si="12"/>
        <v>0</v>
      </c>
      <c r="L68" s="4">
        <f t="shared" si="3"/>
        <v>0</v>
      </c>
      <c r="M68">
        <f t="shared" si="9"/>
        <v>1.4469256189740605</v>
      </c>
    </row>
    <row r="69" spans="1:13" x14ac:dyDescent="0.25">
      <c r="A69">
        <v>4.4000000000000004</v>
      </c>
      <c r="B69">
        <f t="shared" si="10"/>
        <v>0.59999999999999964</v>
      </c>
      <c r="C69" s="4">
        <f t="shared" si="4"/>
        <v>0.12102612704669957</v>
      </c>
      <c r="D69" s="4">
        <f t="shared" si="5"/>
        <v>0.12102612704669957</v>
      </c>
      <c r="E69" s="4">
        <f t="shared" si="6"/>
        <v>1.3312873975136961</v>
      </c>
      <c r="F69" s="4">
        <f t="shared" si="5"/>
        <v>1.3312873975136961</v>
      </c>
      <c r="G69" s="7">
        <f t="shared" si="7"/>
        <v>1.2102612704669964</v>
      </c>
      <c r="H69" s="4">
        <f t="shared" si="8"/>
        <v>1.2102612704669964</v>
      </c>
      <c r="I69">
        <f t="shared" si="11"/>
        <v>0</v>
      </c>
      <c r="J69" s="4">
        <f t="shared" si="8"/>
        <v>0</v>
      </c>
      <c r="K69">
        <f t="shared" si="12"/>
        <v>0</v>
      </c>
      <c r="L69" s="4">
        <f t="shared" si="3"/>
        <v>0</v>
      </c>
      <c r="M69">
        <f t="shared" si="9"/>
        <v>1.3312873975136954</v>
      </c>
    </row>
    <row r="70" spans="1:13" x14ac:dyDescent="0.25">
      <c r="A70">
        <v>4.5</v>
      </c>
      <c r="B70">
        <f t="shared" si="10"/>
        <v>0.5</v>
      </c>
      <c r="C70" s="4">
        <f t="shared" si="4"/>
        <v>0.10703220823469743</v>
      </c>
      <c r="D70" s="4">
        <f t="shared" si="5"/>
        <v>0.10703220823469743</v>
      </c>
      <c r="E70" s="4">
        <f t="shared" si="6"/>
        <v>1.444934811168415</v>
      </c>
      <c r="F70" s="4">
        <f t="shared" si="5"/>
        <v>1.444934811168415</v>
      </c>
      <c r="G70" s="7">
        <f t="shared" si="7"/>
        <v>1.3379026029337175</v>
      </c>
      <c r="H70" s="4">
        <f t="shared" si="8"/>
        <v>1.3379026029337175</v>
      </c>
      <c r="I70">
        <f t="shared" si="11"/>
        <v>0</v>
      </c>
      <c r="J70" s="4">
        <f t="shared" si="8"/>
        <v>0</v>
      </c>
      <c r="K70">
        <f t="shared" si="12"/>
        <v>0</v>
      </c>
      <c r="L70" s="4">
        <f t="shared" si="3"/>
        <v>0</v>
      </c>
      <c r="M70">
        <f t="shared" si="9"/>
        <v>1.2041123426403459</v>
      </c>
    </row>
    <row r="71" spans="1:13" x14ac:dyDescent="0.25">
      <c r="A71">
        <v>4.5999999999999996</v>
      </c>
      <c r="B71">
        <f t="shared" si="10"/>
        <v>0.40000000000000036</v>
      </c>
      <c r="C71" s="4">
        <f t="shared" si="4"/>
        <v>9.2393471915483416E-2</v>
      </c>
      <c r="D71" s="4">
        <f t="shared" si="5"/>
        <v>9.2393471915483416E-2</v>
      </c>
      <c r="E71" s="4">
        <f t="shared" si="6"/>
        <v>1.5937873905420872</v>
      </c>
      <c r="F71" s="4">
        <f t="shared" si="5"/>
        <v>1.5937873905420872</v>
      </c>
      <c r="G71" s="7">
        <f t="shared" si="7"/>
        <v>1.5013939186266039</v>
      </c>
      <c r="H71" s="4">
        <f t="shared" si="8"/>
        <v>1.5013939186266039</v>
      </c>
      <c r="I71">
        <f t="shared" si="11"/>
        <v>0</v>
      </c>
      <c r="J71" s="4">
        <f t="shared" si="8"/>
        <v>0</v>
      </c>
      <c r="K71">
        <f t="shared" si="12"/>
        <v>0</v>
      </c>
      <c r="L71" s="4">
        <f t="shared" si="3"/>
        <v>0</v>
      </c>
      <c r="M71">
        <f t="shared" si="9"/>
        <v>1.0625249270280592</v>
      </c>
    </row>
    <row r="72" spans="1:13" x14ac:dyDescent="0.25">
      <c r="A72">
        <v>4.7</v>
      </c>
      <c r="B72">
        <f t="shared" si="10"/>
        <v>0.29999999999999982</v>
      </c>
      <c r="C72" s="4">
        <f t="shared" si="4"/>
        <v>7.6749230417448452E-2</v>
      </c>
      <c r="D72" s="4">
        <f t="shared" si="5"/>
        <v>7.6749230417448452E-2</v>
      </c>
      <c r="E72" s="4">
        <f t="shared" si="6"/>
        <v>1.8036069148100393</v>
      </c>
      <c r="F72" s="4">
        <f t="shared" si="5"/>
        <v>1.8036069148100393</v>
      </c>
      <c r="G72" s="7">
        <f t="shared" si="7"/>
        <v>1.7268576843925909</v>
      </c>
      <c r="H72" s="4">
        <f t="shared" si="8"/>
        <v>1.7268576843925909</v>
      </c>
      <c r="I72">
        <f t="shared" si="11"/>
        <v>0</v>
      </c>
      <c r="J72" s="4">
        <f t="shared" si="8"/>
        <v>0</v>
      </c>
      <c r="K72">
        <f t="shared" si="12"/>
        <v>0</v>
      </c>
      <c r="L72" s="4">
        <f t="shared" si="3"/>
        <v>0</v>
      </c>
      <c r="M72">
        <f t="shared" si="9"/>
        <v>0.90180345740501933</v>
      </c>
    </row>
    <row r="73" spans="1:13" x14ac:dyDescent="0.25">
      <c r="A73">
        <v>4.8</v>
      </c>
      <c r="B73">
        <f t="shared" si="10"/>
        <v>0.20000000000000018</v>
      </c>
      <c r="C73" s="4">
        <f t="shared" si="4"/>
        <v>5.9420081932200164E-2</v>
      </c>
      <c r="D73" s="4">
        <f t="shared" si="5"/>
        <v>5.9420081932200164E-2</v>
      </c>
      <c r="E73" s="4">
        <f t="shared" si="6"/>
        <v>2.1391229495592041</v>
      </c>
      <c r="F73" s="4">
        <f t="shared" si="5"/>
        <v>2.1391229495592041</v>
      </c>
      <c r="G73" s="7">
        <f t="shared" si="7"/>
        <v>2.0797028676270042</v>
      </c>
      <c r="H73" s="4">
        <f t="shared" si="8"/>
        <v>2.0797028676270042</v>
      </c>
      <c r="I73">
        <f t="shared" si="11"/>
        <v>0</v>
      </c>
      <c r="J73" s="4">
        <f t="shared" si="8"/>
        <v>0</v>
      </c>
      <c r="K73">
        <f t="shared" si="12"/>
        <v>0</v>
      </c>
      <c r="L73" s="4">
        <f t="shared" si="3"/>
        <v>0</v>
      </c>
      <c r="M73">
        <f t="shared" si="9"/>
        <v>0.71304098318640186</v>
      </c>
    </row>
    <row r="74" spans="1:13" x14ac:dyDescent="0.25">
      <c r="A74">
        <v>4.9000000000000004</v>
      </c>
      <c r="B74">
        <f t="shared" si="10"/>
        <v>9.9999999999999645E-2</v>
      </c>
      <c r="C74" s="4">
        <f t="shared" si="4"/>
        <v>3.8720623622884538E-2</v>
      </c>
      <c r="D74" s="4">
        <f t="shared" si="5"/>
        <v>3.8720623622884538E-2</v>
      </c>
      <c r="E74" s="4">
        <f t="shared" si="6"/>
        <v>2.8459658362820242</v>
      </c>
      <c r="F74" s="4">
        <f t="shared" si="5"/>
        <v>2.8459658362820242</v>
      </c>
      <c r="G74" s="7">
        <f t="shared" si="7"/>
        <v>2.8072452126591396</v>
      </c>
      <c r="H74" s="4">
        <f t="shared" si="8"/>
        <v>2.8072452126591396</v>
      </c>
      <c r="I74">
        <f t="shared" si="11"/>
        <v>0</v>
      </c>
      <c r="J74" s="4">
        <f t="shared" si="8"/>
        <v>0</v>
      </c>
      <c r="K74">
        <f t="shared" si="12"/>
        <v>0</v>
      </c>
      <c r="L74" s="4">
        <f t="shared" si="3"/>
        <v>0</v>
      </c>
      <c r="M74">
        <f t="shared" si="9"/>
        <v>0.47432763938033567</v>
      </c>
    </row>
    <row r="75" spans="1:13" x14ac:dyDescent="0.25">
      <c r="C75" s="4"/>
      <c r="D75" s="4"/>
      <c r="E75" s="4"/>
      <c r="F75" s="4"/>
      <c r="G75" s="7"/>
      <c r="H75" s="4"/>
      <c r="J75" s="4"/>
      <c r="L75" s="4"/>
    </row>
    <row r="76" spans="1:13" x14ac:dyDescent="0.25">
      <c r="C76" s="4"/>
      <c r="D76" s="4"/>
      <c r="E76" s="4"/>
      <c r="F76" s="4"/>
      <c r="G76" s="7"/>
      <c r="H76" s="4"/>
      <c r="J76" s="4"/>
      <c r="L76" s="4"/>
    </row>
    <row r="77" spans="1:13" x14ac:dyDescent="0.25">
      <c r="C77" s="4"/>
      <c r="D77" s="4"/>
      <c r="E77" s="4"/>
      <c r="F77" s="4"/>
      <c r="G77" s="7"/>
      <c r="H77" s="4"/>
      <c r="J77" s="4"/>
      <c r="L77" s="4"/>
    </row>
    <row r="78" spans="1:13" x14ac:dyDescent="0.25">
      <c r="C78" s="4"/>
      <c r="D78" s="4"/>
      <c r="E78" s="4"/>
      <c r="F78" s="4"/>
      <c r="G78" s="7"/>
      <c r="H78" s="4"/>
      <c r="J78" s="4"/>
      <c r="L78" s="4"/>
    </row>
    <row r="79" spans="1:13" x14ac:dyDescent="0.25">
      <c r="C79" s="4"/>
      <c r="D79" s="4"/>
      <c r="E79" s="4"/>
      <c r="F79" s="4"/>
      <c r="G79" s="7"/>
      <c r="H79" s="4"/>
      <c r="J79" s="4"/>
      <c r="L79" s="4"/>
    </row>
    <row r="80" spans="1:13" x14ac:dyDescent="0.25">
      <c r="C80" s="4"/>
      <c r="D80" s="4"/>
      <c r="E80" s="4"/>
      <c r="F80" s="4"/>
      <c r="G80" s="7"/>
      <c r="H80" s="4"/>
      <c r="J80" s="4"/>
      <c r="L80" s="4"/>
    </row>
    <row r="81" spans="3:12" x14ac:dyDescent="0.25">
      <c r="C81" s="4"/>
      <c r="D81" s="4"/>
      <c r="E81" s="4"/>
      <c r="F81" s="4"/>
      <c r="G81" s="7"/>
      <c r="H81" s="4"/>
      <c r="J81" s="4"/>
      <c r="L81" s="4"/>
    </row>
    <row r="82" spans="3:12" x14ac:dyDescent="0.25">
      <c r="C82" s="4"/>
      <c r="D82" s="4"/>
      <c r="E82" s="4"/>
      <c r="F82" s="4"/>
      <c r="G82" s="7"/>
      <c r="H82" s="4"/>
      <c r="J82" s="4"/>
      <c r="L82" s="4"/>
    </row>
    <row r="83" spans="3:12" x14ac:dyDescent="0.25">
      <c r="C83" s="4"/>
      <c r="D83" s="4"/>
      <c r="E83" s="4"/>
      <c r="F83" s="4"/>
      <c r="G83" s="7"/>
      <c r="H83" s="4"/>
      <c r="J83" s="4"/>
      <c r="L83" s="4"/>
    </row>
    <row r="84" spans="3:12" x14ac:dyDescent="0.25">
      <c r="C84" s="4"/>
      <c r="D84" s="4"/>
      <c r="E84" s="4"/>
      <c r="F84" s="4"/>
      <c r="G84" s="7"/>
      <c r="H84" s="4"/>
      <c r="J84" s="4"/>
      <c r="L84" s="4"/>
    </row>
    <row r="85" spans="3:12" x14ac:dyDescent="0.25">
      <c r="C85" s="4"/>
      <c r="D85" s="4"/>
      <c r="E85" s="4"/>
      <c r="F85" s="4"/>
      <c r="G85" s="7"/>
      <c r="H85" s="4"/>
      <c r="J85" s="4"/>
      <c r="L85" s="4"/>
    </row>
    <row r="86" spans="3:12" x14ac:dyDescent="0.25">
      <c r="C86" s="4"/>
      <c r="D86" s="4"/>
      <c r="E86" s="4"/>
      <c r="F86" s="4"/>
      <c r="G86" s="7"/>
      <c r="H86" s="4"/>
      <c r="J86" s="4"/>
      <c r="L86" s="4"/>
    </row>
    <row r="87" spans="3:12" x14ac:dyDescent="0.25">
      <c r="C87" s="4"/>
      <c r="D87" s="4"/>
      <c r="E87" s="4"/>
      <c r="F87" s="4"/>
      <c r="G87" s="7"/>
      <c r="H87" s="4"/>
      <c r="J87" s="4"/>
      <c r="L87" s="4"/>
    </row>
  </sheetData>
  <mergeCells count="5">
    <mergeCell ref="G25:H25"/>
    <mergeCell ref="A24:B24"/>
    <mergeCell ref="C24:E24"/>
    <mergeCell ref="C25:D25"/>
    <mergeCell ref="E25:F2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9"/>
  <sheetViews>
    <sheetView zoomScaleNormal="100" workbookViewId="0">
      <selection activeCell="B5" sqref="B5"/>
    </sheetView>
  </sheetViews>
  <sheetFormatPr defaultRowHeight="15" x14ac:dyDescent="0.25"/>
  <cols>
    <col min="1" max="1" width="30.85546875" customWidth="1"/>
    <col min="2" max="3" width="15.85546875" customWidth="1"/>
    <col min="4" max="5" width="12.7109375" customWidth="1"/>
  </cols>
  <sheetData>
    <row r="1" spans="1:3" x14ac:dyDescent="0.25">
      <c r="A1" t="s">
        <v>77</v>
      </c>
    </row>
    <row r="4" spans="1:3" x14ac:dyDescent="0.25">
      <c r="A4" t="s">
        <v>14</v>
      </c>
    </row>
    <row r="5" spans="1:3" ht="18" x14ac:dyDescent="0.35">
      <c r="A5" t="s">
        <v>34</v>
      </c>
      <c r="B5" s="25">
        <v>0.3</v>
      </c>
    </row>
    <row r="6" spans="1:3" ht="18" x14ac:dyDescent="0.35">
      <c r="A6" t="s">
        <v>35</v>
      </c>
      <c r="B6">
        <f>1-B5</f>
        <v>0.7</v>
      </c>
    </row>
    <row r="8" spans="1:3" x14ac:dyDescent="0.25">
      <c r="B8" s="28"/>
    </row>
    <row r="9" spans="1:3" x14ac:dyDescent="0.25">
      <c r="A9" t="s">
        <v>83</v>
      </c>
    </row>
    <row r="10" spans="1:3" ht="18" x14ac:dyDescent="0.35">
      <c r="A10" t="s">
        <v>45</v>
      </c>
      <c r="B10" s="25">
        <v>3</v>
      </c>
    </row>
    <row r="11" spans="1:3" ht="18" x14ac:dyDescent="0.35">
      <c r="A11" t="s">
        <v>84</v>
      </c>
      <c r="B11">
        <v>2</v>
      </c>
    </row>
    <row r="12" spans="1:3" ht="18" x14ac:dyDescent="0.35">
      <c r="A12" t="s">
        <v>37</v>
      </c>
      <c r="B12">
        <v>0.2</v>
      </c>
    </row>
    <row r="14" spans="1:3" ht="18" x14ac:dyDescent="0.35">
      <c r="A14" t="s">
        <v>46</v>
      </c>
      <c r="B14" s="2" t="s">
        <v>72</v>
      </c>
      <c r="C14" s="27" t="s">
        <v>80</v>
      </c>
    </row>
    <row r="15" spans="1:3" ht="18" x14ac:dyDescent="0.35">
      <c r="A15" t="s">
        <v>36</v>
      </c>
      <c r="B15" s="17">
        <f>MAX(E22:E418)</f>
        <v>0.93</v>
      </c>
      <c r="C15">
        <v>0</v>
      </c>
    </row>
    <row r="16" spans="1:3" x14ac:dyDescent="0.25">
      <c r="B16" s="17">
        <f>+B15</f>
        <v>0.93</v>
      </c>
      <c r="C16" s="51">
        <f>VLOOKUP(B16,E22:G418,3,FALSE)</f>
        <v>0.28497657134208232</v>
      </c>
    </row>
    <row r="20" spans="1:7" x14ac:dyDescent="0.25">
      <c r="C20" s="12"/>
    </row>
    <row r="21" spans="1:7" ht="18" x14ac:dyDescent="0.35">
      <c r="A21" s="2" t="s">
        <v>72</v>
      </c>
      <c r="B21" s="5" t="s">
        <v>20</v>
      </c>
      <c r="C21" t="s">
        <v>189</v>
      </c>
      <c r="D21" t="s">
        <v>79</v>
      </c>
      <c r="G21" t="s">
        <v>191</v>
      </c>
    </row>
    <row r="22" spans="1:7" x14ac:dyDescent="0.25">
      <c r="A22">
        <v>0.01</v>
      </c>
      <c r="B22" s="4">
        <f>($A22^$B$5)*($B$12^$B$6)</f>
        <v>8.1418106307380902E-2</v>
      </c>
      <c r="C22" s="4">
        <f>($A22^$B$10)*($B$12^$B$11)</f>
        <v>4.0000000000000014E-8</v>
      </c>
      <c r="D22" s="22">
        <f>B22-C22</f>
        <v>8.1418066307380896E-2</v>
      </c>
      <c r="E22">
        <f t="shared" ref="E22:E85" si="0">IF(D22=$D$419,A22,0)</f>
        <v>0</v>
      </c>
      <c r="F22">
        <f>IF(D22=$D$419,B22,0)</f>
        <v>0</v>
      </c>
      <c r="G22" s="69">
        <f>+B22-C22</f>
        <v>8.1418066307380896E-2</v>
      </c>
    </row>
    <row r="23" spans="1:7" x14ac:dyDescent="0.25">
      <c r="A23">
        <v>0.05</v>
      </c>
      <c r="B23" s="4">
        <f t="shared" ref="B23:B86" si="1">($A23^$B$5)*($B$12^$B$6)</f>
        <v>0.13195079107728944</v>
      </c>
      <c r="C23" s="4">
        <f t="shared" ref="C23:C86" si="2">($A23^$B$10)*($B$12^$B$11)</f>
        <v>5.0000000000000021E-6</v>
      </c>
      <c r="D23" s="22">
        <f t="shared" ref="D23:D86" si="3">B23-C23</f>
        <v>0.13194579107728943</v>
      </c>
      <c r="E23">
        <f t="shared" si="0"/>
        <v>0</v>
      </c>
      <c r="F23">
        <f t="shared" ref="F23:F86" si="4">IF(D23=$D$419,B23,0)</f>
        <v>0</v>
      </c>
      <c r="G23" s="69">
        <f t="shared" ref="G23:G86" si="5">+B23-C23</f>
        <v>0.13194579107728943</v>
      </c>
    </row>
    <row r="24" spans="1:7" x14ac:dyDescent="0.25">
      <c r="A24">
        <v>0.06</v>
      </c>
      <c r="B24" s="4">
        <f t="shared" si="1"/>
        <v>0.1393690603871898</v>
      </c>
      <c r="C24" s="4">
        <f t="shared" si="2"/>
        <v>8.640000000000002E-6</v>
      </c>
      <c r="D24" s="22">
        <f t="shared" si="3"/>
        <v>0.13936042038718979</v>
      </c>
      <c r="E24">
        <f t="shared" si="0"/>
        <v>0</v>
      </c>
      <c r="F24">
        <f t="shared" si="4"/>
        <v>0</v>
      </c>
      <c r="G24" s="69">
        <f t="shared" si="5"/>
        <v>0.13936042038718979</v>
      </c>
    </row>
    <row r="25" spans="1:7" x14ac:dyDescent="0.25">
      <c r="A25">
        <v>7.0000000000000007E-2</v>
      </c>
      <c r="B25" s="4">
        <f t="shared" si="1"/>
        <v>0.14596556375533995</v>
      </c>
      <c r="C25" s="4">
        <f t="shared" si="2"/>
        <v>1.3720000000000006E-5</v>
      </c>
      <c r="D25" s="22">
        <f t="shared" si="3"/>
        <v>0.14595184375533996</v>
      </c>
      <c r="E25">
        <f t="shared" si="0"/>
        <v>0</v>
      </c>
      <c r="F25">
        <f t="shared" si="4"/>
        <v>0</v>
      </c>
      <c r="G25" s="69">
        <f t="shared" si="5"/>
        <v>0.14595184375533996</v>
      </c>
    </row>
    <row r="26" spans="1:7" x14ac:dyDescent="0.25">
      <c r="A26">
        <v>0.08</v>
      </c>
      <c r="B26" s="4">
        <f t="shared" si="1"/>
        <v>0.15193155858647478</v>
      </c>
      <c r="C26" s="4">
        <f t="shared" si="2"/>
        <v>2.0480000000000007E-5</v>
      </c>
      <c r="D26" s="22">
        <f t="shared" si="3"/>
        <v>0.15191107858647479</v>
      </c>
      <c r="E26">
        <f t="shared" si="0"/>
        <v>0</v>
      </c>
      <c r="F26">
        <f t="shared" si="4"/>
        <v>0</v>
      </c>
      <c r="G26" s="69">
        <f t="shared" si="5"/>
        <v>0.15191107858647479</v>
      </c>
    </row>
    <row r="27" spans="1:7" x14ac:dyDescent="0.25">
      <c r="A27">
        <v>0.09</v>
      </c>
      <c r="B27" s="4">
        <f t="shared" si="1"/>
        <v>0.1573960212457742</v>
      </c>
      <c r="C27" s="4">
        <f t="shared" si="2"/>
        <v>2.9160000000000002E-5</v>
      </c>
      <c r="D27" s="22">
        <f t="shared" si="3"/>
        <v>0.1573668612457742</v>
      </c>
      <c r="E27">
        <f t="shared" si="0"/>
        <v>0</v>
      </c>
      <c r="F27">
        <f t="shared" si="4"/>
        <v>0</v>
      </c>
      <c r="G27" s="69">
        <f t="shared" si="5"/>
        <v>0.1573668612457742</v>
      </c>
    </row>
    <row r="28" spans="1:7" x14ac:dyDescent="0.25">
      <c r="A28">
        <v>0.1</v>
      </c>
      <c r="B28" s="4">
        <f t="shared" si="1"/>
        <v>0.16245047927124712</v>
      </c>
      <c r="C28" s="4">
        <f t="shared" si="2"/>
        <v>4.0000000000000017E-5</v>
      </c>
      <c r="D28" s="22">
        <f t="shared" si="3"/>
        <v>0.1624104792712471</v>
      </c>
      <c r="E28">
        <f t="shared" si="0"/>
        <v>0</v>
      </c>
      <c r="F28">
        <f t="shared" si="4"/>
        <v>0</v>
      </c>
      <c r="G28" s="69">
        <f t="shared" si="5"/>
        <v>0.1624104792712471</v>
      </c>
    </row>
    <row r="29" spans="1:7" x14ac:dyDescent="0.25">
      <c r="A29">
        <v>0.11</v>
      </c>
      <c r="B29" s="4">
        <f t="shared" si="1"/>
        <v>0.16716247879083049</v>
      </c>
      <c r="C29" s="4">
        <f t="shared" si="2"/>
        <v>5.3240000000000005E-5</v>
      </c>
      <c r="D29" s="22">
        <f t="shared" si="3"/>
        <v>0.16710923879083048</v>
      </c>
      <c r="E29">
        <f t="shared" si="0"/>
        <v>0</v>
      </c>
      <c r="F29">
        <f t="shared" si="4"/>
        <v>0</v>
      </c>
      <c r="G29" s="69">
        <f t="shared" si="5"/>
        <v>0.16710923879083048</v>
      </c>
    </row>
    <row r="30" spans="1:7" x14ac:dyDescent="0.25">
      <c r="A30">
        <v>0.12</v>
      </c>
      <c r="B30" s="4">
        <f t="shared" si="1"/>
        <v>0.17158344008881901</v>
      </c>
      <c r="C30" s="4">
        <f t="shared" si="2"/>
        <v>6.9120000000000016E-5</v>
      </c>
      <c r="D30" s="22">
        <f t="shared" si="3"/>
        <v>0.17151432008881901</v>
      </c>
      <c r="E30">
        <f t="shared" si="0"/>
        <v>0</v>
      </c>
      <c r="F30">
        <f t="shared" si="4"/>
        <v>0</v>
      </c>
      <c r="G30" s="69">
        <f t="shared" si="5"/>
        <v>0.17151432008881901</v>
      </c>
    </row>
    <row r="31" spans="1:7" x14ac:dyDescent="0.25">
      <c r="A31">
        <v>0.13</v>
      </c>
      <c r="B31" s="4">
        <f t="shared" si="1"/>
        <v>0.17575350818595262</v>
      </c>
      <c r="C31" s="4">
        <f t="shared" si="2"/>
        <v>8.7880000000000019E-5</v>
      </c>
      <c r="D31" s="22">
        <f t="shared" si="3"/>
        <v>0.1756656281859526</v>
      </c>
      <c r="E31">
        <f t="shared" si="0"/>
        <v>0</v>
      </c>
      <c r="F31">
        <f t="shared" si="4"/>
        <v>0</v>
      </c>
      <c r="G31" s="69">
        <f t="shared" si="5"/>
        <v>0.1756656281859526</v>
      </c>
    </row>
    <row r="32" spans="1:7" x14ac:dyDescent="0.25">
      <c r="A32">
        <v>0.14000000000000001</v>
      </c>
      <c r="B32" s="4">
        <f t="shared" si="1"/>
        <v>0.17970468835812797</v>
      </c>
      <c r="C32" s="4">
        <f t="shared" si="2"/>
        <v>1.0976000000000005E-4</v>
      </c>
      <c r="D32" s="22">
        <f t="shared" si="3"/>
        <v>0.17959492835812799</v>
      </c>
      <c r="E32">
        <f t="shared" si="0"/>
        <v>0</v>
      </c>
      <c r="F32">
        <f t="shared" si="4"/>
        <v>0</v>
      </c>
      <c r="G32" s="69">
        <f t="shared" si="5"/>
        <v>0.17959492835812799</v>
      </c>
    </row>
    <row r="33" spans="1:7" x14ac:dyDescent="0.25">
      <c r="A33">
        <v>0.15</v>
      </c>
      <c r="B33" s="4">
        <f t="shared" si="1"/>
        <v>0.18346295092848036</v>
      </c>
      <c r="C33" s="4">
        <f t="shared" si="2"/>
        <v>1.3500000000000003E-4</v>
      </c>
      <c r="D33" s="22">
        <f t="shared" si="3"/>
        <v>0.18332795092848037</v>
      </c>
      <c r="E33">
        <f t="shared" si="0"/>
        <v>0</v>
      </c>
      <c r="F33">
        <f t="shared" si="4"/>
        <v>0</v>
      </c>
      <c r="G33" s="69">
        <f t="shared" si="5"/>
        <v>0.18332795092848037</v>
      </c>
    </row>
    <row r="34" spans="1:7" x14ac:dyDescent="0.25">
      <c r="A34">
        <v>0.16</v>
      </c>
      <c r="B34" s="4">
        <f t="shared" si="1"/>
        <v>0.18704968956452425</v>
      </c>
      <c r="C34" s="4">
        <f t="shared" si="2"/>
        <v>1.6384000000000006E-4</v>
      </c>
      <c r="D34" s="22">
        <f t="shared" si="3"/>
        <v>0.18688584956452425</v>
      </c>
      <c r="E34">
        <f t="shared" si="0"/>
        <v>0</v>
      </c>
      <c r="F34">
        <f t="shared" si="4"/>
        <v>0</v>
      </c>
      <c r="G34" s="69">
        <f t="shared" si="5"/>
        <v>0.18688584956452425</v>
      </c>
    </row>
    <row r="35" spans="1:7" x14ac:dyDescent="0.25">
      <c r="A35">
        <v>0.17</v>
      </c>
      <c r="B35" s="4">
        <f t="shared" si="1"/>
        <v>0.1904827592218524</v>
      </c>
      <c r="C35" s="4">
        <f t="shared" si="2"/>
        <v>1.965200000000001E-4</v>
      </c>
      <c r="D35" s="22">
        <f t="shared" si="3"/>
        <v>0.19028623922185239</v>
      </c>
      <c r="E35">
        <f t="shared" si="0"/>
        <v>0</v>
      </c>
      <c r="F35">
        <f t="shared" si="4"/>
        <v>0</v>
      </c>
      <c r="G35" s="69">
        <f t="shared" si="5"/>
        <v>0.19028623922185239</v>
      </c>
    </row>
    <row r="36" spans="1:7" x14ac:dyDescent="0.25">
      <c r="A36">
        <v>0.18</v>
      </c>
      <c r="B36" s="4">
        <f t="shared" si="1"/>
        <v>0.19377723223945267</v>
      </c>
      <c r="C36" s="4">
        <f t="shared" si="2"/>
        <v>2.3328000000000002E-4</v>
      </c>
      <c r="D36" s="22">
        <f t="shared" si="3"/>
        <v>0.19354395223945267</v>
      </c>
      <c r="E36">
        <f t="shared" si="0"/>
        <v>0</v>
      </c>
      <c r="F36">
        <f t="shared" si="4"/>
        <v>0</v>
      </c>
      <c r="G36" s="69">
        <f t="shared" si="5"/>
        <v>0.19354395223945267</v>
      </c>
    </row>
    <row r="37" spans="1:7" x14ac:dyDescent="0.25">
      <c r="A37">
        <v>0.19</v>
      </c>
      <c r="B37" s="4">
        <f t="shared" si="1"/>
        <v>0.19694596036351505</v>
      </c>
      <c r="C37" s="4">
        <f t="shared" si="2"/>
        <v>2.7436000000000008E-4</v>
      </c>
      <c r="D37" s="22">
        <f t="shared" si="3"/>
        <v>0.19667160036351505</v>
      </c>
      <c r="E37">
        <f t="shared" si="0"/>
        <v>0</v>
      </c>
      <c r="F37">
        <f t="shared" si="4"/>
        <v>0</v>
      </c>
      <c r="G37" s="69">
        <f t="shared" si="5"/>
        <v>0.19667160036351505</v>
      </c>
    </row>
    <row r="38" spans="1:7" x14ac:dyDescent="0.25">
      <c r="A38">
        <v>0.2</v>
      </c>
      <c r="B38" s="4">
        <f t="shared" si="1"/>
        <v>0.20000000000000004</v>
      </c>
      <c r="C38" s="4">
        <f t="shared" si="2"/>
        <v>3.2000000000000013E-4</v>
      </c>
      <c r="D38" s="22">
        <f t="shared" si="3"/>
        <v>0.19968000000000005</v>
      </c>
      <c r="E38">
        <f t="shared" si="0"/>
        <v>0</v>
      </c>
      <c r="F38">
        <f t="shared" si="4"/>
        <v>0</v>
      </c>
      <c r="G38" s="69">
        <f t="shared" si="5"/>
        <v>0.19968000000000005</v>
      </c>
    </row>
    <row r="39" spans="1:7" x14ac:dyDescent="0.25">
      <c r="A39">
        <v>0.21</v>
      </c>
      <c r="B39" s="4">
        <f t="shared" si="1"/>
        <v>0.20294893908448108</v>
      </c>
      <c r="C39" s="4">
        <f t="shared" si="2"/>
        <v>3.7043999999999998E-4</v>
      </c>
      <c r="D39" s="22">
        <f t="shared" si="3"/>
        <v>0.20257849908448108</v>
      </c>
      <c r="E39">
        <f t="shared" si="0"/>
        <v>0</v>
      </c>
      <c r="F39">
        <f t="shared" si="4"/>
        <v>0</v>
      </c>
      <c r="G39" s="69">
        <f t="shared" si="5"/>
        <v>0.20257849908448108</v>
      </c>
    </row>
    <row r="40" spans="1:7" x14ac:dyDescent="0.25">
      <c r="A40">
        <v>0.22</v>
      </c>
      <c r="B40" s="4">
        <f t="shared" si="1"/>
        <v>0.20580115188421899</v>
      </c>
      <c r="C40" s="4">
        <f t="shared" si="2"/>
        <v>4.2592000000000004E-4</v>
      </c>
      <c r="D40" s="22">
        <f t="shared" si="3"/>
        <v>0.205375231884219</v>
      </c>
      <c r="E40">
        <f t="shared" si="0"/>
        <v>0</v>
      </c>
      <c r="F40">
        <f t="shared" si="4"/>
        <v>0</v>
      </c>
      <c r="G40" s="69">
        <f t="shared" si="5"/>
        <v>0.205375231884219</v>
      </c>
    </row>
    <row r="41" spans="1:7" x14ac:dyDescent="0.25">
      <c r="A41">
        <v>0.23</v>
      </c>
      <c r="B41" s="4">
        <f t="shared" si="1"/>
        <v>0.20856400014310664</v>
      </c>
      <c r="C41" s="4">
        <f t="shared" si="2"/>
        <v>4.8668000000000013E-4</v>
      </c>
      <c r="D41" s="22">
        <f t="shared" si="3"/>
        <v>0.20807732014310665</v>
      </c>
      <c r="E41">
        <f t="shared" si="0"/>
        <v>0</v>
      </c>
      <c r="F41">
        <f t="shared" si="4"/>
        <v>0</v>
      </c>
      <c r="G41" s="69">
        <f t="shared" si="5"/>
        <v>0.20807732014310665</v>
      </c>
    </row>
    <row r="42" spans="1:7" x14ac:dyDescent="0.25">
      <c r="A42">
        <v>0.24</v>
      </c>
      <c r="B42" s="4">
        <f t="shared" si="1"/>
        <v>0.21124399368785163</v>
      </c>
      <c r="C42" s="4">
        <f t="shared" si="2"/>
        <v>5.5296000000000013E-4</v>
      </c>
      <c r="D42" s="22">
        <f t="shared" si="3"/>
        <v>0.21069103368785164</v>
      </c>
      <c r="E42">
        <f t="shared" si="0"/>
        <v>0</v>
      </c>
      <c r="F42">
        <f t="shared" si="4"/>
        <v>0</v>
      </c>
      <c r="G42" s="69">
        <f t="shared" si="5"/>
        <v>0.21069103368785164</v>
      </c>
    </row>
    <row r="43" spans="1:7" x14ac:dyDescent="0.25">
      <c r="A43">
        <v>0.25</v>
      </c>
      <c r="B43" s="4">
        <f t="shared" si="1"/>
        <v>0.2138469199982376</v>
      </c>
      <c r="C43" s="4">
        <f t="shared" si="2"/>
        <v>6.2500000000000012E-4</v>
      </c>
      <c r="D43" s="22">
        <f t="shared" si="3"/>
        <v>0.21322191999823761</v>
      </c>
      <c r="E43">
        <f t="shared" si="0"/>
        <v>0</v>
      </c>
      <c r="F43">
        <f t="shared" si="4"/>
        <v>0</v>
      </c>
      <c r="G43" s="69">
        <f t="shared" si="5"/>
        <v>0.21322191999823761</v>
      </c>
    </row>
    <row r="44" spans="1:7" x14ac:dyDescent="0.25">
      <c r="A44">
        <v>0.26</v>
      </c>
      <c r="B44" s="4">
        <f t="shared" si="1"/>
        <v>0.21637794972890559</v>
      </c>
      <c r="C44" s="4">
        <f t="shared" si="2"/>
        <v>7.0304000000000015E-4</v>
      </c>
      <c r="D44" s="22">
        <f t="shared" si="3"/>
        <v>0.2156749097289056</v>
      </c>
      <c r="E44">
        <f t="shared" si="0"/>
        <v>0</v>
      </c>
      <c r="F44">
        <f t="shared" si="4"/>
        <v>0</v>
      </c>
      <c r="G44" s="69">
        <f t="shared" si="5"/>
        <v>0.2156749097289056</v>
      </c>
    </row>
    <row r="45" spans="1:7" x14ac:dyDescent="0.25">
      <c r="A45">
        <v>0.27</v>
      </c>
      <c r="B45" s="4">
        <f t="shared" si="1"/>
        <v>0.21884172339093724</v>
      </c>
      <c r="C45" s="4">
        <f t="shared" si="2"/>
        <v>7.8732000000000021E-4</v>
      </c>
      <c r="D45" s="22">
        <f t="shared" si="3"/>
        <v>0.21805440339093723</v>
      </c>
      <c r="E45">
        <f t="shared" si="0"/>
        <v>0</v>
      </c>
      <c r="F45">
        <f t="shared" si="4"/>
        <v>0</v>
      </c>
      <c r="G45" s="69">
        <f t="shared" si="5"/>
        <v>0.21805440339093723</v>
      </c>
    </row>
    <row r="46" spans="1:7" x14ac:dyDescent="0.25">
      <c r="A46">
        <v>0.28000000000000003</v>
      </c>
      <c r="B46" s="4">
        <f t="shared" si="1"/>
        <v>0.22124242312399847</v>
      </c>
      <c r="C46" s="4">
        <f t="shared" si="2"/>
        <v>8.7808000000000037E-4</v>
      </c>
      <c r="D46" s="22">
        <f t="shared" si="3"/>
        <v>0.22036434312399847</v>
      </c>
      <c r="E46">
        <f t="shared" si="0"/>
        <v>0</v>
      </c>
      <c r="F46">
        <f t="shared" si="4"/>
        <v>0</v>
      </c>
      <c r="G46" s="69">
        <f t="shared" si="5"/>
        <v>0.22036434312399847</v>
      </c>
    </row>
    <row r="47" spans="1:7" x14ac:dyDescent="0.25">
      <c r="A47">
        <v>0.28999999999999998</v>
      </c>
      <c r="B47" s="4">
        <f t="shared" si="1"/>
        <v>0.22358383255973596</v>
      </c>
      <c r="C47" s="4">
        <f t="shared" si="2"/>
        <v>9.755600000000001E-4</v>
      </c>
      <c r="D47" s="22">
        <f t="shared" si="3"/>
        <v>0.22260827255973598</v>
      </c>
      <c r="E47">
        <f t="shared" si="0"/>
        <v>0</v>
      </c>
      <c r="F47">
        <f t="shared" si="4"/>
        <v>0</v>
      </c>
      <c r="G47" s="69">
        <f t="shared" si="5"/>
        <v>0.22260827255973598</v>
      </c>
    </row>
    <row r="48" spans="1:7" x14ac:dyDescent="0.25">
      <c r="A48">
        <v>0.3</v>
      </c>
      <c r="B48" s="4">
        <f t="shared" si="1"/>
        <v>0.22586938709137111</v>
      </c>
      <c r="C48" s="4">
        <f t="shared" si="2"/>
        <v>1.0800000000000002E-3</v>
      </c>
      <c r="D48" s="22">
        <f t="shared" si="3"/>
        <v>0.22478938709137111</v>
      </c>
      <c r="E48">
        <f t="shared" si="0"/>
        <v>0</v>
      </c>
      <c r="F48">
        <f t="shared" si="4"/>
        <v>0</v>
      </c>
      <c r="G48" s="69">
        <f t="shared" si="5"/>
        <v>0.22478938709137111</v>
      </c>
    </row>
    <row r="49" spans="1:7" x14ac:dyDescent="0.25">
      <c r="A49">
        <v>0.31</v>
      </c>
      <c r="B49" s="4">
        <f t="shared" si="1"/>
        <v>0.22810221635286665</v>
      </c>
      <c r="C49" s="4">
        <f t="shared" si="2"/>
        <v>1.1916400000000003E-3</v>
      </c>
      <c r="D49" s="22">
        <f t="shared" si="3"/>
        <v>0.22691057635286666</v>
      </c>
      <c r="E49">
        <f t="shared" si="0"/>
        <v>0</v>
      </c>
      <c r="F49">
        <f t="shared" si="4"/>
        <v>0</v>
      </c>
      <c r="G49" s="69">
        <f t="shared" si="5"/>
        <v>0.22691057635286666</v>
      </c>
    </row>
    <row r="50" spans="1:7" x14ac:dyDescent="0.25">
      <c r="A50">
        <v>0.32</v>
      </c>
      <c r="B50" s="4">
        <f t="shared" si="1"/>
        <v>0.23028518032526493</v>
      </c>
      <c r="C50" s="4">
        <f t="shared" si="2"/>
        <v>1.3107200000000005E-3</v>
      </c>
      <c r="D50" s="22">
        <f t="shared" si="3"/>
        <v>0.22897446032526494</v>
      </c>
      <c r="E50">
        <f t="shared" si="0"/>
        <v>0</v>
      </c>
      <c r="F50">
        <f t="shared" si="4"/>
        <v>0</v>
      </c>
      <c r="G50" s="69">
        <f t="shared" si="5"/>
        <v>0.22897446032526494</v>
      </c>
    </row>
    <row r="51" spans="1:7" x14ac:dyDescent="0.25">
      <c r="A51">
        <v>0.33</v>
      </c>
      <c r="B51" s="4">
        <f t="shared" si="1"/>
        <v>0.23242090019393361</v>
      </c>
      <c r="C51" s="4">
        <f t="shared" si="2"/>
        <v>1.4374800000000005E-3</v>
      </c>
      <c r="D51" s="22">
        <f t="shared" si="3"/>
        <v>0.23098342019393361</v>
      </c>
      <c r="E51">
        <f t="shared" si="0"/>
        <v>0</v>
      </c>
      <c r="F51">
        <f t="shared" si="4"/>
        <v>0</v>
      </c>
      <c r="G51" s="69">
        <f t="shared" si="5"/>
        <v>0.23098342019393361</v>
      </c>
    </row>
    <row r="52" spans="1:7" x14ac:dyDescent="0.25">
      <c r="A52">
        <v>0.34</v>
      </c>
      <c r="B52" s="4">
        <f t="shared" si="1"/>
        <v>0.23451178485450844</v>
      </c>
      <c r="C52" s="4">
        <f t="shared" si="2"/>
        <v>1.5721600000000008E-3</v>
      </c>
      <c r="D52" s="22">
        <f t="shared" si="3"/>
        <v>0.23293962485450845</v>
      </c>
      <c r="E52">
        <f t="shared" si="0"/>
        <v>0</v>
      </c>
      <c r="F52">
        <f t="shared" si="4"/>
        <v>0</v>
      </c>
      <c r="G52" s="69">
        <f t="shared" si="5"/>
        <v>0.23293962485450845</v>
      </c>
    </row>
    <row r="53" spans="1:7" x14ac:dyDescent="0.25">
      <c r="A53">
        <v>0.35</v>
      </c>
      <c r="B53" s="4">
        <f t="shared" si="1"/>
        <v>0.23656005379006967</v>
      </c>
      <c r="C53" s="4">
        <f t="shared" si="2"/>
        <v>1.7149999999999999E-3</v>
      </c>
      <c r="D53" s="22">
        <f t="shared" si="3"/>
        <v>0.23484505379006967</v>
      </c>
      <c r="E53">
        <f t="shared" si="0"/>
        <v>0</v>
      </c>
      <c r="F53">
        <f t="shared" si="4"/>
        <v>0</v>
      </c>
      <c r="G53" s="69">
        <f t="shared" si="5"/>
        <v>0.23484505379006967</v>
      </c>
    </row>
    <row r="54" spans="1:7" x14ac:dyDescent="0.25">
      <c r="A54">
        <v>0.36</v>
      </c>
      <c r="B54" s="4">
        <f t="shared" si="1"/>
        <v>0.23856775690504256</v>
      </c>
      <c r="C54" s="4">
        <f t="shared" si="2"/>
        <v>1.8662400000000001E-3</v>
      </c>
      <c r="D54" s="22">
        <f t="shared" si="3"/>
        <v>0.23670151690504257</v>
      </c>
      <c r="E54">
        <f t="shared" si="0"/>
        <v>0</v>
      </c>
      <c r="F54">
        <f t="shared" si="4"/>
        <v>0</v>
      </c>
      <c r="G54" s="69">
        <f t="shared" si="5"/>
        <v>0.23670151690504257</v>
      </c>
    </row>
    <row r="55" spans="1:7" x14ac:dyDescent="0.25">
      <c r="A55">
        <v>0.37</v>
      </c>
      <c r="B55" s="4">
        <f t="shared" si="1"/>
        <v>0.24053679179331963</v>
      </c>
      <c r="C55" s="4">
        <f t="shared" si="2"/>
        <v>2.0261200000000002E-3</v>
      </c>
      <c r="D55" s="22">
        <f t="shared" si="3"/>
        <v>0.23851067179331964</v>
      </c>
      <c r="E55">
        <f t="shared" si="0"/>
        <v>0</v>
      </c>
      <c r="F55">
        <f t="shared" si="4"/>
        <v>0</v>
      </c>
      <c r="G55" s="69">
        <f t="shared" si="5"/>
        <v>0.23851067179331964</v>
      </c>
    </row>
    <row r="56" spans="1:7" x14ac:dyDescent="0.25">
      <c r="A56">
        <v>0.38</v>
      </c>
      <c r="B56" s="4">
        <f t="shared" si="1"/>
        <v>0.24246891883239086</v>
      </c>
      <c r="C56" s="4">
        <f t="shared" si="2"/>
        <v>2.1948800000000006E-3</v>
      </c>
      <c r="D56" s="22">
        <f t="shared" si="3"/>
        <v>0.24027403883239085</v>
      </c>
      <c r="E56">
        <f t="shared" si="0"/>
        <v>0</v>
      </c>
      <c r="F56">
        <f t="shared" si="4"/>
        <v>0</v>
      </c>
      <c r="G56" s="69">
        <f t="shared" si="5"/>
        <v>0.24027403883239085</v>
      </c>
    </row>
    <row r="57" spans="1:7" x14ac:dyDescent="0.25">
      <c r="A57">
        <v>0.39</v>
      </c>
      <c r="B57" s="4">
        <f t="shared" si="1"/>
        <v>0.24436577442677701</v>
      </c>
      <c r="C57" s="4">
        <f t="shared" si="2"/>
        <v>2.3727600000000007E-3</v>
      </c>
      <c r="D57" s="22">
        <f t="shared" si="3"/>
        <v>0.24199301442677701</v>
      </c>
      <c r="E57">
        <f t="shared" si="0"/>
        <v>0</v>
      </c>
      <c r="F57">
        <f t="shared" si="4"/>
        <v>0</v>
      </c>
      <c r="G57" s="69">
        <f t="shared" si="5"/>
        <v>0.24199301442677701</v>
      </c>
    </row>
    <row r="58" spans="1:7" x14ac:dyDescent="0.25">
      <c r="A58">
        <v>0.4</v>
      </c>
      <c r="B58" s="4">
        <f t="shared" si="1"/>
        <v>0.24622888266898327</v>
      </c>
      <c r="C58" s="4">
        <f t="shared" si="2"/>
        <v>2.5600000000000011E-3</v>
      </c>
      <c r="D58" s="22">
        <f t="shared" si="3"/>
        <v>0.24366888266898326</v>
      </c>
      <c r="E58">
        <f t="shared" si="0"/>
        <v>0</v>
      </c>
      <c r="F58">
        <f t="shared" si="4"/>
        <v>0</v>
      </c>
      <c r="G58" s="69">
        <f t="shared" si="5"/>
        <v>0.24366888266898326</v>
      </c>
    </row>
    <row r="59" spans="1:7" x14ac:dyDescent="0.25">
      <c r="A59">
        <v>0.41</v>
      </c>
      <c r="B59" s="4">
        <f t="shared" si="1"/>
        <v>0.24805966564162685</v>
      </c>
      <c r="C59" s="4">
        <f t="shared" si="2"/>
        <v>2.75684E-3</v>
      </c>
      <c r="D59" s="22">
        <f t="shared" si="3"/>
        <v>0.24530282564162684</v>
      </c>
      <c r="E59">
        <f t="shared" si="0"/>
        <v>0</v>
      </c>
      <c r="F59">
        <f t="shared" si="4"/>
        <v>0</v>
      </c>
      <c r="G59" s="69">
        <f t="shared" si="5"/>
        <v>0.24530282564162684</v>
      </c>
    </row>
    <row r="60" spans="1:7" x14ac:dyDescent="0.25">
      <c r="A60">
        <v>0.42</v>
      </c>
      <c r="B60" s="4">
        <f t="shared" si="1"/>
        <v>0.24985945254813657</v>
      </c>
      <c r="C60" s="4">
        <f t="shared" si="2"/>
        <v>2.9635199999999999E-3</v>
      </c>
      <c r="D60" s="22">
        <f t="shared" si="3"/>
        <v>0.24689593254813658</v>
      </c>
      <c r="E60">
        <f t="shared" si="0"/>
        <v>0</v>
      </c>
      <c r="F60">
        <f t="shared" si="4"/>
        <v>0</v>
      </c>
      <c r="G60" s="69">
        <f t="shared" si="5"/>
        <v>0.24689593254813658</v>
      </c>
    </row>
    <row r="61" spans="1:7" x14ac:dyDescent="0.25">
      <c r="A61">
        <v>0.43</v>
      </c>
      <c r="B61" s="4">
        <f t="shared" si="1"/>
        <v>0.25162948782975747</v>
      </c>
      <c r="C61" s="4">
        <f t="shared" si="2"/>
        <v>3.1802800000000006E-3</v>
      </c>
      <c r="D61" s="22">
        <f t="shared" si="3"/>
        <v>0.24844920782975746</v>
      </c>
      <c r="E61">
        <f t="shared" si="0"/>
        <v>0</v>
      </c>
      <c r="F61">
        <f t="shared" si="4"/>
        <v>0</v>
      </c>
      <c r="G61" s="69">
        <f t="shared" si="5"/>
        <v>0.24844920782975746</v>
      </c>
    </row>
    <row r="62" spans="1:7" x14ac:dyDescent="0.25">
      <c r="A62">
        <v>0.44</v>
      </c>
      <c r="B62" s="4">
        <f t="shared" si="1"/>
        <v>0.25337093840220481</v>
      </c>
      <c r="C62" s="4">
        <f t="shared" si="2"/>
        <v>3.4073600000000003E-3</v>
      </c>
      <c r="D62" s="22">
        <f t="shared" si="3"/>
        <v>0.24996357840220482</v>
      </c>
      <c r="E62">
        <f t="shared" si="0"/>
        <v>0</v>
      </c>
      <c r="F62">
        <f t="shared" si="4"/>
        <v>0</v>
      </c>
      <c r="G62" s="69">
        <f t="shared" si="5"/>
        <v>0.24996357840220482</v>
      </c>
    </row>
    <row r="63" spans="1:7" x14ac:dyDescent="0.25">
      <c r="A63">
        <v>0.45</v>
      </c>
      <c r="B63" s="4">
        <f t="shared" si="1"/>
        <v>0.25508490012515816</v>
      </c>
      <c r="C63" s="4">
        <f t="shared" si="2"/>
        <v>3.6450000000000011E-3</v>
      </c>
      <c r="D63" s="22">
        <f t="shared" si="3"/>
        <v>0.25143990012515816</v>
      </c>
      <c r="E63">
        <f t="shared" si="0"/>
        <v>0</v>
      </c>
      <c r="F63">
        <f t="shared" si="4"/>
        <v>0</v>
      </c>
      <c r="G63" s="69">
        <f t="shared" si="5"/>
        <v>0.25143990012515816</v>
      </c>
    </row>
    <row r="64" spans="1:7" x14ac:dyDescent="0.25">
      <c r="A64">
        <v>0.46</v>
      </c>
      <c r="B64" s="4">
        <f t="shared" si="1"/>
        <v>0.25677240360105408</v>
      </c>
      <c r="C64" s="4">
        <f t="shared" si="2"/>
        <v>3.893440000000001E-3</v>
      </c>
      <c r="D64" s="22">
        <f t="shared" si="3"/>
        <v>0.25287896360105405</v>
      </c>
      <c r="E64">
        <f t="shared" si="0"/>
        <v>0</v>
      </c>
      <c r="F64">
        <f t="shared" si="4"/>
        <v>0</v>
      </c>
      <c r="G64" s="69">
        <f t="shared" si="5"/>
        <v>0.25287896360105405</v>
      </c>
    </row>
    <row r="65" spans="1:7" x14ac:dyDescent="0.25">
      <c r="A65">
        <v>0.47</v>
      </c>
      <c r="B65" s="4">
        <f t="shared" si="1"/>
        <v>0.25843441938568962</v>
      </c>
      <c r="C65" s="4">
        <f t="shared" si="2"/>
        <v>4.15292E-3</v>
      </c>
      <c r="D65" s="22">
        <f t="shared" si="3"/>
        <v>0.25428149938568961</v>
      </c>
      <c r="E65">
        <f t="shared" si="0"/>
        <v>0</v>
      </c>
      <c r="F65">
        <f t="shared" si="4"/>
        <v>0</v>
      </c>
      <c r="G65" s="69">
        <f t="shared" si="5"/>
        <v>0.25428149938568961</v>
      </c>
    </row>
    <row r="66" spans="1:7" x14ac:dyDescent="0.25">
      <c r="A66">
        <v>0.48</v>
      </c>
      <c r="B66" s="4">
        <f t="shared" si="1"/>
        <v>0.26007186268146731</v>
      </c>
      <c r="C66" s="4">
        <f t="shared" si="2"/>
        <v>4.423680000000001E-3</v>
      </c>
      <c r="D66" s="22">
        <f t="shared" si="3"/>
        <v>0.25564818268146733</v>
      </c>
      <c r="E66">
        <f t="shared" si="0"/>
        <v>0</v>
      </c>
      <c r="F66">
        <f t="shared" si="4"/>
        <v>0</v>
      </c>
      <c r="G66" s="69">
        <f t="shared" si="5"/>
        <v>0.25564818268146733</v>
      </c>
    </row>
    <row r="67" spans="1:7" x14ac:dyDescent="0.25">
      <c r="A67">
        <v>0.49</v>
      </c>
      <c r="B67" s="4">
        <f t="shared" si="1"/>
        <v>0.26168559757429211</v>
      </c>
      <c r="C67" s="4">
        <f t="shared" si="2"/>
        <v>4.7059600000000004E-3</v>
      </c>
      <c r="D67" s="22">
        <f t="shared" si="3"/>
        <v>0.2569796375742921</v>
      </c>
      <c r="E67">
        <f t="shared" si="0"/>
        <v>0</v>
      </c>
      <c r="F67">
        <f t="shared" si="4"/>
        <v>0</v>
      </c>
      <c r="G67" s="69">
        <f t="shared" si="5"/>
        <v>0.2569796375742921</v>
      </c>
    </row>
    <row r="68" spans="1:7" x14ac:dyDescent="0.25">
      <c r="A68">
        <v>0.5</v>
      </c>
      <c r="B68" s="4">
        <f t="shared" si="1"/>
        <v>0.26327644086684748</v>
      </c>
      <c r="C68" s="4">
        <f t="shared" si="2"/>
        <v>5.000000000000001E-3</v>
      </c>
      <c r="D68" s="22">
        <f t="shared" si="3"/>
        <v>0.25827644086684748</v>
      </c>
      <c r="E68">
        <f t="shared" si="0"/>
        <v>0</v>
      </c>
      <c r="F68">
        <f t="shared" si="4"/>
        <v>0</v>
      </c>
      <c r="G68" s="69">
        <f t="shared" si="5"/>
        <v>0.25827644086684748</v>
      </c>
    </row>
    <row r="69" spans="1:7" x14ac:dyDescent="0.25">
      <c r="A69">
        <v>0.51</v>
      </c>
      <c r="B69" s="4">
        <f t="shared" si="1"/>
        <v>0.26484516555395643</v>
      </c>
      <c r="C69" s="4">
        <f t="shared" si="2"/>
        <v>5.3060400000000006E-3</v>
      </c>
      <c r="D69" s="22">
        <f t="shared" si="3"/>
        <v>0.25953912555395642</v>
      </c>
      <c r="E69">
        <f t="shared" si="0"/>
        <v>0</v>
      </c>
      <c r="F69">
        <f t="shared" si="4"/>
        <v>0</v>
      </c>
      <c r="G69" s="69">
        <f t="shared" si="5"/>
        <v>0.25953912555395642</v>
      </c>
    </row>
    <row r="70" spans="1:7" x14ac:dyDescent="0.25">
      <c r="A70">
        <v>0.52</v>
      </c>
      <c r="B70" s="4">
        <f t="shared" si="1"/>
        <v>0.26639250397976921</v>
      </c>
      <c r="C70" s="4">
        <f t="shared" si="2"/>
        <v>5.6243200000000012E-3</v>
      </c>
      <c r="D70" s="22">
        <f t="shared" si="3"/>
        <v>0.2607681839797692</v>
      </c>
      <c r="E70">
        <f t="shared" si="0"/>
        <v>0</v>
      </c>
      <c r="F70">
        <f t="shared" si="4"/>
        <v>0</v>
      </c>
      <c r="G70" s="69">
        <f t="shared" si="5"/>
        <v>0.2607681839797692</v>
      </c>
    </row>
    <row r="71" spans="1:7" x14ac:dyDescent="0.25">
      <c r="A71">
        <v>0.53</v>
      </c>
      <c r="B71" s="4">
        <f t="shared" si="1"/>
        <v>0.26791915071143035</v>
      </c>
      <c r="C71" s="4">
        <f t="shared" si="2"/>
        <v>5.9550800000000024E-3</v>
      </c>
      <c r="D71" s="22">
        <f t="shared" si="3"/>
        <v>0.26196407071143035</v>
      </c>
      <c r="E71">
        <f t="shared" si="0"/>
        <v>0</v>
      </c>
      <c r="F71">
        <f t="shared" si="4"/>
        <v>0</v>
      </c>
      <c r="G71" s="69">
        <f t="shared" si="5"/>
        <v>0.26196407071143035</v>
      </c>
    </row>
    <row r="72" spans="1:7" x14ac:dyDescent="0.25">
      <c r="A72">
        <v>0.54</v>
      </c>
      <c r="B72" s="4">
        <f t="shared" si="1"/>
        <v>0.26942576515952588</v>
      </c>
      <c r="C72" s="4">
        <f t="shared" si="2"/>
        <v>6.2985600000000017E-3</v>
      </c>
      <c r="D72" s="22">
        <f t="shared" si="3"/>
        <v>0.26312720515952587</v>
      </c>
      <c r="E72">
        <f t="shared" si="0"/>
        <v>0</v>
      </c>
      <c r="F72">
        <f t="shared" si="4"/>
        <v>0</v>
      </c>
      <c r="G72" s="69">
        <f t="shared" si="5"/>
        <v>0.26312720515952587</v>
      </c>
    </row>
    <row r="73" spans="1:7" x14ac:dyDescent="0.25">
      <c r="A73">
        <v>0.55000000000000004</v>
      </c>
      <c r="B73" s="4">
        <f t="shared" si="1"/>
        <v>0.27091297397187342</v>
      </c>
      <c r="C73" s="4">
        <f t="shared" si="2"/>
        <v>6.6550000000000029E-3</v>
      </c>
      <c r="D73" s="22">
        <f t="shared" si="3"/>
        <v>0.26425797397187339</v>
      </c>
      <c r="E73">
        <f t="shared" si="0"/>
        <v>0</v>
      </c>
      <c r="F73">
        <f t="shared" si="4"/>
        <v>0</v>
      </c>
      <c r="G73" s="69">
        <f t="shared" si="5"/>
        <v>0.26425797397187339</v>
      </c>
    </row>
    <row r="74" spans="1:7" x14ac:dyDescent="0.25">
      <c r="A74">
        <v>0.56000000000000005</v>
      </c>
      <c r="B74" s="4">
        <f t="shared" si="1"/>
        <v>0.27238137322400285</v>
      </c>
      <c r="C74" s="4">
        <f t="shared" si="2"/>
        <v>7.024640000000003E-3</v>
      </c>
      <c r="D74" s="22">
        <f t="shared" si="3"/>
        <v>0.26535673322400283</v>
      </c>
      <c r="E74">
        <f t="shared" si="0"/>
        <v>0</v>
      </c>
      <c r="F74">
        <f t="shared" si="4"/>
        <v>0</v>
      </c>
      <c r="G74" s="69">
        <f t="shared" si="5"/>
        <v>0.26535673322400283</v>
      </c>
    </row>
    <row r="75" spans="1:7" x14ac:dyDescent="0.25">
      <c r="A75">
        <v>0.56999999999999995</v>
      </c>
      <c r="B75" s="4">
        <f t="shared" si="1"/>
        <v>0.27383153042689762</v>
      </c>
      <c r="C75" s="4">
        <f t="shared" si="2"/>
        <v>7.4077200000000005E-3</v>
      </c>
      <c r="D75" s="22">
        <f t="shared" si="3"/>
        <v>0.26642381042689761</v>
      </c>
      <c r="E75">
        <f t="shared" si="0"/>
        <v>0</v>
      </c>
      <c r="F75">
        <f t="shared" si="4"/>
        <v>0</v>
      </c>
      <c r="G75" s="69">
        <f t="shared" si="5"/>
        <v>0.26642381042689761</v>
      </c>
    </row>
    <row r="76" spans="1:7" x14ac:dyDescent="0.25">
      <c r="A76">
        <v>0.57999999999999996</v>
      </c>
      <c r="B76" s="4">
        <f t="shared" si="1"/>
        <v>0.27526398637016414</v>
      </c>
      <c r="C76" s="4">
        <f t="shared" si="2"/>
        <v>7.8044800000000008E-3</v>
      </c>
      <c r="D76" s="22">
        <f t="shared" si="3"/>
        <v>0.26745950637016414</v>
      </c>
      <c r="E76">
        <f t="shared" si="0"/>
        <v>0</v>
      </c>
      <c r="F76">
        <f t="shared" si="4"/>
        <v>0</v>
      </c>
      <c r="G76" s="69">
        <f t="shared" si="5"/>
        <v>0.26745950637016414</v>
      </c>
    </row>
    <row r="77" spans="1:7" x14ac:dyDescent="0.25">
      <c r="A77">
        <v>0.59</v>
      </c>
      <c r="B77" s="4">
        <f t="shared" si="1"/>
        <v>0.2766792568167078</v>
      </c>
      <c r="C77" s="4">
        <f t="shared" si="2"/>
        <v>8.2151600000000009E-3</v>
      </c>
      <c r="D77" s="22">
        <f t="shared" si="3"/>
        <v>0.2684640968167078</v>
      </c>
      <c r="E77">
        <f t="shared" si="0"/>
        <v>0</v>
      </c>
      <c r="F77">
        <f t="shared" si="4"/>
        <v>0</v>
      </c>
      <c r="G77" s="69">
        <f t="shared" si="5"/>
        <v>0.2684640968167078</v>
      </c>
    </row>
    <row r="78" spans="1:7" x14ac:dyDescent="0.25">
      <c r="A78">
        <v>0.6</v>
      </c>
      <c r="B78" s="4">
        <f t="shared" si="1"/>
        <v>0.27807783406318187</v>
      </c>
      <c r="C78" s="4">
        <f t="shared" si="2"/>
        <v>8.6400000000000018E-3</v>
      </c>
      <c r="D78" s="22">
        <f t="shared" si="3"/>
        <v>0.26943783406318189</v>
      </c>
      <c r="E78">
        <f t="shared" si="0"/>
        <v>0</v>
      </c>
      <c r="F78">
        <f t="shared" si="4"/>
        <v>0</v>
      </c>
      <c r="G78" s="69">
        <f t="shared" si="5"/>
        <v>0.26943783406318189</v>
      </c>
    </row>
    <row r="79" spans="1:7" x14ac:dyDescent="0.25">
      <c r="A79">
        <v>0.61</v>
      </c>
      <c r="B79" s="4">
        <f t="shared" si="1"/>
        <v>0.27946018837888814</v>
      </c>
      <c r="C79" s="4">
        <f t="shared" si="2"/>
        <v>9.0792400000000006E-3</v>
      </c>
      <c r="D79" s="22">
        <f t="shared" si="3"/>
        <v>0.27038094837888815</v>
      </c>
      <c r="E79">
        <f t="shared" si="0"/>
        <v>0</v>
      </c>
      <c r="F79">
        <f t="shared" si="4"/>
        <v>0</v>
      </c>
      <c r="G79" s="69">
        <f t="shared" si="5"/>
        <v>0.27038094837888815</v>
      </c>
    </row>
    <row r="80" spans="1:7" x14ac:dyDescent="0.25">
      <c r="A80">
        <v>0.62</v>
      </c>
      <c r="B80" s="4">
        <f t="shared" si="1"/>
        <v>0.28082676933442519</v>
      </c>
      <c r="C80" s="4">
        <f t="shared" si="2"/>
        <v>9.5331200000000026E-3</v>
      </c>
      <c r="D80" s="22">
        <f t="shared" si="3"/>
        <v>0.27129364933442518</v>
      </c>
      <c r="E80">
        <f t="shared" si="0"/>
        <v>0</v>
      </c>
      <c r="F80">
        <f t="shared" si="4"/>
        <v>0</v>
      </c>
      <c r="G80" s="69">
        <f t="shared" si="5"/>
        <v>0.27129364933442518</v>
      </c>
    </row>
    <row r="81" spans="1:7" x14ac:dyDescent="0.25">
      <c r="A81">
        <v>0.63</v>
      </c>
      <c r="B81" s="4">
        <f t="shared" si="1"/>
        <v>0.28217800703016566</v>
      </c>
      <c r="C81" s="4">
        <f t="shared" si="2"/>
        <v>1.0001880000000003E-2</v>
      </c>
      <c r="D81" s="22">
        <f t="shared" si="3"/>
        <v>0.27217612703016564</v>
      </c>
      <c r="E81">
        <f t="shared" si="0"/>
        <v>0</v>
      </c>
      <c r="F81">
        <f t="shared" si="4"/>
        <v>0</v>
      </c>
      <c r="G81" s="69">
        <f t="shared" si="5"/>
        <v>0.27217612703016564</v>
      </c>
    </row>
    <row r="82" spans="1:7" x14ac:dyDescent="0.25">
      <c r="A82">
        <v>0.64</v>
      </c>
      <c r="B82" s="4">
        <f t="shared" si="1"/>
        <v>0.28351431323357656</v>
      </c>
      <c r="C82" s="4">
        <f t="shared" si="2"/>
        <v>1.0485760000000004E-2</v>
      </c>
      <c r="D82" s="22">
        <f t="shared" si="3"/>
        <v>0.27302855323357655</v>
      </c>
      <c r="E82">
        <f t="shared" si="0"/>
        <v>0</v>
      </c>
      <c r="F82">
        <f t="shared" si="4"/>
        <v>0</v>
      </c>
      <c r="G82" s="69">
        <f t="shared" si="5"/>
        <v>0.27302855323357655</v>
      </c>
    </row>
    <row r="83" spans="1:7" x14ac:dyDescent="0.25">
      <c r="A83">
        <v>0.65</v>
      </c>
      <c r="B83" s="4">
        <f t="shared" si="1"/>
        <v>0.28483608243345954</v>
      </c>
      <c r="C83" s="4">
        <f t="shared" si="2"/>
        <v>1.0985000000000005E-2</v>
      </c>
      <c r="D83" s="22">
        <f t="shared" si="3"/>
        <v>0.27385108243345951</v>
      </c>
      <c r="E83">
        <f t="shared" si="0"/>
        <v>0</v>
      </c>
      <c r="F83">
        <f t="shared" si="4"/>
        <v>0</v>
      </c>
      <c r="G83" s="69">
        <f t="shared" si="5"/>
        <v>0.27385108243345951</v>
      </c>
    </row>
    <row r="84" spans="1:7" x14ac:dyDescent="0.25">
      <c r="A84">
        <v>0.66</v>
      </c>
      <c r="B84" s="4">
        <f t="shared" si="1"/>
        <v>0.28614369281835772</v>
      </c>
      <c r="C84" s="4">
        <f t="shared" si="2"/>
        <v>1.1499840000000004E-2</v>
      </c>
      <c r="D84" s="22">
        <f t="shared" si="3"/>
        <v>0.27464385281835774</v>
      </c>
      <c r="E84">
        <f t="shared" si="0"/>
        <v>0</v>
      </c>
      <c r="F84">
        <f t="shared" si="4"/>
        <v>0</v>
      </c>
      <c r="G84" s="69">
        <f t="shared" si="5"/>
        <v>0.27464385281835774</v>
      </c>
    </row>
    <row r="85" spans="1:7" x14ac:dyDescent="0.25">
      <c r="A85">
        <v>0.67</v>
      </c>
      <c r="B85" s="4">
        <f t="shared" si="1"/>
        <v>0.28743750718564631</v>
      </c>
      <c r="C85" s="4">
        <f t="shared" si="2"/>
        <v>1.2030520000000005E-2</v>
      </c>
      <c r="D85" s="22">
        <f t="shared" si="3"/>
        <v>0.27540698718564632</v>
      </c>
      <c r="E85">
        <f t="shared" si="0"/>
        <v>0</v>
      </c>
      <c r="F85">
        <f t="shared" si="4"/>
        <v>0</v>
      </c>
      <c r="G85" s="69">
        <f t="shared" si="5"/>
        <v>0.27540698718564632</v>
      </c>
    </row>
    <row r="86" spans="1:7" x14ac:dyDescent="0.25">
      <c r="A86">
        <v>0.68</v>
      </c>
      <c r="B86" s="4">
        <f t="shared" si="1"/>
        <v>0.28871787378717295</v>
      </c>
      <c r="C86" s="4">
        <f t="shared" si="2"/>
        <v>1.2577280000000007E-2</v>
      </c>
      <c r="D86" s="22">
        <f t="shared" si="3"/>
        <v>0.27614059378717293</v>
      </c>
      <c r="E86">
        <f t="shared" ref="E86:E149" si="6">IF(D86=$D$419,A86,0)</f>
        <v>0</v>
      </c>
      <c r="F86">
        <f t="shared" si="4"/>
        <v>0</v>
      </c>
      <c r="G86" s="69">
        <f t="shared" si="5"/>
        <v>0.27614059378717293</v>
      </c>
    </row>
    <row r="87" spans="1:7" x14ac:dyDescent="0.25">
      <c r="A87">
        <v>0.69</v>
      </c>
      <c r="B87" s="4">
        <f t="shared" ref="B87:B150" si="7">($A87^$B$5)*($B$12^$B$6)</f>
        <v>0.28998512711674118</v>
      </c>
      <c r="C87" s="4">
        <f t="shared" ref="C87:C150" si="8">($A87^$B$10)*($B$12^$B$11)</f>
        <v>1.314036E-2</v>
      </c>
      <c r="D87" s="22">
        <f t="shared" ref="D87:D150" si="9">B87-C87</f>
        <v>0.27684476711674116</v>
      </c>
      <c r="E87">
        <f t="shared" si="6"/>
        <v>0</v>
      </c>
      <c r="F87">
        <f t="shared" ref="F87:F150" si="10">IF(D87=$D$419,B87,0)</f>
        <v>0</v>
      </c>
      <c r="G87" s="69">
        <f t="shared" ref="G87:G150" si="11">+B87-C87</f>
        <v>0.27684476711674116</v>
      </c>
    </row>
    <row r="88" spans="1:7" x14ac:dyDescent="0.25">
      <c r="A88">
        <v>0.7</v>
      </c>
      <c r="B88" s="4">
        <f t="shared" si="7"/>
        <v>0.29123958864421712</v>
      </c>
      <c r="C88" s="4">
        <f t="shared" si="8"/>
        <v>1.372E-2</v>
      </c>
      <c r="D88" s="22">
        <f t="shared" si="9"/>
        <v>0.27751958864421711</v>
      </c>
      <c r="E88">
        <f t="shared" si="6"/>
        <v>0</v>
      </c>
      <c r="F88">
        <f t="shared" si="10"/>
        <v>0</v>
      </c>
      <c r="G88" s="69">
        <f t="shared" si="11"/>
        <v>0.27751958864421711</v>
      </c>
    </row>
    <row r="89" spans="1:7" x14ac:dyDescent="0.25">
      <c r="A89">
        <v>0.71</v>
      </c>
      <c r="B89" s="4">
        <f t="shared" si="7"/>
        <v>0.29248156750058507</v>
      </c>
      <c r="C89" s="4">
        <f t="shared" si="8"/>
        <v>1.4316440000000001E-2</v>
      </c>
      <c r="D89" s="22">
        <f t="shared" si="9"/>
        <v>0.27816512750058509</v>
      </c>
      <c r="E89">
        <f t="shared" si="6"/>
        <v>0</v>
      </c>
      <c r="F89">
        <f t="shared" si="10"/>
        <v>0</v>
      </c>
      <c r="G89" s="69">
        <f t="shared" si="11"/>
        <v>0.27816512750058509</v>
      </c>
    </row>
    <row r="90" spans="1:7" x14ac:dyDescent="0.25">
      <c r="A90">
        <v>0.72</v>
      </c>
      <c r="B90" s="4">
        <f t="shared" si="7"/>
        <v>0.29371136111787122</v>
      </c>
      <c r="C90" s="4">
        <f t="shared" si="8"/>
        <v>1.4929920000000001E-2</v>
      </c>
      <c r="D90" s="22">
        <f t="shared" si="9"/>
        <v>0.27878144111787123</v>
      </c>
      <c r="E90">
        <f t="shared" si="6"/>
        <v>0</v>
      </c>
      <c r="F90">
        <f t="shared" si="10"/>
        <v>0</v>
      </c>
      <c r="G90" s="69">
        <f t="shared" si="11"/>
        <v>0.27878144111787123</v>
      </c>
    </row>
    <row r="91" spans="1:7" x14ac:dyDescent="0.25">
      <c r="A91">
        <v>0.73</v>
      </c>
      <c r="B91" s="4">
        <f t="shared" si="7"/>
        <v>0.29492925582749147</v>
      </c>
      <c r="C91" s="4">
        <f t="shared" si="8"/>
        <v>1.556068E-2</v>
      </c>
      <c r="D91" s="22">
        <f t="shared" si="9"/>
        <v>0.27936857582749147</v>
      </c>
      <c r="E91">
        <f t="shared" si="6"/>
        <v>0</v>
      </c>
      <c r="F91">
        <f t="shared" si="10"/>
        <v>0</v>
      </c>
      <c r="G91" s="69">
        <f t="shared" si="11"/>
        <v>0.27936857582749147</v>
      </c>
    </row>
    <row r="92" spans="1:7" x14ac:dyDescent="0.25">
      <c r="A92">
        <v>0.74</v>
      </c>
      <c r="B92" s="4">
        <f t="shared" si="7"/>
        <v>0.29613552742025478</v>
      </c>
      <c r="C92" s="4">
        <f t="shared" si="8"/>
        <v>1.6208960000000001E-2</v>
      </c>
      <c r="D92" s="22">
        <f t="shared" si="9"/>
        <v>0.27992656742025479</v>
      </c>
      <c r="E92">
        <f t="shared" si="6"/>
        <v>0</v>
      </c>
      <c r="F92">
        <f t="shared" si="10"/>
        <v>0</v>
      </c>
      <c r="G92" s="69">
        <f t="shared" si="11"/>
        <v>0.27992656742025479</v>
      </c>
    </row>
    <row r="93" spans="1:7" x14ac:dyDescent="0.25">
      <c r="A93">
        <v>0.75</v>
      </c>
      <c r="B93" s="4">
        <f t="shared" si="7"/>
        <v>0.29733044167096223</v>
      </c>
      <c r="C93" s="4">
        <f t="shared" si="8"/>
        <v>1.6875000000000005E-2</v>
      </c>
      <c r="D93" s="22">
        <f t="shared" si="9"/>
        <v>0.2804554416709622</v>
      </c>
      <c r="E93">
        <f t="shared" si="6"/>
        <v>0</v>
      </c>
      <c r="F93">
        <f t="shared" si="10"/>
        <v>0</v>
      </c>
      <c r="G93" s="69">
        <f t="shared" si="11"/>
        <v>0.2804554416709622</v>
      </c>
    </row>
    <row r="94" spans="1:7" x14ac:dyDescent="0.25">
      <c r="A94">
        <v>0.76</v>
      </c>
      <c r="B94" s="4">
        <f t="shared" si="7"/>
        <v>0.29851425483027993</v>
      </c>
      <c r="C94" s="4">
        <f t="shared" si="8"/>
        <v>1.7559040000000005E-2</v>
      </c>
      <c r="D94" s="22">
        <f t="shared" si="9"/>
        <v>0.28095521483027991</v>
      </c>
      <c r="E94">
        <f t="shared" si="6"/>
        <v>0</v>
      </c>
      <c r="F94">
        <f t="shared" si="10"/>
        <v>0</v>
      </c>
      <c r="G94" s="69">
        <f t="shared" si="11"/>
        <v>0.28095521483027991</v>
      </c>
    </row>
    <row r="95" spans="1:7" x14ac:dyDescent="0.25">
      <c r="A95">
        <v>0.77</v>
      </c>
      <c r="B95" s="4">
        <f t="shared" si="7"/>
        <v>0.29968721408632998</v>
      </c>
      <c r="C95" s="4">
        <f t="shared" si="8"/>
        <v>1.8261320000000004E-2</v>
      </c>
      <c r="D95" s="22">
        <f t="shared" si="9"/>
        <v>0.28142589408632995</v>
      </c>
      <c r="E95">
        <f t="shared" si="6"/>
        <v>0</v>
      </c>
      <c r="F95">
        <f t="shared" si="10"/>
        <v>0</v>
      </c>
      <c r="G95" s="69">
        <f t="shared" si="11"/>
        <v>0.28142589408632995</v>
      </c>
    </row>
    <row r="96" spans="1:7" x14ac:dyDescent="0.25">
      <c r="A96">
        <v>0.78</v>
      </c>
      <c r="B96" s="4">
        <f t="shared" si="7"/>
        <v>0.30084955799823054</v>
      </c>
      <c r="C96" s="4">
        <f t="shared" si="8"/>
        <v>1.8982080000000005E-2</v>
      </c>
      <c r="D96" s="22">
        <f t="shared" si="9"/>
        <v>0.28186747799823053</v>
      </c>
      <c r="E96">
        <f t="shared" si="6"/>
        <v>0</v>
      </c>
      <c r="F96">
        <f t="shared" si="10"/>
        <v>0</v>
      </c>
      <c r="G96" s="69">
        <f t="shared" si="11"/>
        <v>0.28186747799823053</v>
      </c>
    </row>
    <row r="97" spans="1:7" x14ac:dyDescent="0.25">
      <c r="A97">
        <v>0.79</v>
      </c>
      <c r="B97" s="4">
        <f t="shared" si="7"/>
        <v>0.30200151690362659</v>
      </c>
      <c r="C97" s="4">
        <f t="shared" si="8"/>
        <v>1.9721560000000009E-2</v>
      </c>
      <c r="D97" s="22">
        <f t="shared" si="9"/>
        <v>0.28227995690362656</v>
      </c>
      <c r="E97">
        <f t="shared" si="6"/>
        <v>0</v>
      </c>
      <c r="F97">
        <f t="shared" si="10"/>
        <v>0</v>
      </c>
      <c r="G97" s="69">
        <f t="shared" si="11"/>
        <v>0.28227995690362656</v>
      </c>
    </row>
    <row r="98" spans="1:7" x14ac:dyDescent="0.25">
      <c r="A98">
        <v>0.8</v>
      </c>
      <c r="B98" s="4">
        <f t="shared" si="7"/>
        <v>0.30314331330207961</v>
      </c>
      <c r="C98" s="4">
        <f t="shared" si="8"/>
        <v>2.0480000000000009E-2</v>
      </c>
      <c r="D98" s="22">
        <f t="shared" si="9"/>
        <v>0.28266331330207961</v>
      </c>
      <c r="E98">
        <f t="shared" si="6"/>
        <v>0</v>
      </c>
      <c r="F98">
        <f t="shared" si="10"/>
        <v>0</v>
      </c>
      <c r="G98" s="69">
        <f t="shared" si="11"/>
        <v>0.28266331330207961</v>
      </c>
    </row>
    <row r="99" spans="1:7" x14ac:dyDescent="0.25">
      <c r="A99">
        <v>0.81</v>
      </c>
      <c r="B99" s="4">
        <f t="shared" si="7"/>
        <v>0.30427516221602896</v>
      </c>
      <c r="C99" s="4">
        <f t="shared" si="8"/>
        <v>2.1257640000000012E-2</v>
      </c>
      <c r="D99" s="22">
        <f t="shared" si="9"/>
        <v>0.28301752221602894</v>
      </c>
      <c r="E99">
        <f t="shared" si="6"/>
        <v>0</v>
      </c>
      <c r="F99">
        <f t="shared" si="10"/>
        <v>0</v>
      </c>
      <c r="G99" s="69">
        <f t="shared" si="11"/>
        <v>0.28301752221602894</v>
      </c>
    </row>
    <row r="100" spans="1:7" x14ac:dyDescent="0.25">
      <c r="A100">
        <v>0.82</v>
      </c>
      <c r="B100" s="4">
        <f t="shared" si="7"/>
        <v>0.3053972715308968</v>
      </c>
      <c r="C100" s="4">
        <f t="shared" si="8"/>
        <v>2.205472E-2</v>
      </c>
      <c r="D100" s="22">
        <f t="shared" si="9"/>
        <v>0.28334255153089682</v>
      </c>
      <c r="E100">
        <f t="shared" si="6"/>
        <v>0</v>
      </c>
      <c r="F100">
        <f t="shared" si="10"/>
        <v>0</v>
      </c>
      <c r="G100" s="69">
        <f t="shared" si="11"/>
        <v>0.28334255153089682</v>
      </c>
    </row>
    <row r="101" spans="1:7" x14ac:dyDescent="0.25">
      <c r="A101">
        <v>0.83</v>
      </c>
      <c r="B101" s="4">
        <f t="shared" si="7"/>
        <v>0.30650984231578005</v>
      </c>
      <c r="C101" s="4">
        <f t="shared" si="8"/>
        <v>2.2871480000000003E-2</v>
      </c>
      <c r="D101" s="22">
        <f t="shared" si="9"/>
        <v>0.28363836231578005</v>
      </c>
      <c r="E101">
        <f t="shared" si="6"/>
        <v>0</v>
      </c>
      <c r="F101">
        <f t="shared" si="10"/>
        <v>0</v>
      </c>
      <c r="G101" s="69">
        <f t="shared" si="11"/>
        <v>0.28363836231578005</v>
      </c>
    </row>
    <row r="102" spans="1:7" x14ac:dyDescent="0.25">
      <c r="A102">
        <v>0.84</v>
      </c>
      <c r="B102" s="4">
        <f t="shared" si="7"/>
        <v>0.30761306912605757</v>
      </c>
      <c r="C102" s="4">
        <f t="shared" si="8"/>
        <v>2.3708159999999999E-2</v>
      </c>
      <c r="D102" s="22">
        <f t="shared" si="9"/>
        <v>0.28390490912605759</v>
      </c>
      <c r="E102">
        <f t="shared" si="6"/>
        <v>0</v>
      </c>
      <c r="F102">
        <f t="shared" si="10"/>
        <v>0</v>
      </c>
      <c r="G102" s="69">
        <f t="shared" si="11"/>
        <v>0.28390490912605759</v>
      </c>
    </row>
    <row r="103" spans="1:7" x14ac:dyDescent="0.25">
      <c r="A103">
        <v>0.85</v>
      </c>
      <c r="B103" s="4">
        <f t="shared" si="7"/>
        <v>0.30870714028913421</v>
      </c>
      <c r="C103" s="4">
        <f t="shared" si="8"/>
        <v>2.4565E-2</v>
      </c>
      <c r="D103" s="22">
        <f t="shared" si="9"/>
        <v>0.2841421402891342</v>
      </c>
      <c r="E103">
        <f t="shared" si="6"/>
        <v>0</v>
      </c>
      <c r="F103">
        <f t="shared" si="10"/>
        <v>0</v>
      </c>
      <c r="G103" s="69">
        <f t="shared" si="11"/>
        <v>0.2841421402891342</v>
      </c>
    </row>
    <row r="104" spans="1:7" x14ac:dyDescent="0.25">
      <c r="A104">
        <v>0.86</v>
      </c>
      <c r="B104" s="4">
        <f t="shared" si="7"/>
        <v>0.30979223817444845</v>
      </c>
      <c r="C104" s="4">
        <f t="shared" si="8"/>
        <v>2.5442240000000005E-2</v>
      </c>
      <c r="D104" s="22">
        <f t="shared" si="9"/>
        <v>0.28434999817444845</v>
      </c>
      <c r="E104">
        <f t="shared" si="6"/>
        <v>0</v>
      </c>
      <c r="F104">
        <f t="shared" si="10"/>
        <v>0</v>
      </c>
      <c r="G104" s="69">
        <f t="shared" si="11"/>
        <v>0.28434999817444845</v>
      </c>
    </row>
    <row r="105" spans="1:7" x14ac:dyDescent="0.25">
      <c r="A105">
        <v>0.87</v>
      </c>
      <c r="B105" s="4">
        <f t="shared" si="7"/>
        <v>0.31086853944878245</v>
      </c>
      <c r="C105" s="4">
        <f t="shared" si="8"/>
        <v>2.6340120000000009E-2</v>
      </c>
      <c r="D105" s="22">
        <f t="shared" si="9"/>
        <v>0.28452841944878243</v>
      </c>
      <c r="E105">
        <f t="shared" si="6"/>
        <v>0</v>
      </c>
      <c r="F105">
        <f t="shared" si="10"/>
        <v>0</v>
      </c>
      <c r="G105" s="69">
        <f t="shared" si="11"/>
        <v>0.28452841944878243</v>
      </c>
    </row>
    <row r="106" spans="1:7" x14ac:dyDescent="0.25">
      <c r="A106">
        <v>0.88</v>
      </c>
      <c r="B106" s="4">
        <f t="shared" si="7"/>
        <v>0.31193621531783339</v>
      </c>
      <c r="C106" s="4">
        <f t="shared" si="8"/>
        <v>2.7258880000000003E-2</v>
      </c>
      <c r="D106" s="22">
        <f t="shared" si="9"/>
        <v>0.2846773353178334</v>
      </c>
      <c r="E106">
        <f t="shared" si="6"/>
        <v>0</v>
      </c>
      <c r="F106">
        <f t="shared" si="10"/>
        <v>0</v>
      </c>
      <c r="G106" s="69">
        <f t="shared" si="11"/>
        <v>0.2846773353178334</v>
      </c>
    </row>
    <row r="107" spans="1:7" x14ac:dyDescent="0.25">
      <c r="A107">
        <v>0.89</v>
      </c>
      <c r="B107" s="4">
        <f t="shared" si="7"/>
        <v>0.31299543175493288</v>
      </c>
      <c r="C107" s="4">
        <f t="shared" si="8"/>
        <v>2.8198760000000007E-2</v>
      </c>
      <c r="D107" s="22">
        <f t="shared" si="9"/>
        <v>0.2847966717549329</v>
      </c>
      <c r="E107">
        <f t="shared" si="6"/>
        <v>0</v>
      </c>
      <c r="F107">
        <f t="shared" si="10"/>
        <v>0</v>
      </c>
      <c r="G107" s="69">
        <f t="shared" si="11"/>
        <v>0.2847966717549329</v>
      </c>
    </row>
    <row r="108" spans="1:7" x14ac:dyDescent="0.25">
      <c r="A108">
        <v>0.9</v>
      </c>
      <c r="B108" s="4">
        <f t="shared" si="7"/>
        <v>0.31404634971773443</v>
      </c>
      <c r="C108" s="4">
        <f t="shared" si="8"/>
        <v>2.9160000000000009E-2</v>
      </c>
      <c r="D108" s="22">
        <f t="shared" si="9"/>
        <v>0.28488634971773441</v>
      </c>
      <c r="E108">
        <f t="shared" si="6"/>
        <v>0</v>
      </c>
      <c r="F108">
        <f t="shared" si="10"/>
        <v>0</v>
      </c>
      <c r="G108" s="69">
        <f t="shared" si="11"/>
        <v>0.28488634971773441</v>
      </c>
    </row>
    <row r="109" spans="1:7" x14ac:dyDescent="0.25">
      <c r="A109">
        <v>0.91</v>
      </c>
      <c r="B109" s="4">
        <f t="shared" si="7"/>
        <v>0.31508912535362771</v>
      </c>
      <c r="C109" s="4">
        <f t="shared" si="8"/>
        <v>3.0142840000000011E-2</v>
      </c>
      <c r="D109" s="22">
        <f t="shared" si="9"/>
        <v>0.2849462853536277</v>
      </c>
      <c r="E109">
        <f t="shared" si="6"/>
        <v>0</v>
      </c>
      <c r="F109">
        <f t="shared" si="10"/>
        <v>0</v>
      </c>
      <c r="G109" s="69">
        <f t="shared" si="11"/>
        <v>0.2849462853536277</v>
      </c>
    </row>
    <row r="110" spans="1:7" x14ac:dyDescent="0.25">
      <c r="A110">
        <v>0.92</v>
      </c>
      <c r="B110" s="4">
        <f t="shared" si="7"/>
        <v>0.31612391019458375</v>
      </c>
      <c r="C110" s="4">
        <f t="shared" si="8"/>
        <v>3.1147520000000008E-2</v>
      </c>
      <c r="D110" s="22">
        <f t="shared" si="9"/>
        <v>0.28497639019458376</v>
      </c>
      <c r="E110">
        <f t="shared" si="6"/>
        <v>0</v>
      </c>
      <c r="F110">
        <f t="shared" si="10"/>
        <v>0</v>
      </c>
      <c r="G110" s="69">
        <f t="shared" si="11"/>
        <v>0.28497639019458376</v>
      </c>
    </row>
    <row r="111" spans="1:7" x14ac:dyDescent="0.25">
      <c r="A111">
        <v>0.93</v>
      </c>
      <c r="B111" s="4">
        <f t="shared" si="7"/>
        <v>0.31715085134208232</v>
      </c>
      <c r="C111" s="4">
        <f t="shared" si="8"/>
        <v>3.2174280000000013E-2</v>
      </c>
      <c r="D111" s="22">
        <f t="shared" si="9"/>
        <v>0.28497657134208232</v>
      </c>
      <c r="E111">
        <f t="shared" si="6"/>
        <v>0.93</v>
      </c>
      <c r="F111">
        <f t="shared" si="10"/>
        <v>0.31715085134208232</v>
      </c>
      <c r="G111" s="69">
        <f t="shared" si="11"/>
        <v>0.28497657134208232</v>
      </c>
    </row>
    <row r="112" spans="1:7" x14ac:dyDescent="0.25">
      <c r="A112">
        <v>0.94000000000000095</v>
      </c>
      <c r="B112" s="4">
        <f t="shared" si="7"/>
        <v>0.31817009164272897</v>
      </c>
      <c r="C112" s="4">
        <f t="shared" si="8"/>
        <v>3.3223360000000111E-2</v>
      </c>
      <c r="D112" s="22">
        <f t="shared" si="9"/>
        <v>0.28494673164272888</v>
      </c>
      <c r="E112">
        <f t="shared" si="6"/>
        <v>0</v>
      </c>
      <c r="F112">
        <f t="shared" si="10"/>
        <v>0</v>
      </c>
      <c r="G112" s="69">
        <f t="shared" si="11"/>
        <v>0.28494673164272888</v>
      </c>
    </row>
    <row r="113" spans="1:7" x14ac:dyDescent="0.25">
      <c r="A113">
        <v>0.95000000000000095</v>
      </c>
      <c r="B113" s="4">
        <f t="shared" si="7"/>
        <v>0.31918176985512203</v>
      </c>
      <c r="C113" s="4">
        <f t="shared" si="8"/>
        <v>3.429500000000011E-2</v>
      </c>
      <c r="D113" s="22">
        <f t="shared" si="9"/>
        <v>0.2848867698551219</v>
      </c>
      <c r="E113">
        <f t="shared" si="6"/>
        <v>0</v>
      </c>
      <c r="F113">
        <f t="shared" si="10"/>
        <v>0</v>
      </c>
      <c r="G113" s="69">
        <f t="shared" si="11"/>
        <v>0.2848867698551219</v>
      </c>
    </row>
    <row r="114" spans="1:7" x14ac:dyDescent="0.25">
      <c r="A114">
        <v>0.96000000000000096</v>
      </c>
      <c r="B114" s="4">
        <f t="shared" si="7"/>
        <v>0.32018602080849479</v>
      </c>
      <c r="C114" s="4">
        <f t="shared" si="8"/>
        <v>3.5389440000000112E-2</v>
      </c>
      <c r="D114" s="22">
        <f t="shared" si="9"/>
        <v>0.28479658080849468</v>
      </c>
      <c r="E114">
        <f t="shared" si="6"/>
        <v>0</v>
      </c>
      <c r="F114">
        <f t="shared" si="10"/>
        <v>0</v>
      </c>
      <c r="G114" s="69">
        <f t="shared" si="11"/>
        <v>0.28479658080849468</v>
      </c>
    </row>
    <row r="115" spans="1:7" x14ac:dyDescent="0.25">
      <c r="A115">
        <v>0.97000000000000097</v>
      </c>
      <c r="B115" s="4">
        <f t="shared" si="7"/>
        <v>0.32118297555361786</v>
      </c>
      <c r="C115" s="4">
        <f t="shared" si="8"/>
        <v>3.6506920000000116E-2</v>
      </c>
      <c r="D115" s="22">
        <f t="shared" si="9"/>
        <v>0.28467605555361775</v>
      </c>
      <c r="E115">
        <f t="shared" si="6"/>
        <v>0</v>
      </c>
      <c r="F115">
        <f t="shared" si="10"/>
        <v>0</v>
      </c>
      <c r="G115" s="69">
        <f t="shared" si="11"/>
        <v>0.28467605555361775</v>
      </c>
    </row>
    <row r="116" spans="1:7" x14ac:dyDescent="0.25">
      <c r="A116">
        <v>0.98000000000000098</v>
      </c>
      <c r="B116" s="4">
        <f t="shared" si="7"/>
        <v>0.32217276150641577</v>
      </c>
      <c r="C116" s="4">
        <f t="shared" si="8"/>
        <v>3.7647680000000121E-2</v>
      </c>
      <c r="D116" s="22">
        <f t="shared" si="9"/>
        <v>0.28452508150641564</v>
      </c>
      <c r="E116">
        <f t="shared" si="6"/>
        <v>0</v>
      </c>
      <c r="F116">
        <f t="shared" si="10"/>
        <v>0</v>
      </c>
      <c r="G116" s="69">
        <f t="shared" si="11"/>
        <v>0.28452508150641564</v>
      </c>
    </row>
    <row r="117" spans="1:7" x14ac:dyDescent="0.25">
      <c r="A117">
        <v>0.99000000000000099</v>
      </c>
      <c r="B117" s="4">
        <f t="shared" si="7"/>
        <v>0.3231555025847202</v>
      </c>
      <c r="C117" s="4">
        <f t="shared" si="8"/>
        <v>3.8811960000000124E-2</v>
      </c>
      <c r="D117" s="22">
        <f t="shared" si="9"/>
        <v>0.28434354258472005</v>
      </c>
      <c r="E117">
        <f t="shared" si="6"/>
        <v>0</v>
      </c>
      <c r="F117">
        <f t="shared" si="10"/>
        <v>0</v>
      </c>
      <c r="G117" s="69">
        <f t="shared" si="11"/>
        <v>0.28434354258472005</v>
      </c>
    </row>
    <row r="118" spans="1:7" x14ac:dyDescent="0.25">
      <c r="A118">
        <v>1</v>
      </c>
      <c r="B118" s="4">
        <f t="shared" si="7"/>
        <v>0.32413131933855249</v>
      </c>
      <c r="C118" s="4">
        <f t="shared" si="8"/>
        <v>4.0000000000000008E-2</v>
      </c>
      <c r="D118" s="22">
        <f t="shared" si="9"/>
        <v>0.28413131933855251</v>
      </c>
      <c r="E118">
        <f t="shared" si="6"/>
        <v>0</v>
      </c>
      <c r="F118">
        <f t="shared" si="10"/>
        <v>0</v>
      </c>
      <c r="G118" s="69">
        <f t="shared" si="11"/>
        <v>0.28413131933855251</v>
      </c>
    </row>
    <row r="119" spans="1:7" x14ac:dyDescent="0.25">
      <c r="A119">
        <v>1.01</v>
      </c>
      <c r="B119" s="4">
        <f t="shared" si="7"/>
        <v>0.32510032907430525</v>
      </c>
      <c r="C119" s="4">
        <f t="shared" si="8"/>
        <v>4.1212040000000005E-2</v>
      </c>
      <c r="D119" s="22">
        <f t="shared" si="9"/>
        <v>0.28388828907430524</v>
      </c>
      <c r="E119">
        <f t="shared" si="6"/>
        <v>0</v>
      </c>
      <c r="F119">
        <f t="shared" si="10"/>
        <v>0</v>
      </c>
      <c r="G119" s="69">
        <f t="shared" si="11"/>
        <v>0.28388828907430524</v>
      </c>
    </row>
    <row r="120" spans="1:7" x14ac:dyDescent="0.25">
      <c r="A120">
        <v>1.02</v>
      </c>
      <c r="B120" s="4">
        <f t="shared" si="7"/>
        <v>0.32606264597316298</v>
      </c>
      <c r="C120" s="4">
        <f t="shared" si="8"/>
        <v>4.2448320000000005E-2</v>
      </c>
      <c r="D120" s="22">
        <f t="shared" si="9"/>
        <v>0.283614325973163</v>
      </c>
      <c r="E120">
        <f t="shared" si="6"/>
        <v>0</v>
      </c>
      <c r="F120">
        <f t="shared" si="10"/>
        <v>0</v>
      </c>
      <c r="G120" s="69">
        <f t="shared" si="11"/>
        <v>0.283614325973163</v>
      </c>
    </row>
    <row r="121" spans="1:7" x14ac:dyDescent="0.25">
      <c r="A121">
        <v>1.03</v>
      </c>
      <c r="B121" s="4">
        <f t="shared" si="7"/>
        <v>0.32701838120408633</v>
      </c>
      <c r="C121" s="4">
        <f t="shared" si="8"/>
        <v>4.3709080000000011E-2</v>
      </c>
      <c r="D121" s="22">
        <f t="shared" si="9"/>
        <v>0.28330930120408632</v>
      </c>
      <c r="E121">
        <f t="shared" si="6"/>
        <v>0</v>
      </c>
      <c r="F121">
        <f t="shared" si="10"/>
        <v>0</v>
      </c>
      <c r="G121" s="69">
        <f t="shared" si="11"/>
        <v>0.28330930120408632</v>
      </c>
    </row>
    <row r="122" spans="1:7" x14ac:dyDescent="0.25">
      <c r="A122">
        <v>1.04</v>
      </c>
      <c r="B122" s="4">
        <f t="shared" si="7"/>
        <v>0.32796764303165621</v>
      </c>
      <c r="C122" s="4">
        <f t="shared" si="8"/>
        <v>4.499456000000001E-2</v>
      </c>
      <c r="D122" s="22">
        <f t="shared" si="9"/>
        <v>0.28297308303165619</v>
      </c>
      <c r="E122">
        <f t="shared" si="6"/>
        <v>0</v>
      </c>
      <c r="F122">
        <f t="shared" si="10"/>
        <v>0</v>
      </c>
      <c r="G122" s="69">
        <f t="shared" si="11"/>
        <v>0.28297308303165619</v>
      </c>
    </row>
    <row r="123" spans="1:7" x14ac:dyDescent="0.25">
      <c r="A123">
        <v>1.05</v>
      </c>
      <c r="B123" s="4">
        <f t="shared" si="7"/>
        <v>0.32891053691906186</v>
      </c>
      <c r="C123" s="4">
        <f t="shared" si="8"/>
        <v>4.6305000000000013E-2</v>
      </c>
      <c r="D123" s="22">
        <f t="shared" si="9"/>
        <v>0.28260553691906187</v>
      </c>
      <c r="E123">
        <f t="shared" si="6"/>
        <v>0</v>
      </c>
      <c r="F123">
        <f t="shared" si="10"/>
        <v>0</v>
      </c>
      <c r="G123" s="69">
        <f t="shared" si="11"/>
        <v>0.28260553691906187</v>
      </c>
    </row>
    <row r="124" spans="1:7" x14ac:dyDescent="0.25">
      <c r="A124">
        <v>1.06</v>
      </c>
      <c r="B124" s="4">
        <f t="shared" si="7"/>
        <v>0.32984716562649213</v>
      </c>
      <c r="C124" s="4">
        <f t="shared" si="8"/>
        <v>4.7640640000000019E-2</v>
      </c>
      <c r="D124" s="22">
        <f t="shared" si="9"/>
        <v>0.28220652562649212</v>
      </c>
      <c r="E124">
        <f t="shared" si="6"/>
        <v>0</v>
      </c>
      <c r="F124">
        <f t="shared" si="10"/>
        <v>0</v>
      </c>
      <c r="G124" s="69">
        <f t="shared" si="11"/>
        <v>0.28220652562649212</v>
      </c>
    </row>
    <row r="125" spans="1:7" x14ac:dyDescent="0.25">
      <c r="A125">
        <v>1.07</v>
      </c>
      <c r="B125" s="4">
        <f t="shared" si="7"/>
        <v>0.33077762930518034</v>
      </c>
      <c r="C125" s="4">
        <f t="shared" si="8"/>
        <v>4.9001720000000012E-2</v>
      </c>
      <c r="D125" s="22">
        <f t="shared" si="9"/>
        <v>0.28177590930518032</v>
      </c>
      <c r="E125">
        <f t="shared" si="6"/>
        <v>0</v>
      </c>
      <c r="F125">
        <f t="shared" si="10"/>
        <v>0</v>
      </c>
      <c r="G125" s="69">
        <f t="shared" si="11"/>
        <v>0.28177590930518032</v>
      </c>
    </row>
    <row r="126" spans="1:7" x14ac:dyDescent="0.25">
      <c r="A126">
        <v>1.08</v>
      </c>
      <c r="B126" s="4">
        <f t="shared" si="7"/>
        <v>0.3317020255873297</v>
      </c>
      <c r="C126" s="4">
        <f t="shared" si="8"/>
        <v>5.0388480000000013E-2</v>
      </c>
      <c r="D126" s="22">
        <f t="shared" si="9"/>
        <v>0.28131354558732968</v>
      </c>
      <c r="E126">
        <f t="shared" si="6"/>
        <v>0</v>
      </c>
      <c r="F126">
        <f t="shared" si="10"/>
        <v>0</v>
      </c>
      <c r="G126" s="69">
        <f t="shared" si="11"/>
        <v>0.28131354558732968</v>
      </c>
    </row>
    <row r="127" spans="1:7" x14ac:dyDescent="0.25">
      <c r="A127">
        <v>1.0900000000000001</v>
      </c>
      <c r="B127" s="4">
        <f t="shared" si="7"/>
        <v>0.33262044967213872</v>
      </c>
      <c r="C127" s="4">
        <f t="shared" si="8"/>
        <v>5.180116000000002E-2</v>
      </c>
      <c r="D127" s="22">
        <f t="shared" si="9"/>
        <v>0.28081928967213871</v>
      </c>
      <c r="E127">
        <f t="shared" si="6"/>
        <v>0</v>
      </c>
      <c r="F127">
        <f t="shared" si="10"/>
        <v>0</v>
      </c>
      <c r="G127" s="69">
        <f t="shared" si="11"/>
        <v>0.28081928967213871</v>
      </c>
    </row>
    <row r="128" spans="1:7" x14ac:dyDescent="0.25">
      <c r="A128">
        <v>1.1000000000000001</v>
      </c>
      <c r="B128" s="4">
        <f t="shared" si="7"/>
        <v>0.33353299440812867</v>
      </c>
      <c r="C128" s="4">
        <f t="shared" si="8"/>
        <v>5.3240000000000023E-2</v>
      </c>
      <c r="D128" s="22">
        <f t="shared" si="9"/>
        <v>0.28029299440812866</v>
      </c>
      <c r="E128">
        <f t="shared" si="6"/>
        <v>0</v>
      </c>
      <c r="F128">
        <f t="shared" si="10"/>
        <v>0</v>
      </c>
      <c r="G128" s="69">
        <f t="shared" si="11"/>
        <v>0.28029299440812866</v>
      </c>
    </row>
    <row r="129" spans="1:7" x14ac:dyDescent="0.25">
      <c r="A129">
        <v>1.1100000000000001</v>
      </c>
      <c r="B129" s="4">
        <f t="shared" si="7"/>
        <v>0.33443975037196433</v>
      </c>
      <c r="C129" s="4">
        <f t="shared" si="8"/>
        <v>5.4705240000000023E-2</v>
      </c>
      <c r="D129" s="22">
        <f t="shared" si="9"/>
        <v>0.27973451037196428</v>
      </c>
      <c r="E129">
        <f t="shared" si="6"/>
        <v>0</v>
      </c>
      <c r="F129">
        <f t="shared" si="10"/>
        <v>0</v>
      </c>
      <c r="G129" s="69">
        <f t="shared" si="11"/>
        <v>0.27973451037196428</v>
      </c>
    </row>
    <row r="130" spans="1:7" x14ac:dyDescent="0.25">
      <c r="A130">
        <v>1.1200000000000001</v>
      </c>
      <c r="B130" s="4">
        <f t="shared" si="7"/>
        <v>0.33534080594394761</v>
      </c>
      <c r="C130" s="4">
        <f t="shared" si="8"/>
        <v>5.6197120000000024E-2</v>
      </c>
      <c r="D130" s="22">
        <f t="shared" si="9"/>
        <v>0.27914368594394756</v>
      </c>
      <c r="E130">
        <f t="shared" si="6"/>
        <v>0</v>
      </c>
      <c r="F130">
        <f t="shared" si="10"/>
        <v>0</v>
      </c>
      <c r="G130" s="69">
        <f t="shared" si="11"/>
        <v>0.27914368594394756</v>
      </c>
    </row>
    <row r="131" spans="1:7" x14ac:dyDescent="0.25">
      <c r="A131">
        <v>1.1299999999999999</v>
      </c>
      <c r="B131" s="4">
        <f t="shared" si="7"/>
        <v>0.33623624738035301</v>
      </c>
      <c r="C131" s="4">
        <f t="shared" si="8"/>
        <v>5.771587999999999E-2</v>
      </c>
      <c r="D131" s="22">
        <f t="shared" si="9"/>
        <v>0.27852036738035302</v>
      </c>
      <c r="E131">
        <f t="shared" si="6"/>
        <v>0</v>
      </c>
      <c r="F131">
        <f t="shared" si="10"/>
        <v>0</v>
      </c>
      <c r="G131" s="69">
        <f t="shared" si="11"/>
        <v>0.27852036738035302</v>
      </c>
    </row>
    <row r="132" spans="1:7" x14ac:dyDescent="0.25">
      <c r="A132">
        <v>1.1399999999999999</v>
      </c>
      <c r="B132" s="4">
        <f t="shared" si="7"/>
        <v>0.33712615888276348</v>
      </c>
      <c r="C132" s="4">
        <f t="shared" si="8"/>
        <v>5.9261760000000004E-2</v>
      </c>
      <c r="D132" s="22">
        <f t="shared" si="9"/>
        <v>0.27786439888276349</v>
      </c>
      <c r="E132">
        <f t="shared" si="6"/>
        <v>0</v>
      </c>
      <c r="F132">
        <f t="shared" si="10"/>
        <v>0</v>
      </c>
      <c r="G132" s="69">
        <f t="shared" si="11"/>
        <v>0.27786439888276349</v>
      </c>
    </row>
    <row r="133" spans="1:7" x14ac:dyDescent="0.25">
      <c r="A133">
        <v>1.1499999999999999</v>
      </c>
      <c r="B133" s="4">
        <f t="shared" si="7"/>
        <v>0.338010622664556</v>
      </c>
      <c r="C133" s="4">
        <f t="shared" si="8"/>
        <v>6.0834999999999993E-2</v>
      </c>
      <c r="D133" s="22">
        <f t="shared" si="9"/>
        <v>0.27717562266455603</v>
      </c>
      <c r="E133">
        <f t="shared" si="6"/>
        <v>0</v>
      </c>
      <c r="F133">
        <f t="shared" si="10"/>
        <v>0</v>
      </c>
      <c r="G133" s="69">
        <f t="shared" si="11"/>
        <v>0.27717562266455603</v>
      </c>
    </row>
    <row r="134" spans="1:7" x14ac:dyDescent="0.25">
      <c r="A134">
        <v>1.1599999999999999</v>
      </c>
      <c r="B134" s="4">
        <f t="shared" si="7"/>
        <v>0.33888971901467874</v>
      </c>
      <c r="C134" s="4">
        <f t="shared" si="8"/>
        <v>6.2435840000000006E-2</v>
      </c>
      <c r="D134" s="22">
        <f t="shared" si="9"/>
        <v>0.27645387901467872</v>
      </c>
      <c r="E134">
        <f t="shared" si="6"/>
        <v>0</v>
      </c>
      <c r="F134">
        <f t="shared" si="10"/>
        <v>0</v>
      </c>
      <c r="G134" s="69">
        <f t="shared" si="11"/>
        <v>0.27645387901467872</v>
      </c>
    </row>
    <row r="135" spans="1:7" x14ac:dyDescent="0.25">
      <c r="A135">
        <v>1.17</v>
      </c>
      <c r="B135" s="4">
        <f t="shared" si="7"/>
        <v>0.33976352635885115</v>
      </c>
      <c r="C135" s="4">
        <f t="shared" si="8"/>
        <v>6.406452E-2</v>
      </c>
      <c r="D135" s="22">
        <f t="shared" si="9"/>
        <v>0.27569900635885114</v>
      </c>
      <c r="E135">
        <f t="shared" si="6"/>
        <v>0</v>
      </c>
      <c r="F135">
        <f t="shared" si="10"/>
        <v>0</v>
      </c>
      <c r="G135" s="69">
        <f t="shared" si="11"/>
        <v>0.27569900635885114</v>
      </c>
    </row>
    <row r="136" spans="1:7" x14ac:dyDescent="0.25">
      <c r="A136">
        <v>1.18</v>
      </c>
      <c r="B136" s="4">
        <f t="shared" si="7"/>
        <v>0.34063212131831316</v>
      </c>
      <c r="C136" s="4">
        <f t="shared" si="8"/>
        <v>6.5721280000000007E-2</v>
      </c>
      <c r="D136" s="22">
        <f t="shared" si="9"/>
        <v>0.27491084131831317</v>
      </c>
      <c r="E136">
        <f t="shared" si="6"/>
        <v>0</v>
      </c>
      <c r="F136">
        <f t="shared" si="10"/>
        <v>0</v>
      </c>
      <c r="G136" s="69">
        <f t="shared" si="11"/>
        <v>0.27491084131831317</v>
      </c>
    </row>
    <row r="137" spans="1:7" x14ac:dyDescent="0.25">
      <c r="A137">
        <v>1.19</v>
      </c>
      <c r="B137" s="4">
        <f t="shared" si="7"/>
        <v>0.34149557876624093</v>
      </c>
      <c r="C137" s="4">
        <f t="shared" si="8"/>
        <v>6.7406360000000012E-2</v>
      </c>
      <c r="D137" s="22">
        <f t="shared" si="9"/>
        <v>0.27408921876624093</v>
      </c>
      <c r="E137">
        <f t="shared" si="6"/>
        <v>0</v>
      </c>
      <c r="F137">
        <f t="shared" si="10"/>
        <v>0</v>
      </c>
      <c r="G137" s="69">
        <f t="shared" si="11"/>
        <v>0.27408921876624093</v>
      </c>
    </row>
    <row r="138" spans="1:7" x14ac:dyDescent="0.25">
      <c r="A138">
        <v>1.2</v>
      </c>
      <c r="B138" s="4">
        <f t="shared" si="7"/>
        <v>0.342353971881941</v>
      </c>
      <c r="C138" s="4">
        <f t="shared" si="8"/>
        <v>6.9120000000000015E-2</v>
      </c>
      <c r="D138" s="22">
        <f t="shared" si="9"/>
        <v>0.27323397188194098</v>
      </c>
      <c r="E138">
        <f t="shared" si="6"/>
        <v>0</v>
      </c>
      <c r="F138">
        <f t="shared" si="10"/>
        <v>0</v>
      </c>
      <c r="G138" s="69">
        <f t="shared" si="11"/>
        <v>0.27323397188194098</v>
      </c>
    </row>
    <row r="139" spans="1:7" x14ac:dyDescent="0.25">
      <c r="A139">
        <v>1.21</v>
      </c>
      <c r="B139" s="4">
        <f t="shared" si="7"/>
        <v>0.34320737220292824</v>
      </c>
      <c r="C139" s="4">
        <f t="shared" si="8"/>
        <v>7.0862440000000013E-2</v>
      </c>
      <c r="D139" s="22">
        <f t="shared" si="9"/>
        <v>0.27234493220292821</v>
      </c>
      <c r="E139">
        <f t="shared" si="6"/>
        <v>0</v>
      </c>
      <c r="F139">
        <f t="shared" si="10"/>
        <v>0</v>
      </c>
      <c r="G139" s="69">
        <f t="shared" si="11"/>
        <v>0.27234493220292821</v>
      </c>
    </row>
    <row r="140" spans="1:7" x14ac:dyDescent="0.25">
      <c r="A140">
        <v>1.22</v>
      </c>
      <c r="B140" s="4">
        <f t="shared" si="7"/>
        <v>0.34405584967498604</v>
      </c>
      <c r="C140" s="4">
        <f t="shared" si="8"/>
        <v>7.2633920000000005E-2</v>
      </c>
      <c r="D140" s="22">
        <f t="shared" si="9"/>
        <v>0.27142192967498602</v>
      </c>
      <c r="E140">
        <f t="shared" si="6"/>
        <v>0</v>
      </c>
      <c r="F140">
        <f t="shared" si="10"/>
        <v>0</v>
      </c>
      <c r="G140" s="69">
        <f t="shared" si="11"/>
        <v>0.27142192967498602</v>
      </c>
    </row>
    <row r="141" spans="1:7" x14ac:dyDescent="0.25">
      <c r="A141">
        <v>1.23</v>
      </c>
      <c r="B141" s="4">
        <f t="shared" si="7"/>
        <v>0.34489947270030347</v>
      </c>
      <c r="C141" s="4">
        <f t="shared" si="8"/>
        <v>7.4434680000000003E-2</v>
      </c>
      <c r="D141" s="22">
        <f t="shared" si="9"/>
        <v>0.27046479270030344</v>
      </c>
      <c r="E141">
        <f t="shared" si="6"/>
        <v>0</v>
      </c>
      <c r="F141">
        <f t="shared" si="10"/>
        <v>0</v>
      </c>
      <c r="G141" s="69">
        <f t="shared" si="11"/>
        <v>0.27046479270030344</v>
      </c>
    </row>
    <row r="142" spans="1:7" x14ac:dyDescent="0.25">
      <c r="A142">
        <v>1.24</v>
      </c>
      <c r="B142" s="4">
        <f t="shared" si="7"/>
        <v>0.34573830818377904</v>
      </c>
      <c r="C142" s="4">
        <f t="shared" si="8"/>
        <v>7.6264960000000021E-2</v>
      </c>
      <c r="D142" s="22">
        <f t="shared" si="9"/>
        <v>0.26947334818377899</v>
      </c>
      <c r="E142">
        <f t="shared" si="6"/>
        <v>0</v>
      </c>
      <c r="F142">
        <f t="shared" si="10"/>
        <v>0</v>
      </c>
      <c r="G142" s="69">
        <f t="shared" si="11"/>
        <v>0.26947334818377899</v>
      </c>
    </row>
    <row r="143" spans="1:7" x14ac:dyDescent="0.25">
      <c r="A143">
        <v>1.25</v>
      </c>
      <c r="B143" s="4">
        <f t="shared" si="7"/>
        <v>0.34657242157757323</v>
      </c>
      <c r="C143" s="4">
        <f t="shared" si="8"/>
        <v>7.8125000000000014E-2</v>
      </c>
      <c r="D143" s="22">
        <f t="shared" si="9"/>
        <v>0.26844742157757323</v>
      </c>
      <c r="E143">
        <f t="shared" si="6"/>
        <v>0</v>
      </c>
      <c r="F143">
        <f t="shared" si="10"/>
        <v>0</v>
      </c>
      <c r="G143" s="69">
        <f t="shared" si="11"/>
        <v>0.26844742157757323</v>
      </c>
    </row>
    <row r="144" spans="1:7" x14ac:dyDescent="0.25">
      <c r="A144">
        <v>1.26</v>
      </c>
      <c r="B144" s="4">
        <f t="shared" si="7"/>
        <v>0.34740187692399094</v>
      </c>
      <c r="C144" s="4">
        <f t="shared" si="8"/>
        <v>8.0015040000000023E-2</v>
      </c>
      <c r="D144" s="22">
        <f t="shared" si="9"/>
        <v>0.2673868369239909</v>
      </c>
      <c r="E144">
        <f t="shared" si="6"/>
        <v>0</v>
      </c>
      <c r="F144">
        <f t="shared" si="10"/>
        <v>0</v>
      </c>
      <c r="G144" s="69">
        <f t="shared" si="11"/>
        <v>0.2673868369239909</v>
      </c>
    </row>
    <row r="145" spans="1:7" x14ac:dyDescent="0.25">
      <c r="A145">
        <v>1.27</v>
      </c>
      <c r="B145" s="4">
        <f t="shared" si="7"/>
        <v>0.34822673689676881</v>
      </c>
      <c r="C145" s="4">
        <f t="shared" si="8"/>
        <v>8.1935320000000006E-2</v>
      </c>
      <c r="D145" s="22">
        <f t="shared" si="9"/>
        <v>0.26629141689676883</v>
      </c>
      <c r="E145">
        <f t="shared" si="6"/>
        <v>0</v>
      </c>
      <c r="F145">
        <f t="shared" si="10"/>
        <v>0</v>
      </c>
      <c r="G145" s="69">
        <f t="shared" si="11"/>
        <v>0.26629141689676883</v>
      </c>
    </row>
    <row r="146" spans="1:7" x14ac:dyDescent="0.25">
      <c r="A146">
        <v>1.28</v>
      </c>
      <c r="B146" s="4">
        <f t="shared" si="7"/>
        <v>0.34904706284083842</v>
      </c>
      <c r="C146" s="4">
        <f t="shared" si="8"/>
        <v>8.388608000000003E-2</v>
      </c>
      <c r="D146" s="22">
        <f t="shared" si="9"/>
        <v>0.26516098284083839</v>
      </c>
      <c r="E146">
        <f t="shared" si="6"/>
        <v>0</v>
      </c>
      <c r="F146">
        <f t="shared" si="10"/>
        <v>0</v>
      </c>
      <c r="G146" s="69">
        <f t="shared" si="11"/>
        <v>0.26516098284083839</v>
      </c>
    </row>
    <row r="147" spans="1:7" x14ac:dyDescent="0.25">
      <c r="A147">
        <v>1.29</v>
      </c>
      <c r="B147" s="4">
        <f t="shared" si="7"/>
        <v>0.3498629148106337</v>
      </c>
      <c r="C147" s="4">
        <f t="shared" si="8"/>
        <v>8.5867560000000023E-2</v>
      </c>
      <c r="D147" s="22">
        <f t="shared" si="9"/>
        <v>0.26399535481063369</v>
      </c>
      <c r="E147">
        <f t="shared" si="6"/>
        <v>0</v>
      </c>
      <c r="F147">
        <f t="shared" si="10"/>
        <v>0</v>
      </c>
      <c r="G147" s="69">
        <f t="shared" si="11"/>
        <v>0.26399535481063369</v>
      </c>
    </row>
    <row r="148" spans="1:7" x14ac:dyDescent="0.25">
      <c r="A148">
        <v>1.3</v>
      </c>
      <c r="B148" s="4">
        <f t="shared" si="7"/>
        <v>0.35067435160700572</v>
      </c>
      <c r="C148" s="4">
        <f t="shared" si="8"/>
        <v>8.7880000000000041E-2</v>
      </c>
      <c r="D148" s="22">
        <f t="shared" si="9"/>
        <v>0.26279435160700571</v>
      </c>
      <c r="E148">
        <f t="shared" si="6"/>
        <v>0</v>
      </c>
      <c r="F148">
        <f t="shared" si="10"/>
        <v>0</v>
      </c>
      <c r="G148" s="69">
        <f t="shared" si="11"/>
        <v>0.26279435160700571</v>
      </c>
    </row>
    <row r="149" spans="1:7" x14ac:dyDescent="0.25">
      <c r="A149">
        <v>1.31</v>
      </c>
      <c r="B149" s="4">
        <f t="shared" si="7"/>
        <v>0.35148143081280769</v>
      </c>
      <c r="C149" s="4">
        <f t="shared" si="8"/>
        <v>8.9923640000000041E-2</v>
      </c>
      <c r="D149" s="22">
        <f t="shared" si="9"/>
        <v>0.26155779081280767</v>
      </c>
      <c r="E149">
        <f t="shared" si="6"/>
        <v>0</v>
      </c>
      <c r="F149">
        <f t="shared" si="10"/>
        <v>0</v>
      </c>
      <c r="G149" s="69">
        <f t="shared" si="11"/>
        <v>0.26155779081280767</v>
      </c>
    </row>
    <row r="150" spans="1:7" x14ac:dyDescent="0.25">
      <c r="A150">
        <v>1.32</v>
      </c>
      <c r="B150" s="4">
        <f t="shared" si="7"/>
        <v>0.3522842088272049</v>
      </c>
      <c r="C150" s="4">
        <f t="shared" si="8"/>
        <v>9.1998720000000034E-2</v>
      </c>
      <c r="D150" s="22">
        <f t="shared" si="9"/>
        <v>0.26028548882720487</v>
      </c>
      <c r="E150">
        <f t="shared" ref="E150:E213" si="12">IF(D150=$D$419,A150,0)</f>
        <v>0</v>
      </c>
      <c r="F150">
        <f t="shared" si="10"/>
        <v>0</v>
      </c>
      <c r="G150" s="69">
        <f t="shared" si="11"/>
        <v>0.26028548882720487</v>
      </c>
    </row>
    <row r="151" spans="1:7" x14ac:dyDescent="0.25">
      <c r="A151">
        <v>1.33</v>
      </c>
      <c r="B151" s="4">
        <f t="shared" ref="B151:B214" si="13">($A151^$B$5)*($B$12^$B$6)</f>
        <v>0.3530827408987679</v>
      </c>
      <c r="C151" s="4">
        <f t="shared" ref="C151:C214" si="14">($A151^$B$10)*($B$12^$B$11)</f>
        <v>9.4105480000000019E-2</v>
      </c>
      <c r="D151" s="22">
        <f t="shared" ref="D151:D214" si="15">B151-C151</f>
        <v>0.25897726089876788</v>
      </c>
      <c r="E151">
        <f t="shared" si="12"/>
        <v>0</v>
      </c>
      <c r="F151">
        <f t="shared" ref="F151:F214" si="16">IF(D151=$D$419,B151,0)</f>
        <v>0</v>
      </c>
      <c r="G151" s="69">
        <f t="shared" ref="G151:G214" si="17">+B151-C151</f>
        <v>0.25897726089876788</v>
      </c>
    </row>
    <row r="152" spans="1:7" x14ac:dyDescent="0.25">
      <c r="A152">
        <v>1.34</v>
      </c>
      <c r="B152" s="4">
        <f t="shared" si="13"/>
        <v>0.35387708115739769</v>
      </c>
      <c r="C152" s="4">
        <f t="shared" si="14"/>
        <v>9.6244160000000037E-2</v>
      </c>
      <c r="D152" s="22">
        <f t="shared" si="15"/>
        <v>0.25763292115739767</v>
      </c>
      <c r="E152">
        <f t="shared" si="12"/>
        <v>0</v>
      </c>
      <c r="F152">
        <f t="shared" si="16"/>
        <v>0</v>
      </c>
      <c r="G152" s="69">
        <f t="shared" si="17"/>
        <v>0.25763292115739767</v>
      </c>
    </row>
    <row r="153" spans="1:7" x14ac:dyDescent="0.25">
      <c r="A153">
        <v>1.35</v>
      </c>
      <c r="B153" s="4">
        <f t="shared" si="13"/>
        <v>0.35466728264513531</v>
      </c>
      <c r="C153" s="4">
        <f t="shared" si="14"/>
        <v>9.841500000000003E-2</v>
      </c>
      <c r="D153" s="22">
        <f t="shared" si="15"/>
        <v>0.25625228264513528</v>
      </c>
      <c r="E153">
        <f t="shared" si="12"/>
        <v>0</v>
      </c>
      <c r="F153">
        <f t="shared" si="16"/>
        <v>0</v>
      </c>
      <c r="G153" s="69">
        <f t="shared" si="17"/>
        <v>0.25625228264513528</v>
      </c>
    </row>
    <row r="154" spans="1:7" x14ac:dyDescent="0.25">
      <c r="A154">
        <v>1.36</v>
      </c>
      <c r="B154" s="4">
        <f t="shared" si="13"/>
        <v>0.3554533973459007</v>
      </c>
      <c r="C154" s="4">
        <f t="shared" si="14"/>
        <v>0.10061824000000005</v>
      </c>
      <c r="D154" s="22">
        <f t="shared" si="15"/>
        <v>0.25483515734590068</v>
      </c>
      <c r="E154">
        <f t="shared" si="12"/>
        <v>0</v>
      </c>
      <c r="F154">
        <f t="shared" si="16"/>
        <v>0</v>
      </c>
      <c r="G154" s="69">
        <f t="shared" si="17"/>
        <v>0.25483515734590068</v>
      </c>
    </row>
    <row r="155" spans="1:7" x14ac:dyDescent="0.25">
      <c r="A155">
        <v>1.37</v>
      </c>
      <c r="B155" s="4">
        <f t="shared" si="13"/>
        <v>0.35623547621420681</v>
      </c>
      <c r="C155" s="4">
        <f t="shared" si="14"/>
        <v>0.10285412000000005</v>
      </c>
      <c r="D155" s="22">
        <f t="shared" si="15"/>
        <v>0.25338135621420677</v>
      </c>
      <c r="E155">
        <f t="shared" si="12"/>
        <v>0</v>
      </c>
      <c r="F155">
        <f t="shared" si="16"/>
        <v>0</v>
      </c>
      <c r="G155" s="69">
        <f t="shared" si="17"/>
        <v>0.25338135621420677</v>
      </c>
    </row>
    <row r="156" spans="1:7" x14ac:dyDescent="0.25">
      <c r="A156">
        <v>1.38</v>
      </c>
      <c r="B156" s="4">
        <f t="shared" si="13"/>
        <v>0.35701356920289129</v>
      </c>
      <c r="C156" s="4">
        <f t="shared" si="14"/>
        <v>0.10512288</v>
      </c>
      <c r="D156" s="22">
        <f t="shared" si="15"/>
        <v>0.25189068920289126</v>
      </c>
      <c r="E156">
        <f t="shared" si="12"/>
        <v>0</v>
      </c>
      <c r="F156">
        <f t="shared" si="16"/>
        <v>0</v>
      </c>
      <c r="G156" s="69">
        <f t="shared" si="17"/>
        <v>0.25189068920289126</v>
      </c>
    </row>
    <row r="157" spans="1:7" x14ac:dyDescent="0.25">
      <c r="A157">
        <v>1.39</v>
      </c>
      <c r="B157" s="4">
        <f t="shared" si="13"/>
        <v>0.35778772528990527</v>
      </c>
      <c r="C157" s="4">
        <f t="shared" si="14"/>
        <v>0.10742476000000001</v>
      </c>
      <c r="D157" s="22">
        <f t="shared" si="15"/>
        <v>0.25036296528990526</v>
      </c>
      <c r="E157">
        <f t="shared" si="12"/>
        <v>0</v>
      </c>
      <c r="F157">
        <f t="shared" si="16"/>
        <v>0</v>
      </c>
      <c r="G157" s="69">
        <f t="shared" si="17"/>
        <v>0.25036296528990526</v>
      </c>
    </row>
    <row r="158" spans="1:7" x14ac:dyDescent="0.25">
      <c r="A158">
        <v>1.4</v>
      </c>
      <c r="B158" s="4">
        <f t="shared" si="13"/>
        <v>0.35855799250419945</v>
      </c>
      <c r="C158" s="4">
        <f t="shared" si="14"/>
        <v>0.10976</v>
      </c>
      <c r="D158" s="22">
        <f t="shared" si="15"/>
        <v>0.24879799250419946</v>
      </c>
      <c r="E158">
        <f t="shared" si="12"/>
        <v>0</v>
      </c>
      <c r="F158">
        <f t="shared" si="16"/>
        <v>0</v>
      </c>
      <c r="G158" s="69">
        <f t="shared" si="17"/>
        <v>0.24879799250419946</v>
      </c>
    </row>
    <row r="159" spans="1:7" x14ac:dyDescent="0.25">
      <c r="A159">
        <v>1.41</v>
      </c>
      <c r="B159" s="4">
        <f t="shared" si="13"/>
        <v>0.35932441795074277</v>
      </c>
      <c r="C159" s="4">
        <f t="shared" si="14"/>
        <v>0.11212883999999999</v>
      </c>
      <c r="D159" s="22">
        <f t="shared" si="15"/>
        <v>0.24719557795074276</v>
      </c>
      <c r="E159">
        <f t="shared" si="12"/>
        <v>0</v>
      </c>
      <c r="F159">
        <f t="shared" si="16"/>
        <v>0</v>
      </c>
      <c r="G159" s="69">
        <f t="shared" si="17"/>
        <v>0.24719557795074276</v>
      </c>
    </row>
    <row r="160" spans="1:7" x14ac:dyDescent="0.25">
      <c r="A160">
        <v>1.42</v>
      </c>
      <c r="B160" s="4">
        <f t="shared" si="13"/>
        <v>0.36008704783470941</v>
      </c>
      <c r="C160" s="4">
        <f t="shared" si="14"/>
        <v>0.11453152000000001</v>
      </c>
      <c r="D160" s="22">
        <f t="shared" si="15"/>
        <v>0.24555552783470941</v>
      </c>
      <c r="E160">
        <f t="shared" si="12"/>
        <v>0</v>
      </c>
      <c r="F160">
        <f t="shared" si="16"/>
        <v>0</v>
      </c>
      <c r="G160" s="69">
        <f t="shared" si="17"/>
        <v>0.24555552783470941</v>
      </c>
    </row>
    <row r="161" spans="1:7" x14ac:dyDescent="0.25">
      <c r="A161">
        <v>1.43</v>
      </c>
      <c r="B161" s="4">
        <f t="shared" si="13"/>
        <v>0.36084592748486699</v>
      </c>
      <c r="C161" s="4">
        <f t="shared" si="14"/>
        <v>0.11696828000000001</v>
      </c>
      <c r="D161" s="22">
        <f t="shared" si="15"/>
        <v>0.24387764748486698</v>
      </c>
      <c r="E161">
        <f t="shared" si="12"/>
        <v>0</v>
      </c>
      <c r="F161">
        <f t="shared" si="16"/>
        <v>0</v>
      </c>
      <c r="G161" s="69">
        <f t="shared" si="17"/>
        <v>0.24387764748486698</v>
      </c>
    </row>
    <row r="162" spans="1:7" x14ac:dyDescent="0.25">
      <c r="A162">
        <v>1.44</v>
      </c>
      <c r="B162" s="4">
        <f t="shared" si="13"/>
        <v>0.36160110137619844</v>
      </c>
      <c r="C162" s="4">
        <f t="shared" si="14"/>
        <v>0.11943936000000001</v>
      </c>
      <c r="D162" s="22">
        <f t="shared" si="15"/>
        <v>0.24216174137619845</v>
      </c>
      <c r="E162">
        <f t="shared" si="12"/>
        <v>0</v>
      </c>
      <c r="F162">
        <f t="shared" si="16"/>
        <v>0</v>
      </c>
      <c r="G162" s="69">
        <f t="shared" si="17"/>
        <v>0.24216174137619845</v>
      </c>
    </row>
    <row r="163" spans="1:7" x14ac:dyDescent="0.25">
      <c r="A163">
        <v>1.45</v>
      </c>
      <c r="B163" s="4">
        <f t="shared" si="13"/>
        <v>0.36235261315178613</v>
      </c>
      <c r="C163" s="4">
        <f t="shared" si="14"/>
        <v>0.12194500000000003</v>
      </c>
      <c r="D163" s="22">
        <f t="shared" si="15"/>
        <v>0.2404076131517861</v>
      </c>
      <c r="E163">
        <f t="shared" si="12"/>
        <v>0</v>
      </c>
      <c r="F163">
        <f t="shared" si="16"/>
        <v>0</v>
      </c>
      <c r="G163" s="69">
        <f t="shared" si="17"/>
        <v>0.2404076131517861</v>
      </c>
    </row>
    <row r="164" spans="1:7" x14ac:dyDescent="0.25">
      <c r="A164">
        <v>1.46</v>
      </c>
      <c r="B164" s="4">
        <f t="shared" si="13"/>
        <v>0.36310050564398971</v>
      </c>
      <c r="C164" s="4">
        <f t="shared" si="14"/>
        <v>0.12448544</v>
      </c>
      <c r="D164" s="22">
        <f t="shared" si="15"/>
        <v>0.23861506564398971</v>
      </c>
      <c r="E164">
        <f t="shared" si="12"/>
        <v>0</v>
      </c>
      <c r="F164">
        <f t="shared" si="16"/>
        <v>0</v>
      </c>
      <c r="G164" s="69">
        <f t="shared" si="17"/>
        <v>0.23861506564398971</v>
      </c>
    </row>
    <row r="165" spans="1:7" x14ac:dyDescent="0.25">
      <c r="A165">
        <v>1.47</v>
      </c>
      <c r="B165" s="4">
        <f t="shared" si="13"/>
        <v>0.36384482089494297</v>
      </c>
      <c r="C165" s="4">
        <f t="shared" si="14"/>
        <v>0.12706091999999999</v>
      </c>
      <c r="D165" s="22">
        <f t="shared" si="15"/>
        <v>0.23678390089494297</v>
      </c>
      <c r="E165">
        <f t="shared" si="12"/>
        <v>0</v>
      </c>
      <c r="F165">
        <f t="shared" si="16"/>
        <v>0</v>
      </c>
      <c r="G165" s="69">
        <f t="shared" si="17"/>
        <v>0.23678390089494297</v>
      </c>
    </row>
    <row r="166" spans="1:7" x14ac:dyDescent="0.25">
      <c r="A166">
        <v>1.48</v>
      </c>
      <c r="B166" s="4">
        <f t="shared" si="13"/>
        <v>0.36458560017639691</v>
      </c>
      <c r="C166" s="4">
        <f t="shared" si="14"/>
        <v>0.12967168000000001</v>
      </c>
      <c r="D166" s="22">
        <f t="shared" si="15"/>
        <v>0.2349139201763969</v>
      </c>
      <c r="E166">
        <f t="shared" si="12"/>
        <v>0</v>
      </c>
      <c r="F166">
        <f t="shared" si="16"/>
        <v>0</v>
      </c>
      <c r="G166" s="69">
        <f t="shared" si="17"/>
        <v>0.2349139201763969</v>
      </c>
    </row>
    <row r="167" spans="1:7" x14ac:dyDescent="0.25">
      <c r="A167">
        <v>1.49</v>
      </c>
      <c r="B167" s="4">
        <f t="shared" si="13"/>
        <v>0.36532288400893487</v>
      </c>
      <c r="C167" s="4">
        <f t="shared" si="14"/>
        <v>0.13231796000000001</v>
      </c>
      <c r="D167" s="22">
        <f t="shared" si="15"/>
        <v>0.23300492400893486</v>
      </c>
      <c r="E167">
        <f t="shared" si="12"/>
        <v>0</v>
      </c>
      <c r="F167">
        <f t="shared" si="16"/>
        <v>0</v>
      </c>
      <c r="G167" s="69">
        <f t="shared" si="17"/>
        <v>0.23300492400893486</v>
      </c>
    </row>
    <row r="168" spans="1:7" x14ac:dyDescent="0.25">
      <c r="A168">
        <v>1.5</v>
      </c>
      <c r="B168" s="4">
        <f t="shared" si="13"/>
        <v>0.36605671218058167</v>
      </c>
      <c r="C168" s="4">
        <f t="shared" si="14"/>
        <v>0.13500000000000004</v>
      </c>
      <c r="D168" s="22">
        <f t="shared" si="15"/>
        <v>0.23105671218058163</v>
      </c>
      <c r="E168">
        <f t="shared" si="12"/>
        <v>0</v>
      </c>
      <c r="F168">
        <f t="shared" si="16"/>
        <v>0</v>
      </c>
      <c r="G168" s="69">
        <f t="shared" si="17"/>
        <v>0.23105671218058163</v>
      </c>
    </row>
    <row r="169" spans="1:7" x14ac:dyDescent="0.25">
      <c r="A169">
        <v>1.51</v>
      </c>
      <c r="B169" s="4">
        <f t="shared" si="13"/>
        <v>0.36678712376483225</v>
      </c>
      <c r="C169" s="4">
        <f t="shared" si="14"/>
        <v>0.13771804000000001</v>
      </c>
      <c r="D169" s="22">
        <f t="shared" si="15"/>
        <v>0.22906908376483223</v>
      </c>
      <c r="E169">
        <f t="shared" si="12"/>
        <v>0</v>
      </c>
      <c r="F169">
        <f t="shared" si="16"/>
        <v>0</v>
      </c>
      <c r="G169" s="69">
        <f t="shared" si="17"/>
        <v>0.22906908376483223</v>
      </c>
    </row>
    <row r="170" spans="1:7" x14ac:dyDescent="0.25">
      <c r="A170">
        <v>1.52</v>
      </c>
      <c r="B170" s="4">
        <f t="shared" si="13"/>
        <v>0.36751415713811986</v>
      </c>
      <c r="C170" s="4">
        <f t="shared" si="14"/>
        <v>0.14047232000000004</v>
      </c>
      <c r="D170" s="22">
        <f t="shared" si="15"/>
        <v>0.22704183713811982</v>
      </c>
      <c r="E170">
        <f t="shared" si="12"/>
        <v>0</v>
      </c>
      <c r="F170">
        <f t="shared" si="16"/>
        <v>0</v>
      </c>
      <c r="G170" s="69">
        <f t="shared" si="17"/>
        <v>0.22704183713811982</v>
      </c>
    </row>
    <row r="171" spans="1:7" x14ac:dyDescent="0.25">
      <c r="A171">
        <v>1.53</v>
      </c>
      <c r="B171" s="4">
        <f t="shared" si="13"/>
        <v>0.36823784999674519</v>
      </c>
      <c r="C171" s="4">
        <f t="shared" si="14"/>
        <v>0.14326308000000004</v>
      </c>
      <c r="D171" s="22">
        <f t="shared" si="15"/>
        <v>0.22497476999674515</v>
      </c>
      <c r="E171">
        <f t="shared" si="12"/>
        <v>0</v>
      </c>
      <c r="F171">
        <f t="shared" si="16"/>
        <v>0</v>
      </c>
      <c r="G171" s="69">
        <f t="shared" si="17"/>
        <v>0.22497476999674515</v>
      </c>
    </row>
    <row r="172" spans="1:7" x14ac:dyDescent="0.25">
      <c r="A172">
        <v>1.54</v>
      </c>
      <c r="B172" s="4">
        <f t="shared" si="13"/>
        <v>0.36895823937328703</v>
      </c>
      <c r="C172" s="4">
        <f t="shared" si="14"/>
        <v>0.14609056000000004</v>
      </c>
      <c r="D172" s="22">
        <f t="shared" si="15"/>
        <v>0.222867679373287</v>
      </c>
      <c r="E172">
        <f t="shared" si="12"/>
        <v>0</v>
      </c>
      <c r="F172">
        <f t="shared" si="16"/>
        <v>0</v>
      </c>
      <c r="G172" s="69">
        <f t="shared" si="17"/>
        <v>0.222867679373287</v>
      </c>
    </row>
    <row r="173" spans="1:7" x14ac:dyDescent="0.25">
      <c r="A173">
        <v>1.55</v>
      </c>
      <c r="B173" s="4">
        <f t="shared" si="13"/>
        <v>0.36967536165251308</v>
      </c>
      <c r="C173" s="4">
        <f t="shared" si="14"/>
        <v>0.14895500000000006</v>
      </c>
      <c r="D173" s="22">
        <f t="shared" si="15"/>
        <v>0.22072036165251302</v>
      </c>
      <c r="E173">
        <f t="shared" si="12"/>
        <v>0</v>
      </c>
      <c r="F173">
        <f t="shared" si="16"/>
        <v>0</v>
      </c>
      <c r="G173" s="69">
        <f t="shared" si="17"/>
        <v>0.22072036165251302</v>
      </c>
    </row>
    <row r="174" spans="1:7" x14ac:dyDescent="0.25">
      <c r="A174">
        <v>1.56</v>
      </c>
      <c r="B174" s="4">
        <f t="shared" si="13"/>
        <v>0.37038925258680894</v>
      </c>
      <c r="C174" s="4">
        <f t="shared" si="14"/>
        <v>0.15185664000000004</v>
      </c>
      <c r="D174" s="22">
        <f t="shared" si="15"/>
        <v>0.21853261258680889</v>
      </c>
      <c r="E174">
        <f t="shared" si="12"/>
        <v>0</v>
      </c>
      <c r="F174">
        <f t="shared" si="16"/>
        <v>0</v>
      </c>
      <c r="G174" s="69">
        <f t="shared" si="17"/>
        <v>0.21853261258680889</v>
      </c>
    </row>
    <row r="175" spans="1:7" x14ac:dyDescent="0.25">
      <c r="A175">
        <v>1.57</v>
      </c>
      <c r="B175" s="4">
        <f t="shared" si="13"/>
        <v>0.37109994731114404</v>
      </c>
      <c r="C175" s="4">
        <f t="shared" si="14"/>
        <v>0.15479572000000005</v>
      </c>
      <c r="D175" s="22">
        <f t="shared" si="15"/>
        <v>0.21630422731114399</v>
      </c>
      <c r="E175">
        <f t="shared" si="12"/>
        <v>0</v>
      </c>
      <c r="F175">
        <f t="shared" si="16"/>
        <v>0</v>
      </c>
      <c r="G175" s="69">
        <f t="shared" si="17"/>
        <v>0.21630422731114399</v>
      </c>
    </row>
    <row r="176" spans="1:7" x14ac:dyDescent="0.25">
      <c r="A176">
        <v>1.58</v>
      </c>
      <c r="B176" s="4">
        <f t="shared" si="13"/>
        <v>0.3718074803575902</v>
      </c>
      <c r="C176" s="4">
        <f t="shared" si="14"/>
        <v>0.15777248000000008</v>
      </c>
      <c r="D176" s="22">
        <f t="shared" si="15"/>
        <v>0.21403500035759013</v>
      </c>
      <c r="E176">
        <f t="shared" si="12"/>
        <v>0</v>
      </c>
      <c r="F176">
        <f t="shared" si="16"/>
        <v>0</v>
      </c>
      <c r="G176" s="69">
        <f t="shared" si="17"/>
        <v>0.21403500035759013</v>
      </c>
    </row>
    <row r="177" spans="1:7" x14ac:dyDescent="0.25">
      <c r="A177">
        <v>1.59</v>
      </c>
      <c r="B177" s="4">
        <f t="shared" si="13"/>
        <v>0.37251188566940874</v>
      </c>
      <c r="C177" s="4">
        <f t="shared" si="14"/>
        <v>0.16078716000000007</v>
      </c>
      <c r="D177" s="22">
        <f t="shared" si="15"/>
        <v>0.21172472566940867</v>
      </c>
      <c r="E177">
        <f t="shared" si="12"/>
        <v>0</v>
      </c>
      <c r="F177">
        <f t="shared" si="16"/>
        <v>0</v>
      </c>
      <c r="G177" s="69">
        <f t="shared" si="17"/>
        <v>0.21172472566940867</v>
      </c>
    </row>
    <row r="178" spans="1:7" x14ac:dyDescent="0.25">
      <c r="A178">
        <v>1.6</v>
      </c>
      <c r="B178" s="4">
        <f t="shared" si="13"/>
        <v>0.37321319661472296</v>
      </c>
      <c r="C178" s="4">
        <f t="shared" si="14"/>
        <v>0.16384000000000007</v>
      </c>
      <c r="D178" s="22">
        <f t="shared" si="15"/>
        <v>0.2093731966147229</v>
      </c>
      <c r="E178">
        <f t="shared" si="12"/>
        <v>0</v>
      </c>
      <c r="F178">
        <f t="shared" si="16"/>
        <v>0</v>
      </c>
      <c r="G178" s="69">
        <f t="shared" si="17"/>
        <v>0.2093731966147229</v>
      </c>
    </row>
    <row r="179" spans="1:7" x14ac:dyDescent="0.25">
      <c r="A179">
        <v>1.61</v>
      </c>
      <c r="B179" s="4">
        <f t="shared" si="13"/>
        <v>0.37391144599978937</v>
      </c>
      <c r="C179" s="4">
        <f t="shared" si="14"/>
        <v>0.16693124000000006</v>
      </c>
      <c r="D179" s="22">
        <f t="shared" si="15"/>
        <v>0.20698020599978931</v>
      </c>
      <c r="E179">
        <f t="shared" si="12"/>
        <v>0</v>
      </c>
      <c r="F179">
        <f t="shared" si="16"/>
        <v>0</v>
      </c>
      <c r="G179" s="69">
        <f t="shared" si="17"/>
        <v>0.20698020599978931</v>
      </c>
    </row>
    <row r="180" spans="1:7" x14ac:dyDescent="0.25">
      <c r="A180">
        <v>1.62</v>
      </c>
      <c r="B180" s="4">
        <f t="shared" si="13"/>
        <v>0.37460666608188226</v>
      </c>
      <c r="C180" s="4">
        <f t="shared" si="14"/>
        <v>0.17006112000000009</v>
      </c>
      <c r="D180" s="22">
        <f t="shared" si="15"/>
        <v>0.20454554608188216</v>
      </c>
      <c r="E180">
        <f t="shared" si="12"/>
        <v>0</v>
      </c>
      <c r="F180">
        <f t="shared" si="16"/>
        <v>0</v>
      </c>
      <c r="G180" s="69">
        <f t="shared" si="17"/>
        <v>0.20454554608188216</v>
      </c>
    </row>
    <row r="181" spans="1:7" x14ac:dyDescent="0.25">
      <c r="A181">
        <v>1.63</v>
      </c>
      <c r="B181" s="4">
        <f t="shared" si="13"/>
        <v>0.37529888858180538</v>
      </c>
      <c r="C181" s="4">
        <f t="shared" si="14"/>
        <v>0.17322988000000003</v>
      </c>
      <c r="D181" s="22">
        <f t="shared" si="15"/>
        <v>0.20206900858180535</v>
      </c>
      <c r="E181">
        <f t="shared" si="12"/>
        <v>0</v>
      </c>
      <c r="F181">
        <f t="shared" si="16"/>
        <v>0</v>
      </c>
      <c r="G181" s="69">
        <f t="shared" si="17"/>
        <v>0.20206900858180535</v>
      </c>
    </row>
    <row r="182" spans="1:7" x14ac:dyDescent="0.25">
      <c r="A182">
        <v>1.64</v>
      </c>
      <c r="B182" s="4">
        <f t="shared" si="13"/>
        <v>0.37598814469604402</v>
      </c>
      <c r="C182" s="4">
        <f t="shared" si="14"/>
        <v>0.17643776</v>
      </c>
      <c r="D182" s="22">
        <f t="shared" si="15"/>
        <v>0.19955038469604403</v>
      </c>
      <c r="E182">
        <f t="shared" si="12"/>
        <v>0</v>
      </c>
      <c r="F182">
        <f t="shared" si="16"/>
        <v>0</v>
      </c>
      <c r="G182" s="69">
        <f t="shared" si="17"/>
        <v>0.19955038469604403</v>
      </c>
    </row>
    <row r="183" spans="1:7" x14ac:dyDescent="0.25">
      <c r="A183">
        <v>1.65</v>
      </c>
      <c r="B183" s="4">
        <f t="shared" si="13"/>
        <v>0.37667446510856867</v>
      </c>
      <c r="C183" s="4">
        <f t="shared" si="14"/>
        <v>0.17968500000000001</v>
      </c>
      <c r="D183" s="22">
        <f t="shared" si="15"/>
        <v>0.19698946510856866</v>
      </c>
      <c r="E183">
        <f t="shared" si="12"/>
        <v>0</v>
      </c>
      <c r="F183">
        <f t="shared" si="16"/>
        <v>0</v>
      </c>
      <c r="G183" s="69">
        <f t="shared" si="17"/>
        <v>0.19698946510856866</v>
      </c>
    </row>
    <row r="184" spans="1:7" x14ac:dyDescent="0.25">
      <c r="A184">
        <v>1.66</v>
      </c>
      <c r="B184" s="4">
        <f t="shared" si="13"/>
        <v>0.3773578800023038</v>
      </c>
      <c r="C184" s="4">
        <f t="shared" si="14"/>
        <v>0.18297184000000002</v>
      </c>
      <c r="D184" s="22">
        <f t="shared" si="15"/>
        <v>0.19438604000230378</v>
      </c>
      <c r="E184">
        <f t="shared" si="12"/>
        <v>0</v>
      </c>
      <c r="F184">
        <f t="shared" si="16"/>
        <v>0</v>
      </c>
      <c r="G184" s="69">
        <f t="shared" si="17"/>
        <v>0.19438604000230378</v>
      </c>
    </row>
    <row r="185" spans="1:7" x14ac:dyDescent="0.25">
      <c r="A185">
        <v>1.67</v>
      </c>
      <c r="B185" s="4">
        <f t="shared" si="13"/>
        <v>0.37803841907027286</v>
      </c>
      <c r="C185" s="4">
        <f t="shared" si="14"/>
        <v>0.18629852000000002</v>
      </c>
      <c r="D185" s="22">
        <f t="shared" si="15"/>
        <v>0.19173989907027283</v>
      </c>
      <c r="E185">
        <f t="shared" si="12"/>
        <v>0</v>
      </c>
      <c r="F185">
        <f t="shared" si="16"/>
        <v>0</v>
      </c>
      <c r="G185" s="69">
        <f t="shared" si="17"/>
        <v>0.19173989907027283</v>
      </c>
    </row>
    <row r="186" spans="1:7" x14ac:dyDescent="0.25">
      <c r="A186">
        <v>1.68</v>
      </c>
      <c r="B186" s="4">
        <f t="shared" si="13"/>
        <v>0.37871611152642931</v>
      </c>
      <c r="C186" s="4">
        <f t="shared" si="14"/>
        <v>0.18966527999999999</v>
      </c>
      <c r="D186" s="22">
        <f t="shared" si="15"/>
        <v>0.18905083152642932</v>
      </c>
      <c r="E186">
        <f t="shared" si="12"/>
        <v>0</v>
      </c>
      <c r="F186">
        <f t="shared" si="16"/>
        <v>0</v>
      </c>
      <c r="G186" s="69">
        <f t="shared" si="17"/>
        <v>0.18905083152642932</v>
      </c>
    </row>
    <row r="187" spans="1:7" x14ac:dyDescent="0.25">
      <c r="A187">
        <v>1.69</v>
      </c>
      <c r="B187" s="4">
        <f t="shared" si="13"/>
        <v>0.37939098611618621</v>
      </c>
      <c r="C187" s="4">
        <f t="shared" si="14"/>
        <v>0.19307236</v>
      </c>
      <c r="D187" s="22">
        <f t="shared" si="15"/>
        <v>0.18631862611618621</v>
      </c>
      <c r="E187">
        <f t="shared" si="12"/>
        <v>0</v>
      </c>
      <c r="F187">
        <f t="shared" si="16"/>
        <v>0</v>
      </c>
      <c r="G187" s="69">
        <f t="shared" si="17"/>
        <v>0.18631862611618621</v>
      </c>
    </row>
    <row r="188" spans="1:7" x14ac:dyDescent="0.25">
      <c r="A188">
        <v>1.7</v>
      </c>
      <c r="B188" s="4">
        <f t="shared" si="13"/>
        <v>0.38006307112665294</v>
      </c>
      <c r="C188" s="4">
        <f t="shared" si="14"/>
        <v>0.19652</v>
      </c>
      <c r="D188" s="22">
        <f t="shared" si="15"/>
        <v>0.18354307112665294</v>
      </c>
      <c r="E188">
        <f t="shared" si="12"/>
        <v>0</v>
      </c>
      <c r="F188">
        <f t="shared" si="16"/>
        <v>0</v>
      </c>
      <c r="G188" s="69">
        <f t="shared" si="17"/>
        <v>0.18354307112665294</v>
      </c>
    </row>
    <row r="189" spans="1:7" x14ac:dyDescent="0.25">
      <c r="A189">
        <v>1.71</v>
      </c>
      <c r="B189" s="4">
        <f t="shared" si="13"/>
        <v>0.3807323943965899</v>
      </c>
      <c r="C189" s="4">
        <f t="shared" si="14"/>
        <v>0.20000844000000001</v>
      </c>
      <c r="D189" s="22">
        <f t="shared" si="15"/>
        <v>0.18072395439658989</v>
      </c>
      <c r="E189">
        <f t="shared" si="12"/>
        <v>0</v>
      </c>
      <c r="F189">
        <f t="shared" si="16"/>
        <v>0</v>
      </c>
      <c r="G189" s="69">
        <f t="shared" si="17"/>
        <v>0.18072395439658989</v>
      </c>
    </row>
    <row r="190" spans="1:7" x14ac:dyDescent="0.25">
      <c r="A190">
        <v>1.72</v>
      </c>
      <c r="B190" s="4">
        <f t="shared" si="13"/>
        <v>0.38139898332608996</v>
      </c>
      <c r="C190" s="4">
        <f t="shared" si="14"/>
        <v>0.20353792000000004</v>
      </c>
      <c r="D190" s="22">
        <f t="shared" si="15"/>
        <v>0.17786106332608992</v>
      </c>
      <c r="E190">
        <f t="shared" si="12"/>
        <v>0</v>
      </c>
      <c r="F190">
        <f t="shared" si="16"/>
        <v>0</v>
      </c>
      <c r="G190" s="69">
        <f t="shared" si="17"/>
        <v>0.17786106332608992</v>
      </c>
    </row>
    <row r="191" spans="1:7" x14ac:dyDescent="0.25">
      <c r="A191">
        <v>1.73</v>
      </c>
      <c r="B191" s="4">
        <f t="shared" si="13"/>
        <v>0.38206286488599583</v>
      </c>
      <c r="C191" s="4">
        <f t="shared" si="14"/>
        <v>0.20710868000000004</v>
      </c>
      <c r="D191" s="22">
        <f t="shared" si="15"/>
        <v>0.17495418488599579</v>
      </c>
      <c r="E191">
        <f t="shared" si="12"/>
        <v>0</v>
      </c>
      <c r="F191">
        <f t="shared" si="16"/>
        <v>0</v>
      </c>
      <c r="G191" s="69">
        <f t="shared" si="17"/>
        <v>0.17495418488599579</v>
      </c>
    </row>
    <row r="192" spans="1:7" x14ac:dyDescent="0.25">
      <c r="A192">
        <v>1.74</v>
      </c>
      <c r="B192" s="4">
        <f t="shared" si="13"/>
        <v>0.38272406562706224</v>
      </c>
      <c r="C192" s="4">
        <f t="shared" si="14"/>
        <v>0.21072096000000007</v>
      </c>
      <c r="D192" s="22">
        <f t="shared" si="15"/>
        <v>0.17200310562706217</v>
      </c>
      <c r="E192">
        <f t="shared" si="12"/>
        <v>0</v>
      </c>
      <c r="F192">
        <f t="shared" si="16"/>
        <v>0</v>
      </c>
      <c r="G192" s="69">
        <f t="shared" si="17"/>
        <v>0.17200310562706217</v>
      </c>
    </row>
    <row r="193" spans="1:7" x14ac:dyDescent="0.25">
      <c r="A193">
        <v>1.75</v>
      </c>
      <c r="B193" s="4">
        <f t="shared" si="13"/>
        <v>0.38338261168887111</v>
      </c>
      <c r="C193" s="4">
        <f t="shared" si="14"/>
        <v>0.21437500000000004</v>
      </c>
      <c r="D193" s="22">
        <f t="shared" si="15"/>
        <v>0.16900761168887107</v>
      </c>
      <c r="E193">
        <f t="shared" si="12"/>
        <v>0</v>
      </c>
      <c r="F193">
        <f t="shared" si="16"/>
        <v>0</v>
      </c>
      <c r="G193" s="69">
        <f t="shared" si="17"/>
        <v>0.16900761168887107</v>
      </c>
    </row>
    <row r="194" spans="1:7" x14ac:dyDescent="0.25">
      <c r="A194">
        <v>1.76</v>
      </c>
      <c r="B194" s="4">
        <f t="shared" si="13"/>
        <v>0.38403852880850747</v>
      </c>
      <c r="C194" s="4">
        <f t="shared" si="14"/>
        <v>0.21807104000000002</v>
      </c>
      <c r="D194" s="22">
        <f t="shared" si="15"/>
        <v>0.16596748880850745</v>
      </c>
      <c r="E194">
        <f t="shared" si="12"/>
        <v>0</v>
      </c>
      <c r="F194">
        <f t="shared" si="16"/>
        <v>0</v>
      </c>
      <c r="G194" s="69">
        <f t="shared" si="17"/>
        <v>0.16596748880850745</v>
      </c>
    </row>
    <row r="195" spans="1:7" x14ac:dyDescent="0.25">
      <c r="A195">
        <v>1.77</v>
      </c>
      <c r="B195" s="4">
        <f t="shared" si="13"/>
        <v>0.38469184232900472</v>
      </c>
      <c r="C195" s="4">
        <f t="shared" si="14"/>
        <v>0.22180932000000006</v>
      </c>
      <c r="D195" s="22">
        <f t="shared" si="15"/>
        <v>0.16288252232900466</v>
      </c>
      <c r="E195">
        <f t="shared" si="12"/>
        <v>0</v>
      </c>
      <c r="F195">
        <f t="shared" si="16"/>
        <v>0</v>
      </c>
      <c r="G195" s="69">
        <f t="shared" si="17"/>
        <v>0.16288252232900466</v>
      </c>
    </row>
    <row r="196" spans="1:7" x14ac:dyDescent="0.25">
      <c r="A196">
        <v>1.78</v>
      </c>
      <c r="B196" s="4">
        <f t="shared" si="13"/>
        <v>0.3853425772075656</v>
      </c>
      <c r="C196" s="4">
        <f t="shared" si="14"/>
        <v>0.22559008000000005</v>
      </c>
      <c r="D196" s="22">
        <f t="shared" si="15"/>
        <v>0.15975249720756554</v>
      </c>
      <c r="E196">
        <f t="shared" si="12"/>
        <v>0</v>
      </c>
      <c r="F196">
        <f t="shared" si="16"/>
        <v>0</v>
      </c>
      <c r="G196" s="69">
        <f t="shared" si="17"/>
        <v>0.15975249720756554</v>
      </c>
    </row>
    <row r="197" spans="1:7" x14ac:dyDescent="0.25">
      <c r="A197">
        <v>1.79</v>
      </c>
      <c r="B197" s="4">
        <f t="shared" si="13"/>
        <v>0.38599075802356658</v>
      </c>
      <c r="C197" s="4">
        <f t="shared" si="14"/>
        <v>0.22941356000000004</v>
      </c>
      <c r="D197" s="22">
        <f t="shared" si="15"/>
        <v>0.15657719802356654</v>
      </c>
      <c r="E197">
        <f t="shared" si="12"/>
        <v>0</v>
      </c>
      <c r="F197">
        <f t="shared" si="16"/>
        <v>0</v>
      </c>
      <c r="G197" s="69">
        <f t="shared" si="17"/>
        <v>0.15657719802356654</v>
      </c>
    </row>
    <row r="198" spans="1:7" x14ac:dyDescent="0.25">
      <c r="A198">
        <v>1.8</v>
      </c>
      <c r="B198" s="4">
        <f t="shared" si="13"/>
        <v>0.3866364089863526</v>
      </c>
      <c r="C198" s="4">
        <f t="shared" si="14"/>
        <v>0.23328000000000007</v>
      </c>
      <c r="D198" s="22">
        <f t="shared" si="15"/>
        <v>0.15335640898635253</v>
      </c>
      <c r="E198">
        <f t="shared" si="12"/>
        <v>0</v>
      </c>
      <c r="F198">
        <f t="shared" si="16"/>
        <v>0</v>
      </c>
      <c r="G198" s="69">
        <f t="shared" si="17"/>
        <v>0.15335640898635253</v>
      </c>
    </row>
    <row r="199" spans="1:7" x14ac:dyDescent="0.25">
      <c r="A199">
        <v>1.81</v>
      </c>
      <c r="B199" s="4">
        <f t="shared" si="13"/>
        <v>0.3872795539428287</v>
      </c>
      <c r="C199" s="4">
        <f t="shared" si="14"/>
        <v>0.23718964000000003</v>
      </c>
      <c r="D199" s="22">
        <f t="shared" si="15"/>
        <v>0.15008991394282867</v>
      </c>
      <c r="E199">
        <f t="shared" si="12"/>
        <v>0</v>
      </c>
      <c r="F199">
        <f t="shared" si="16"/>
        <v>0</v>
      </c>
      <c r="G199" s="69">
        <f t="shared" si="17"/>
        <v>0.15008991394282867</v>
      </c>
    </row>
    <row r="200" spans="1:7" x14ac:dyDescent="0.25">
      <c r="A200">
        <v>1.82</v>
      </c>
      <c r="B200" s="4">
        <f t="shared" si="13"/>
        <v>0.38792021638485485</v>
      </c>
      <c r="C200" s="4">
        <f t="shared" si="14"/>
        <v>0.24114272000000009</v>
      </c>
      <c r="D200" s="22">
        <f t="shared" si="15"/>
        <v>0.14677749638485477</v>
      </c>
      <c r="E200">
        <f t="shared" si="12"/>
        <v>0</v>
      </c>
      <c r="F200">
        <f t="shared" si="16"/>
        <v>0</v>
      </c>
      <c r="G200" s="69">
        <f t="shared" si="17"/>
        <v>0.14677749638485477</v>
      </c>
    </row>
    <row r="201" spans="1:7" x14ac:dyDescent="0.25">
      <c r="A201">
        <v>1.83</v>
      </c>
      <c r="B201" s="4">
        <f t="shared" si="13"/>
        <v>0.38855841945644998</v>
      </c>
      <c r="C201" s="4">
        <f t="shared" si="14"/>
        <v>0.24513948000000008</v>
      </c>
      <c r="D201" s="22">
        <f t="shared" si="15"/>
        <v>0.1434189394564499</v>
      </c>
      <c r="E201">
        <f t="shared" si="12"/>
        <v>0</v>
      </c>
      <c r="F201">
        <f t="shared" si="16"/>
        <v>0</v>
      </c>
      <c r="G201" s="69">
        <f t="shared" si="17"/>
        <v>0.1434189394564499</v>
      </c>
    </row>
    <row r="202" spans="1:7" x14ac:dyDescent="0.25">
      <c r="A202">
        <v>1.84</v>
      </c>
      <c r="B202" s="4">
        <f t="shared" si="13"/>
        <v>0.38919418596081184</v>
      </c>
      <c r="C202" s="4">
        <f t="shared" si="14"/>
        <v>0.24918016000000007</v>
      </c>
      <c r="D202" s="22">
        <f t="shared" si="15"/>
        <v>0.14001402596081178</v>
      </c>
      <c r="E202">
        <f t="shared" si="12"/>
        <v>0</v>
      </c>
      <c r="F202">
        <f t="shared" si="16"/>
        <v>0</v>
      </c>
      <c r="G202" s="69">
        <f t="shared" si="17"/>
        <v>0.14001402596081178</v>
      </c>
    </row>
    <row r="203" spans="1:7" x14ac:dyDescent="0.25">
      <c r="A203">
        <v>1.85</v>
      </c>
      <c r="B203" s="4">
        <f t="shared" si="13"/>
        <v>0.38982753836715706</v>
      </c>
      <c r="C203" s="4">
        <f t="shared" si="14"/>
        <v>0.25326500000000007</v>
      </c>
      <c r="D203" s="22">
        <f t="shared" si="15"/>
        <v>0.13656253836715698</v>
      </c>
      <c r="E203">
        <f t="shared" si="12"/>
        <v>0</v>
      </c>
      <c r="F203">
        <f t="shared" si="16"/>
        <v>0</v>
      </c>
      <c r="G203" s="69">
        <f t="shared" si="17"/>
        <v>0.13656253836715698</v>
      </c>
    </row>
    <row r="204" spans="1:7" x14ac:dyDescent="0.25">
      <c r="A204">
        <v>1.86</v>
      </c>
      <c r="B204" s="4">
        <f t="shared" si="13"/>
        <v>0.3904584988173887</v>
      </c>
      <c r="C204" s="4">
        <f t="shared" si="14"/>
        <v>0.25739424000000011</v>
      </c>
      <c r="D204" s="22">
        <f t="shared" si="15"/>
        <v>0.13306425881738859</v>
      </c>
      <c r="E204">
        <f t="shared" si="12"/>
        <v>0</v>
      </c>
      <c r="F204">
        <f t="shared" si="16"/>
        <v>0</v>
      </c>
      <c r="G204" s="69">
        <f t="shared" si="17"/>
        <v>0.13306425881738859</v>
      </c>
    </row>
    <row r="205" spans="1:7" x14ac:dyDescent="0.25">
      <c r="A205">
        <v>1.87</v>
      </c>
      <c r="B205" s="4">
        <f t="shared" si="13"/>
        <v>0.3910870891325951</v>
      </c>
      <c r="C205" s="4">
        <f t="shared" si="14"/>
        <v>0.26156812000000013</v>
      </c>
      <c r="D205" s="22">
        <f t="shared" si="15"/>
        <v>0.12951896913259497</v>
      </c>
      <c r="E205">
        <f t="shared" si="12"/>
        <v>0</v>
      </c>
      <c r="F205">
        <f t="shared" si="16"/>
        <v>0</v>
      </c>
      <c r="G205" s="69">
        <f t="shared" si="17"/>
        <v>0.12951896913259497</v>
      </c>
    </row>
    <row r="206" spans="1:7" x14ac:dyDescent="0.25">
      <c r="A206">
        <v>1.88</v>
      </c>
      <c r="B206" s="4">
        <f t="shared" si="13"/>
        <v>0.3917133308193857</v>
      </c>
      <c r="C206" s="4">
        <f t="shared" si="14"/>
        <v>0.26578688</v>
      </c>
      <c r="D206" s="22">
        <f t="shared" si="15"/>
        <v>0.12592645081938569</v>
      </c>
      <c r="E206">
        <f t="shared" si="12"/>
        <v>0</v>
      </c>
      <c r="F206">
        <f t="shared" si="16"/>
        <v>0</v>
      </c>
      <c r="G206" s="69">
        <f t="shared" si="17"/>
        <v>0.12592645081938569</v>
      </c>
    </row>
    <row r="207" spans="1:7" x14ac:dyDescent="0.25">
      <c r="A207">
        <v>1.89</v>
      </c>
      <c r="B207" s="4">
        <f t="shared" si="13"/>
        <v>0.39233724507606882</v>
      </c>
      <c r="C207" s="4">
        <f t="shared" si="14"/>
        <v>0.27005076000000006</v>
      </c>
      <c r="D207" s="22">
        <f t="shared" si="15"/>
        <v>0.12228648507606876</v>
      </c>
      <c r="E207">
        <f t="shared" si="12"/>
        <v>0</v>
      </c>
      <c r="F207">
        <f t="shared" si="16"/>
        <v>0</v>
      </c>
      <c r="G207" s="69">
        <f t="shared" si="17"/>
        <v>0.12228648507606876</v>
      </c>
    </row>
    <row r="208" spans="1:7" x14ac:dyDescent="0.25">
      <c r="A208">
        <v>1.9</v>
      </c>
      <c r="B208" s="4">
        <f t="shared" si="13"/>
        <v>0.39295885279867621</v>
      </c>
      <c r="C208" s="4">
        <f t="shared" si="14"/>
        <v>0.27435999999999999</v>
      </c>
      <c r="D208" s="22">
        <f t="shared" si="15"/>
        <v>0.11859885279867621</v>
      </c>
      <c r="E208">
        <f t="shared" si="12"/>
        <v>0</v>
      </c>
      <c r="F208">
        <f t="shared" si="16"/>
        <v>0</v>
      </c>
      <c r="G208" s="69">
        <f t="shared" si="17"/>
        <v>0.11859885279867621</v>
      </c>
    </row>
    <row r="209" spans="1:7" x14ac:dyDescent="0.25">
      <c r="A209">
        <v>1.91</v>
      </c>
      <c r="B209" s="4">
        <f t="shared" si="13"/>
        <v>0.39357817458683864</v>
      </c>
      <c r="C209" s="4">
        <f t="shared" si="14"/>
        <v>0.27871484000000002</v>
      </c>
      <c r="D209" s="22">
        <f t="shared" si="15"/>
        <v>0.11486333458683862</v>
      </c>
      <c r="E209">
        <f t="shared" si="12"/>
        <v>0</v>
      </c>
      <c r="F209">
        <f t="shared" si="16"/>
        <v>0</v>
      </c>
      <c r="G209" s="69">
        <f t="shared" si="17"/>
        <v>0.11486333458683862</v>
      </c>
    </row>
    <row r="210" spans="1:7" x14ac:dyDescent="0.25">
      <c r="A210">
        <v>1.92</v>
      </c>
      <c r="B210" s="4">
        <f t="shared" si="13"/>
        <v>0.39419523074951734</v>
      </c>
      <c r="C210" s="4">
        <f t="shared" si="14"/>
        <v>0.28311552000000006</v>
      </c>
      <c r="D210" s="22">
        <f t="shared" si="15"/>
        <v>0.11107971074951728</v>
      </c>
      <c r="E210">
        <f t="shared" si="12"/>
        <v>0</v>
      </c>
      <c r="F210">
        <f t="shared" si="16"/>
        <v>0</v>
      </c>
      <c r="G210" s="69">
        <f t="shared" si="17"/>
        <v>0.11107971074951728</v>
      </c>
    </row>
    <row r="211" spans="1:7" x14ac:dyDescent="0.25">
      <c r="A211">
        <v>1.93</v>
      </c>
      <c r="B211" s="4">
        <f t="shared" si="13"/>
        <v>0.39481004131059549</v>
      </c>
      <c r="C211" s="4">
        <f t="shared" si="14"/>
        <v>0.28756228</v>
      </c>
      <c r="D211" s="22">
        <f t="shared" si="15"/>
        <v>0.10724776131059549</v>
      </c>
      <c r="E211">
        <f t="shared" si="12"/>
        <v>0</v>
      </c>
      <c r="F211">
        <f t="shared" si="16"/>
        <v>0</v>
      </c>
      <c r="G211" s="69">
        <f t="shared" si="17"/>
        <v>0.10724776131059549</v>
      </c>
    </row>
    <row r="212" spans="1:7" x14ac:dyDescent="0.25">
      <c r="A212">
        <v>1.94</v>
      </c>
      <c r="B212" s="4">
        <f t="shared" si="13"/>
        <v>0.39542262601433326</v>
      </c>
      <c r="C212" s="4">
        <f t="shared" si="14"/>
        <v>0.29205536000000004</v>
      </c>
      <c r="D212" s="22">
        <f t="shared" si="15"/>
        <v>0.10336726601433321</v>
      </c>
      <c r="E212">
        <f t="shared" si="12"/>
        <v>0</v>
      </c>
      <c r="F212">
        <f t="shared" si="16"/>
        <v>0</v>
      </c>
      <c r="G212" s="69">
        <f t="shared" si="17"/>
        <v>0.10336726601433321</v>
      </c>
    </row>
    <row r="213" spans="1:7" x14ac:dyDescent="0.25">
      <c r="A213">
        <v>1.95</v>
      </c>
      <c r="B213" s="4">
        <f t="shared" si="13"/>
        <v>0.39603300433069172</v>
      </c>
      <c r="C213" s="4">
        <f t="shared" si="14"/>
        <v>0.29659500000000005</v>
      </c>
      <c r="D213" s="22">
        <f t="shared" si="15"/>
        <v>9.9438004330691665E-2</v>
      </c>
      <c r="E213">
        <f t="shared" si="12"/>
        <v>0</v>
      </c>
      <c r="F213">
        <f t="shared" si="16"/>
        <v>0</v>
      </c>
      <c r="G213" s="69">
        <f t="shared" si="17"/>
        <v>9.9438004330691665E-2</v>
      </c>
    </row>
    <row r="214" spans="1:7" x14ac:dyDescent="0.25">
      <c r="A214">
        <v>1.96</v>
      </c>
      <c r="B214" s="4">
        <f t="shared" si="13"/>
        <v>0.39664119546052778</v>
      </c>
      <c r="C214" s="4">
        <f t="shared" si="14"/>
        <v>0.30118144000000002</v>
      </c>
      <c r="D214" s="22">
        <f t="shared" si="15"/>
        <v>9.5459755460527762E-2</v>
      </c>
      <c r="E214">
        <f t="shared" ref="E214:E277" si="18">IF(D214=$D$419,A214,0)</f>
        <v>0</v>
      </c>
      <c r="F214">
        <f t="shared" si="16"/>
        <v>0</v>
      </c>
      <c r="G214" s="69">
        <f t="shared" si="17"/>
        <v>9.5459755460527762E-2</v>
      </c>
    </row>
    <row r="215" spans="1:7" x14ac:dyDescent="0.25">
      <c r="A215">
        <v>1.97</v>
      </c>
      <c r="B215" s="4">
        <f t="shared" ref="B215:B278" si="19">($A215^$B$5)*($B$12^$B$6)</f>
        <v>0.39724721834066562</v>
      </c>
      <c r="C215" s="4">
        <f t="shared" ref="C215:C278" si="20">($A215^$B$10)*($B$12^$B$11)</f>
        <v>0.30581492000000005</v>
      </c>
      <c r="D215" s="22">
        <f t="shared" ref="D215:D278" si="21">B215-C215</f>
        <v>9.1432298340665574E-2</v>
      </c>
      <c r="E215">
        <f t="shared" si="18"/>
        <v>0</v>
      </c>
      <c r="F215">
        <f t="shared" ref="F215:F278" si="22">IF(D215=$D$419,B215,0)</f>
        <v>0</v>
      </c>
      <c r="G215" s="69">
        <f t="shared" ref="G215:G278" si="23">+B215-C215</f>
        <v>9.1432298340665574E-2</v>
      </c>
    </row>
    <row r="216" spans="1:7" x14ac:dyDescent="0.25">
      <c r="A216">
        <v>1.98</v>
      </c>
      <c r="B216" s="4">
        <f t="shared" si="19"/>
        <v>0.3978510916488468</v>
      </c>
      <c r="C216" s="4">
        <f t="shared" si="20"/>
        <v>0.31049568000000005</v>
      </c>
      <c r="D216" s="22">
        <f t="shared" si="21"/>
        <v>8.7355411648846748E-2</v>
      </c>
      <c r="E216">
        <f t="shared" si="18"/>
        <v>0</v>
      </c>
      <c r="F216">
        <f t="shared" si="22"/>
        <v>0</v>
      </c>
      <c r="G216" s="69">
        <f t="shared" si="23"/>
        <v>8.7355411648846748E-2</v>
      </c>
    </row>
    <row r="217" spans="1:7" x14ac:dyDescent="0.25">
      <c r="A217">
        <v>1.99</v>
      </c>
      <c r="B217" s="4">
        <f t="shared" si="19"/>
        <v>0.39845283380856317</v>
      </c>
      <c r="C217" s="4">
        <f t="shared" si="20"/>
        <v>0.31522396000000008</v>
      </c>
      <c r="D217" s="22">
        <f t="shared" si="21"/>
        <v>8.3228873808563086E-2</v>
      </c>
      <c r="E217">
        <f t="shared" si="18"/>
        <v>0</v>
      </c>
      <c r="F217">
        <f t="shared" si="22"/>
        <v>0</v>
      </c>
      <c r="G217" s="69">
        <f t="shared" si="23"/>
        <v>8.3228873808563086E-2</v>
      </c>
    </row>
    <row r="218" spans="1:7" x14ac:dyDescent="0.25">
      <c r="A218">
        <v>2</v>
      </c>
      <c r="B218" s="4">
        <f t="shared" si="19"/>
        <v>0.39905246299377595</v>
      </c>
      <c r="C218" s="4">
        <f t="shared" si="20"/>
        <v>0.32000000000000006</v>
      </c>
      <c r="D218" s="22">
        <f t="shared" si="21"/>
        <v>7.9052462993775885E-2</v>
      </c>
      <c r="E218">
        <f t="shared" si="18"/>
        <v>0</v>
      </c>
      <c r="F218">
        <f t="shared" si="22"/>
        <v>0</v>
      </c>
      <c r="G218" s="69">
        <f t="shared" si="23"/>
        <v>7.9052462993775885E-2</v>
      </c>
    </row>
    <row r="219" spans="1:7" x14ac:dyDescent="0.25">
      <c r="A219">
        <v>2.0099999999999998</v>
      </c>
      <c r="B219" s="4">
        <f t="shared" si="19"/>
        <v>0.399649997133524</v>
      </c>
      <c r="C219" s="4">
        <f t="shared" si="20"/>
        <v>0.32482403999999993</v>
      </c>
      <c r="D219" s="22">
        <f t="shared" si="21"/>
        <v>7.4825957133524079E-2</v>
      </c>
      <c r="E219">
        <f t="shared" si="18"/>
        <v>0</v>
      </c>
      <c r="F219">
        <f t="shared" si="22"/>
        <v>0</v>
      </c>
      <c r="G219" s="69">
        <f t="shared" si="23"/>
        <v>7.4825957133524079E-2</v>
      </c>
    </row>
    <row r="220" spans="1:7" x14ac:dyDescent="0.25">
      <c r="A220">
        <v>2.02</v>
      </c>
      <c r="B220" s="4">
        <f t="shared" si="19"/>
        <v>0.40024545391642469</v>
      </c>
      <c r="C220" s="4">
        <f t="shared" si="20"/>
        <v>0.32969632000000004</v>
      </c>
      <c r="D220" s="22">
        <f t="shared" si="21"/>
        <v>7.0549133916424644E-2</v>
      </c>
      <c r="E220">
        <f t="shared" si="18"/>
        <v>0</v>
      </c>
      <c r="F220">
        <f t="shared" si="22"/>
        <v>0</v>
      </c>
      <c r="G220" s="69">
        <f t="shared" si="23"/>
        <v>7.0549133916424644E-2</v>
      </c>
    </row>
    <row r="221" spans="1:7" x14ac:dyDescent="0.25">
      <c r="A221">
        <v>2.0299999999999998</v>
      </c>
      <c r="B221" s="4">
        <f t="shared" si="19"/>
        <v>0.40083885079506998</v>
      </c>
      <c r="C221" s="4">
        <f t="shared" si="20"/>
        <v>0.33461707999999996</v>
      </c>
      <c r="D221" s="22">
        <f t="shared" si="21"/>
        <v>6.6221770795070023E-2</v>
      </c>
      <c r="E221">
        <f t="shared" si="18"/>
        <v>0</v>
      </c>
      <c r="F221">
        <f t="shared" si="22"/>
        <v>0</v>
      </c>
      <c r="G221" s="69">
        <f t="shared" si="23"/>
        <v>6.6221770795070023E-2</v>
      </c>
    </row>
    <row r="222" spans="1:7" x14ac:dyDescent="0.25">
      <c r="A222">
        <v>2.04</v>
      </c>
      <c r="B222" s="4">
        <f t="shared" si="19"/>
        <v>0.40143020499032084</v>
      </c>
      <c r="C222" s="4">
        <f t="shared" si="20"/>
        <v>0.33958656000000004</v>
      </c>
      <c r="D222" s="22">
        <f t="shared" si="21"/>
        <v>6.1843644990320801E-2</v>
      </c>
      <c r="E222">
        <f t="shared" si="18"/>
        <v>0</v>
      </c>
      <c r="F222">
        <f t="shared" si="22"/>
        <v>0</v>
      </c>
      <c r="G222" s="69">
        <f t="shared" si="23"/>
        <v>6.1843644990320801E-2</v>
      </c>
    </row>
    <row r="223" spans="1:7" x14ac:dyDescent="0.25">
      <c r="A223">
        <v>2.0499999999999998</v>
      </c>
      <c r="B223" s="4">
        <f t="shared" si="19"/>
        <v>0.40201953349550357</v>
      </c>
      <c r="C223" s="4">
        <f t="shared" si="20"/>
        <v>0.34460500000000005</v>
      </c>
      <c r="D223" s="22">
        <f t="shared" si="21"/>
        <v>5.7414533495503517E-2</v>
      </c>
      <c r="E223">
        <f t="shared" si="18"/>
        <v>0</v>
      </c>
      <c r="F223">
        <f t="shared" si="22"/>
        <v>0</v>
      </c>
      <c r="G223" s="69">
        <f t="shared" si="23"/>
        <v>5.7414533495503517E-2</v>
      </c>
    </row>
    <row r="224" spans="1:7" x14ac:dyDescent="0.25">
      <c r="A224">
        <v>2.06</v>
      </c>
      <c r="B224" s="4">
        <f t="shared" si="19"/>
        <v>0.40260685308050903</v>
      </c>
      <c r="C224" s="4">
        <f t="shared" si="20"/>
        <v>0.34967264000000009</v>
      </c>
      <c r="D224" s="22">
        <f t="shared" si="21"/>
        <v>5.2934213080508941E-2</v>
      </c>
      <c r="E224">
        <f t="shared" si="18"/>
        <v>0</v>
      </c>
      <c r="F224">
        <f t="shared" si="22"/>
        <v>0</v>
      </c>
      <c r="G224" s="69">
        <f t="shared" si="23"/>
        <v>5.2934213080508941E-2</v>
      </c>
    </row>
    <row r="225" spans="1:7" x14ac:dyDescent="0.25">
      <c r="A225">
        <v>2.0699999999999998</v>
      </c>
      <c r="B225" s="4">
        <f t="shared" si="19"/>
        <v>0.40319218029579929</v>
      </c>
      <c r="C225" s="4">
        <f t="shared" si="20"/>
        <v>0.35478971999999998</v>
      </c>
      <c r="D225" s="22">
        <f t="shared" si="21"/>
        <v>4.840246029579931E-2</v>
      </c>
      <c r="E225">
        <f t="shared" si="18"/>
        <v>0</v>
      </c>
      <c r="F225">
        <f t="shared" si="22"/>
        <v>0</v>
      </c>
      <c r="G225" s="69">
        <f t="shared" si="23"/>
        <v>4.840246029579931E-2</v>
      </c>
    </row>
    <row r="226" spans="1:7" x14ac:dyDescent="0.25">
      <c r="A226">
        <v>2.08</v>
      </c>
      <c r="B226" s="4">
        <f t="shared" si="19"/>
        <v>0.40377553147632339</v>
      </c>
      <c r="C226" s="4">
        <f t="shared" si="20"/>
        <v>0.35995648000000008</v>
      </c>
      <c r="D226" s="22">
        <f t="shared" si="21"/>
        <v>4.3819051476323312E-2</v>
      </c>
      <c r="E226">
        <f t="shared" si="18"/>
        <v>0</v>
      </c>
      <c r="F226">
        <f t="shared" si="22"/>
        <v>0</v>
      </c>
      <c r="G226" s="69">
        <f t="shared" si="23"/>
        <v>4.3819051476323312E-2</v>
      </c>
    </row>
    <row r="227" spans="1:7" x14ac:dyDescent="0.25">
      <c r="A227">
        <v>2.09</v>
      </c>
      <c r="B227" s="4">
        <f t="shared" si="19"/>
        <v>0.40435692274534407</v>
      </c>
      <c r="C227" s="4">
        <f t="shared" si="20"/>
        <v>0.36517316</v>
      </c>
      <c r="D227" s="22">
        <f t="shared" si="21"/>
        <v>3.9183762745344075E-2</v>
      </c>
      <c r="E227">
        <f t="shared" si="18"/>
        <v>0</v>
      </c>
      <c r="F227">
        <f t="shared" si="22"/>
        <v>0</v>
      </c>
      <c r="G227" s="69">
        <f t="shared" si="23"/>
        <v>3.9183762745344075E-2</v>
      </c>
    </row>
    <row r="228" spans="1:7" x14ac:dyDescent="0.25">
      <c r="A228">
        <v>2.1</v>
      </c>
      <c r="B228" s="4">
        <f t="shared" si="19"/>
        <v>0.40493637001817978</v>
      </c>
      <c r="C228" s="4">
        <f t="shared" si="20"/>
        <v>0.3704400000000001</v>
      </c>
      <c r="D228" s="22">
        <f t="shared" si="21"/>
        <v>3.4496370018179678E-2</v>
      </c>
      <c r="E228">
        <f t="shared" si="18"/>
        <v>0</v>
      </c>
      <c r="F228">
        <f t="shared" si="22"/>
        <v>0</v>
      </c>
      <c r="G228" s="69">
        <f t="shared" si="23"/>
        <v>3.4496370018179678E-2</v>
      </c>
    </row>
    <row r="229" spans="1:7" x14ac:dyDescent="0.25">
      <c r="A229">
        <v>2.11</v>
      </c>
      <c r="B229" s="4">
        <f t="shared" si="19"/>
        <v>0.40551388900586183</v>
      </c>
      <c r="C229" s="4">
        <f t="shared" si="20"/>
        <v>0.37575723999999999</v>
      </c>
      <c r="D229" s="22">
        <f t="shared" si="21"/>
        <v>2.9756649005861835E-2</v>
      </c>
      <c r="E229">
        <f t="shared" si="18"/>
        <v>0</v>
      </c>
      <c r="F229">
        <f t="shared" si="22"/>
        <v>0</v>
      </c>
      <c r="G229" s="69">
        <f t="shared" si="23"/>
        <v>2.9756649005861835E-2</v>
      </c>
    </row>
    <row r="230" spans="1:7" x14ac:dyDescent="0.25">
      <c r="A230">
        <v>2.12</v>
      </c>
      <c r="B230" s="4">
        <f t="shared" si="19"/>
        <v>0.40608949521871113</v>
      </c>
      <c r="C230" s="4">
        <f t="shared" si="20"/>
        <v>0.38112512000000015</v>
      </c>
      <c r="D230" s="22">
        <f t="shared" si="21"/>
        <v>2.4964375218710977E-2</v>
      </c>
      <c r="E230">
        <f t="shared" si="18"/>
        <v>0</v>
      </c>
      <c r="F230">
        <f t="shared" si="22"/>
        <v>0</v>
      </c>
      <c r="G230" s="69">
        <f t="shared" si="23"/>
        <v>2.4964375218710977E-2</v>
      </c>
    </row>
    <row r="231" spans="1:7" x14ac:dyDescent="0.25">
      <c r="A231">
        <v>2.13</v>
      </c>
      <c r="B231" s="4">
        <f t="shared" si="19"/>
        <v>0.40666320396983507</v>
      </c>
      <c r="C231" s="4">
        <f t="shared" si="20"/>
        <v>0.38654387999999995</v>
      </c>
      <c r="D231" s="22">
        <f t="shared" si="21"/>
        <v>2.0119323969835123E-2</v>
      </c>
      <c r="E231">
        <f t="shared" si="18"/>
        <v>0</v>
      </c>
      <c r="F231">
        <f t="shared" si="22"/>
        <v>0</v>
      </c>
      <c r="G231" s="69">
        <f t="shared" si="23"/>
        <v>2.0119323969835123E-2</v>
      </c>
    </row>
    <row r="232" spans="1:7" x14ac:dyDescent="0.25">
      <c r="A232">
        <v>2.14</v>
      </c>
      <c r="B232" s="4">
        <f t="shared" si="19"/>
        <v>0.40723503037854841</v>
      </c>
      <c r="C232" s="4">
        <f t="shared" si="20"/>
        <v>0.3920137600000001</v>
      </c>
      <c r="D232" s="22">
        <f t="shared" si="21"/>
        <v>1.5221270378548313E-2</v>
      </c>
      <c r="E232">
        <f t="shared" si="18"/>
        <v>0</v>
      </c>
      <c r="F232">
        <f t="shared" si="22"/>
        <v>0</v>
      </c>
      <c r="G232" s="69">
        <f t="shared" si="23"/>
        <v>1.5221270378548313E-2</v>
      </c>
    </row>
    <row r="233" spans="1:7" x14ac:dyDescent="0.25">
      <c r="A233">
        <v>2.15</v>
      </c>
      <c r="B233" s="4">
        <f t="shared" si="19"/>
        <v>0.40780498937371751</v>
      </c>
      <c r="C233" s="4">
        <f t="shared" si="20"/>
        <v>0.39753500000000003</v>
      </c>
      <c r="D233" s="22">
        <f t="shared" si="21"/>
        <v>1.0269989373717481E-2</v>
      </c>
      <c r="E233">
        <f t="shared" si="18"/>
        <v>0</v>
      </c>
      <c r="F233">
        <f t="shared" si="22"/>
        <v>0</v>
      </c>
      <c r="G233" s="69">
        <f t="shared" si="23"/>
        <v>1.0269989373717481E-2</v>
      </c>
    </row>
    <row r="234" spans="1:7" x14ac:dyDescent="0.25">
      <c r="A234">
        <v>2.16</v>
      </c>
      <c r="B234" s="4">
        <f t="shared" si="19"/>
        <v>0.40837309569703339</v>
      </c>
      <c r="C234" s="4">
        <f t="shared" si="20"/>
        <v>0.40310784000000011</v>
      </c>
      <c r="D234" s="22">
        <f t="shared" si="21"/>
        <v>5.2652556970332887E-3</v>
      </c>
      <c r="E234">
        <f t="shared" si="18"/>
        <v>0</v>
      </c>
      <c r="F234">
        <f t="shared" si="22"/>
        <v>0</v>
      </c>
      <c r="G234" s="69">
        <f t="shared" si="23"/>
        <v>5.2652556970332887E-3</v>
      </c>
    </row>
    <row r="235" spans="1:7" x14ac:dyDescent="0.25">
      <c r="A235">
        <v>2.17</v>
      </c>
      <c r="B235" s="4">
        <f t="shared" si="19"/>
        <v>0.40893936390621222</v>
      </c>
      <c r="C235" s="4">
        <f t="shared" si="20"/>
        <v>0.4087325200000001</v>
      </c>
      <c r="D235" s="22">
        <f t="shared" si="21"/>
        <v>2.0684390621211746E-4</v>
      </c>
      <c r="E235">
        <f t="shared" si="18"/>
        <v>0</v>
      </c>
      <c r="F235">
        <f t="shared" si="22"/>
        <v>0</v>
      </c>
      <c r="G235" s="69">
        <f t="shared" si="23"/>
        <v>2.0684390621211746E-4</v>
      </c>
    </row>
    <row r="236" spans="1:7" x14ac:dyDescent="0.25">
      <c r="A236">
        <v>2.1800000000000002</v>
      </c>
      <c r="B236" s="4">
        <f t="shared" si="19"/>
        <v>0.40950380837812744</v>
      </c>
      <c r="C236" s="4">
        <f t="shared" si="20"/>
        <v>0.41440928000000016</v>
      </c>
      <c r="D236" s="22">
        <f t="shared" si="21"/>
        <v>-4.9054716218727146E-3</v>
      </c>
      <c r="E236">
        <f t="shared" si="18"/>
        <v>0</v>
      </c>
      <c r="F236">
        <f t="shared" si="22"/>
        <v>0</v>
      </c>
      <c r="G236" s="69">
        <f t="shared" si="23"/>
        <v>-4.9054716218727146E-3</v>
      </c>
    </row>
    <row r="237" spans="1:7" x14ac:dyDescent="0.25">
      <c r="A237">
        <v>2.19</v>
      </c>
      <c r="B237" s="4">
        <f t="shared" si="19"/>
        <v>0.41006644331187442</v>
      </c>
      <c r="C237" s="4">
        <f t="shared" si="20"/>
        <v>0.42013836000000004</v>
      </c>
      <c r="D237" s="22">
        <f t="shared" si="21"/>
        <v>-1.0071916688125626E-2</v>
      </c>
      <c r="E237">
        <f t="shared" si="18"/>
        <v>0</v>
      </c>
      <c r="F237">
        <f t="shared" si="22"/>
        <v>0</v>
      </c>
      <c r="G237" s="69">
        <f t="shared" si="23"/>
        <v>-1.0071916688125626E-2</v>
      </c>
    </row>
    <row r="238" spans="1:7" x14ac:dyDescent="0.25">
      <c r="A238">
        <v>2.2000000000000002</v>
      </c>
      <c r="B238" s="4">
        <f t="shared" si="19"/>
        <v>0.41062728273176885</v>
      </c>
      <c r="C238" s="4">
        <f t="shared" si="20"/>
        <v>0.42592000000000019</v>
      </c>
      <c r="D238" s="22">
        <f t="shared" si="21"/>
        <v>-1.5292717268231337E-2</v>
      </c>
      <c r="E238">
        <f t="shared" si="18"/>
        <v>0</v>
      </c>
      <c r="F238">
        <f t="shared" si="22"/>
        <v>0</v>
      </c>
      <c r="G238" s="69">
        <f t="shared" si="23"/>
        <v>-1.5292717268231337E-2</v>
      </c>
    </row>
    <row r="239" spans="1:7" x14ac:dyDescent="0.25">
      <c r="A239">
        <v>2.21</v>
      </c>
      <c r="B239" s="4">
        <f t="shared" si="19"/>
        <v>0.4111863404902818</v>
      </c>
      <c r="C239" s="4">
        <f t="shared" si="20"/>
        <v>0.43175444000000007</v>
      </c>
      <c r="D239" s="22">
        <f t="shared" si="21"/>
        <v>-2.0568099509718274E-2</v>
      </c>
      <c r="E239">
        <f t="shared" si="18"/>
        <v>0</v>
      </c>
      <c r="F239">
        <f t="shared" si="22"/>
        <v>0</v>
      </c>
      <c r="G239" s="69">
        <f t="shared" si="23"/>
        <v>-2.0568099509718274E-2</v>
      </c>
    </row>
    <row r="240" spans="1:7" x14ac:dyDescent="0.25">
      <c r="A240">
        <v>2.2200000000000002</v>
      </c>
      <c r="B240" s="4">
        <f t="shared" si="19"/>
        <v>0.41174363027091226</v>
      </c>
      <c r="C240" s="4">
        <f t="shared" si="20"/>
        <v>0.43764192000000018</v>
      </c>
      <c r="D240" s="22">
        <f t="shared" si="21"/>
        <v>-2.589828972908792E-2</v>
      </c>
      <c r="E240">
        <f t="shared" si="18"/>
        <v>0</v>
      </c>
      <c r="F240">
        <f t="shared" si="22"/>
        <v>0</v>
      </c>
      <c r="G240" s="69">
        <f t="shared" si="23"/>
        <v>-2.589828972908792E-2</v>
      </c>
    </row>
    <row r="241" spans="1:7" x14ac:dyDescent="0.25">
      <c r="A241">
        <v>2.23</v>
      </c>
      <c r="B241" s="4">
        <f t="shared" si="19"/>
        <v>0.41229916559099894</v>
      </c>
      <c r="C241" s="4">
        <f t="shared" si="20"/>
        <v>0.44358268000000012</v>
      </c>
      <c r="D241" s="22">
        <f t="shared" si="21"/>
        <v>-3.1283514409001179E-2</v>
      </c>
      <c r="E241">
        <f t="shared" si="18"/>
        <v>0</v>
      </c>
      <c r="F241">
        <f t="shared" si="22"/>
        <v>0</v>
      </c>
      <c r="G241" s="69">
        <f t="shared" si="23"/>
        <v>-3.1283514409001179E-2</v>
      </c>
    </row>
    <row r="242" spans="1:7" x14ac:dyDescent="0.25">
      <c r="A242">
        <v>2.2400000000000002</v>
      </c>
      <c r="B242" s="4">
        <f t="shared" si="19"/>
        <v>0.41285295980447284</v>
      </c>
      <c r="C242" s="4">
        <f t="shared" si="20"/>
        <v>0.44957696000000019</v>
      </c>
      <c r="D242" s="22">
        <f t="shared" si="21"/>
        <v>-3.6724000195527351E-2</v>
      </c>
      <c r="E242">
        <f t="shared" si="18"/>
        <v>0</v>
      </c>
      <c r="F242">
        <f t="shared" si="22"/>
        <v>0</v>
      </c>
      <c r="G242" s="69">
        <f t="shared" si="23"/>
        <v>-3.6724000195527351E-2</v>
      </c>
    </row>
    <row r="243" spans="1:7" x14ac:dyDescent="0.25">
      <c r="A243">
        <v>2.25</v>
      </c>
      <c r="B243" s="4">
        <f t="shared" si="19"/>
        <v>0.41340502610455199</v>
      </c>
      <c r="C243" s="4">
        <f t="shared" si="20"/>
        <v>0.45562500000000011</v>
      </c>
      <c r="D243" s="22">
        <f t="shared" si="21"/>
        <v>-4.2219973895448126E-2</v>
      </c>
      <c r="E243">
        <f t="shared" si="18"/>
        <v>0</v>
      </c>
      <c r="F243">
        <f t="shared" si="22"/>
        <v>0</v>
      </c>
      <c r="G243" s="69">
        <f t="shared" si="23"/>
        <v>-4.2219973895448126E-2</v>
      </c>
    </row>
    <row r="244" spans="1:7" x14ac:dyDescent="0.25">
      <c r="A244">
        <v>2.2599999999999998</v>
      </c>
      <c r="B244" s="4">
        <f t="shared" si="19"/>
        <v>0.4139553775263809</v>
      </c>
      <c r="C244" s="4">
        <f t="shared" si="20"/>
        <v>0.46172703999999992</v>
      </c>
      <c r="D244" s="22">
        <f t="shared" si="21"/>
        <v>-4.7771662473619025E-2</v>
      </c>
      <c r="E244">
        <f t="shared" si="18"/>
        <v>0</v>
      </c>
      <c r="F244">
        <f t="shared" si="22"/>
        <v>0</v>
      </c>
      <c r="G244" s="69">
        <f t="shared" si="23"/>
        <v>-4.7771662473619025E-2</v>
      </c>
    </row>
    <row r="245" spans="1:7" x14ac:dyDescent="0.25">
      <c r="A245">
        <v>2.27</v>
      </c>
      <c r="B245" s="4">
        <f t="shared" si="19"/>
        <v>0.41450402694961364</v>
      </c>
      <c r="C245" s="4">
        <f t="shared" si="20"/>
        <v>0.46788332000000005</v>
      </c>
      <c r="D245" s="22">
        <f t="shared" si="21"/>
        <v>-5.3379293050386412E-2</v>
      </c>
      <c r="E245">
        <f t="shared" si="18"/>
        <v>0</v>
      </c>
      <c r="F245">
        <f t="shared" si="22"/>
        <v>0</v>
      </c>
      <c r="G245" s="69">
        <f t="shared" si="23"/>
        <v>-5.3379293050386412E-2</v>
      </c>
    </row>
    <row r="246" spans="1:7" x14ac:dyDescent="0.25">
      <c r="A246">
        <v>2.2799999999999998</v>
      </c>
      <c r="B246" s="4">
        <f t="shared" si="19"/>
        <v>0.4150509871009449</v>
      </c>
      <c r="C246" s="4">
        <f t="shared" si="20"/>
        <v>0.47409408000000003</v>
      </c>
      <c r="D246" s="22">
        <f t="shared" si="21"/>
        <v>-5.9043092899055127E-2</v>
      </c>
      <c r="E246">
        <f t="shared" si="18"/>
        <v>0</v>
      </c>
      <c r="F246">
        <f t="shared" si="22"/>
        <v>0</v>
      </c>
      <c r="G246" s="69">
        <f t="shared" si="23"/>
        <v>-5.9043092899055127E-2</v>
      </c>
    </row>
    <row r="247" spans="1:7" x14ac:dyDescent="0.25">
      <c r="A247">
        <v>2.29</v>
      </c>
      <c r="B247" s="4">
        <f t="shared" si="19"/>
        <v>0.41559627055658843</v>
      </c>
      <c r="C247" s="4">
        <f t="shared" si="20"/>
        <v>0.48035956000000013</v>
      </c>
      <c r="D247" s="22">
        <f t="shared" si="21"/>
        <v>-6.4763289443411698E-2</v>
      </c>
      <c r="E247">
        <f t="shared" si="18"/>
        <v>0</v>
      </c>
      <c r="F247">
        <f t="shared" si="22"/>
        <v>0</v>
      </c>
      <c r="G247" s="69">
        <f t="shared" si="23"/>
        <v>-6.4763289443411698E-2</v>
      </c>
    </row>
    <row r="248" spans="1:7" x14ac:dyDescent="0.25">
      <c r="A248">
        <v>2.2999999999999998</v>
      </c>
      <c r="B248" s="4">
        <f t="shared" si="19"/>
        <v>0.41613988974470462</v>
      </c>
      <c r="C248" s="4">
        <f t="shared" si="20"/>
        <v>0.48667999999999995</v>
      </c>
      <c r="D248" s="22">
        <f t="shared" si="21"/>
        <v>-7.054011025529533E-2</v>
      </c>
      <c r="E248">
        <f t="shared" si="18"/>
        <v>0</v>
      </c>
      <c r="F248">
        <f t="shared" si="22"/>
        <v>0</v>
      </c>
      <c r="G248" s="69">
        <f t="shared" si="23"/>
        <v>-7.054011025529533E-2</v>
      </c>
    </row>
    <row r="249" spans="1:7" x14ac:dyDescent="0.25">
      <c r="A249">
        <v>2.31</v>
      </c>
      <c r="B249" s="4">
        <f t="shared" si="19"/>
        <v>0.41668185694777871</v>
      </c>
      <c r="C249" s="4">
        <f t="shared" si="20"/>
        <v>0.49305564000000013</v>
      </c>
      <c r="D249" s="22">
        <f t="shared" si="21"/>
        <v>-7.6373783052221422E-2</v>
      </c>
      <c r="E249">
        <f t="shared" si="18"/>
        <v>0</v>
      </c>
      <c r="F249">
        <f t="shared" si="22"/>
        <v>0</v>
      </c>
      <c r="G249" s="69">
        <f t="shared" si="23"/>
        <v>-7.6373783052221422E-2</v>
      </c>
    </row>
    <row r="250" spans="1:7" x14ac:dyDescent="0.25">
      <c r="A250">
        <v>2.3199999999999998</v>
      </c>
      <c r="B250" s="4">
        <f t="shared" si="19"/>
        <v>0.41722218430495012</v>
      </c>
      <c r="C250" s="4">
        <f t="shared" si="20"/>
        <v>0.49948672000000005</v>
      </c>
      <c r="D250" s="22">
        <f t="shared" si="21"/>
        <v>-8.2264535695049934E-2</v>
      </c>
      <c r="E250">
        <f t="shared" si="18"/>
        <v>0</v>
      </c>
      <c r="F250">
        <f t="shared" si="22"/>
        <v>0</v>
      </c>
      <c r="G250" s="69">
        <f t="shared" si="23"/>
        <v>-8.2264535695049934E-2</v>
      </c>
    </row>
    <row r="251" spans="1:7" x14ac:dyDescent="0.25">
      <c r="A251">
        <v>2.33</v>
      </c>
      <c r="B251" s="4">
        <f t="shared" si="19"/>
        <v>0.41776088381429621</v>
      </c>
      <c r="C251" s="4">
        <f t="shared" si="20"/>
        <v>0.50597348000000009</v>
      </c>
      <c r="D251" s="22">
        <f t="shared" si="21"/>
        <v>-8.8212596185703873E-2</v>
      </c>
      <c r="E251">
        <f t="shared" si="18"/>
        <v>0</v>
      </c>
      <c r="F251">
        <f t="shared" si="22"/>
        <v>0</v>
      </c>
      <c r="G251" s="69">
        <f t="shared" si="23"/>
        <v>-8.8212596185703873E-2</v>
      </c>
    </row>
    <row r="252" spans="1:7" x14ac:dyDescent="0.25">
      <c r="A252">
        <v>2.34</v>
      </c>
      <c r="B252" s="4">
        <f t="shared" si="19"/>
        <v>0.4182979673350678</v>
      </c>
      <c r="C252" s="4">
        <f t="shared" si="20"/>
        <v>0.51251616</v>
      </c>
      <c r="D252" s="22">
        <f t="shared" si="21"/>
        <v>-9.4218192664932199E-2</v>
      </c>
      <c r="E252">
        <f t="shared" si="18"/>
        <v>0</v>
      </c>
      <c r="F252">
        <f t="shared" si="22"/>
        <v>0</v>
      </c>
      <c r="G252" s="69">
        <f t="shared" si="23"/>
        <v>-9.4218192664932199E-2</v>
      </c>
    </row>
    <row r="253" spans="1:7" x14ac:dyDescent="0.25">
      <c r="A253">
        <v>2.35</v>
      </c>
      <c r="B253" s="4">
        <f t="shared" si="19"/>
        <v>0.41883344658988181</v>
      </c>
      <c r="C253" s="4">
        <f t="shared" si="20"/>
        <v>0.51911500000000022</v>
      </c>
      <c r="D253" s="22">
        <f t="shared" si="21"/>
        <v>-0.10028155341011841</v>
      </c>
      <c r="E253">
        <f t="shared" si="18"/>
        <v>0</v>
      </c>
      <c r="F253">
        <f t="shared" si="22"/>
        <v>0</v>
      </c>
      <c r="G253" s="69">
        <f t="shared" si="23"/>
        <v>-0.10028155341011841</v>
      </c>
    </row>
    <row r="254" spans="1:7" x14ac:dyDescent="0.25">
      <c r="A254">
        <v>2.36</v>
      </c>
      <c r="B254" s="4">
        <f t="shared" si="19"/>
        <v>0.41936733316686897</v>
      </c>
      <c r="C254" s="4">
        <f t="shared" si="20"/>
        <v>0.52577024000000006</v>
      </c>
      <c r="D254" s="22">
        <f t="shared" si="21"/>
        <v>-0.10640290683313108</v>
      </c>
      <c r="E254">
        <f t="shared" si="18"/>
        <v>0</v>
      </c>
      <c r="F254">
        <f t="shared" si="22"/>
        <v>0</v>
      </c>
      <c r="G254" s="69">
        <f t="shared" si="23"/>
        <v>-0.10640290683313108</v>
      </c>
    </row>
    <row r="255" spans="1:7" x14ac:dyDescent="0.25">
      <c r="A255">
        <v>2.37</v>
      </c>
      <c r="B255" s="4">
        <f t="shared" si="19"/>
        <v>0.41989963852177942</v>
      </c>
      <c r="C255" s="4">
        <f t="shared" si="20"/>
        <v>0.53248212000000017</v>
      </c>
      <c r="D255" s="22">
        <f t="shared" si="21"/>
        <v>-0.11258248147822075</v>
      </c>
      <c r="E255">
        <f t="shared" si="18"/>
        <v>0</v>
      </c>
      <c r="F255">
        <f t="shared" si="22"/>
        <v>0</v>
      </c>
      <c r="G255" s="69">
        <f t="shared" si="23"/>
        <v>-0.11258248147822075</v>
      </c>
    </row>
    <row r="256" spans="1:7" x14ac:dyDescent="0.25">
      <c r="A256">
        <v>2.38</v>
      </c>
      <c r="B256" s="4">
        <f t="shared" si="19"/>
        <v>0.42043037398004629</v>
      </c>
      <c r="C256" s="4">
        <f t="shared" si="20"/>
        <v>0.5392508800000001</v>
      </c>
      <c r="D256" s="22">
        <f t="shared" si="21"/>
        <v>-0.11882050601995381</v>
      </c>
      <c r="E256">
        <f t="shared" si="18"/>
        <v>0</v>
      </c>
      <c r="F256">
        <f t="shared" si="22"/>
        <v>0</v>
      </c>
      <c r="G256" s="69">
        <f t="shared" si="23"/>
        <v>-0.11882050601995381</v>
      </c>
    </row>
    <row r="257" spans="1:7" x14ac:dyDescent="0.25">
      <c r="A257">
        <v>2.39</v>
      </c>
      <c r="B257" s="4">
        <f t="shared" si="19"/>
        <v>0.42095955073880847</v>
      </c>
      <c r="C257" s="4">
        <f t="shared" si="20"/>
        <v>0.54607676000000016</v>
      </c>
      <c r="D257" s="22">
        <f t="shared" si="21"/>
        <v>-0.12511720926119169</v>
      </c>
      <c r="E257">
        <f t="shared" si="18"/>
        <v>0</v>
      </c>
      <c r="F257">
        <f t="shared" si="22"/>
        <v>0</v>
      </c>
      <c r="G257" s="69">
        <f t="shared" si="23"/>
        <v>-0.12511720926119169</v>
      </c>
    </row>
    <row r="258" spans="1:7" x14ac:dyDescent="0.25">
      <c r="A258">
        <v>2.4</v>
      </c>
      <c r="B258" s="4">
        <f t="shared" si="19"/>
        <v>0.42148717986889422</v>
      </c>
      <c r="C258" s="4">
        <f t="shared" si="20"/>
        <v>0.55296000000000012</v>
      </c>
      <c r="D258" s="22">
        <f t="shared" si="21"/>
        <v>-0.13147282013110589</v>
      </c>
      <c r="E258">
        <f t="shared" si="18"/>
        <v>0</v>
      </c>
      <c r="F258">
        <f t="shared" si="22"/>
        <v>0</v>
      </c>
      <c r="G258" s="69">
        <f t="shared" si="23"/>
        <v>-0.13147282013110589</v>
      </c>
    </row>
    <row r="259" spans="1:7" x14ac:dyDescent="0.25">
      <c r="A259">
        <v>2.41</v>
      </c>
      <c r="B259" s="4">
        <f t="shared" si="19"/>
        <v>0.4220132723167655</v>
      </c>
      <c r="C259" s="4">
        <f t="shared" si="20"/>
        <v>0.55990084000000018</v>
      </c>
      <c r="D259" s="22">
        <f t="shared" si="21"/>
        <v>-0.13788756768323468</v>
      </c>
      <c r="E259">
        <f t="shared" si="18"/>
        <v>0</v>
      </c>
      <c r="F259">
        <f t="shared" si="22"/>
        <v>0</v>
      </c>
      <c r="G259" s="69">
        <f t="shared" si="23"/>
        <v>-0.13788756768323468</v>
      </c>
    </row>
    <row r="260" spans="1:7" x14ac:dyDescent="0.25">
      <c r="A260">
        <v>2.42</v>
      </c>
      <c r="B260" s="4">
        <f t="shared" si="19"/>
        <v>0.42253783890642443</v>
      </c>
      <c r="C260" s="4">
        <f t="shared" si="20"/>
        <v>0.5668995200000001</v>
      </c>
      <c r="D260" s="22">
        <f t="shared" si="21"/>
        <v>-0.14436168109357567</v>
      </c>
      <c r="E260">
        <f t="shared" si="18"/>
        <v>0</v>
      </c>
      <c r="F260">
        <f t="shared" si="22"/>
        <v>0</v>
      </c>
      <c r="G260" s="69">
        <f t="shared" si="23"/>
        <v>-0.14436168109357567</v>
      </c>
    </row>
    <row r="261" spans="1:7" x14ac:dyDescent="0.25">
      <c r="A261">
        <v>2.4300000000000002</v>
      </c>
      <c r="B261" s="4">
        <f t="shared" si="19"/>
        <v>0.42306089034128325</v>
      </c>
      <c r="C261" s="4">
        <f t="shared" si="20"/>
        <v>0.57395628000000021</v>
      </c>
      <c r="D261" s="22">
        <f t="shared" si="21"/>
        <v>-0.15089538965871696</v>
      </c>
      <c r="E261">
        <f t="shared" si="18"/>
        <v>0</v>
      </c>
      <c r="F261">
        <f t="shared" si="22"/>
        <v>0</v>
      </c>
      <c r="G261" s="69">
        <f t="shared" si="23"/>
        <v>-0.15089538965871696</v>
      </c>
    </row>
    <row r="262" spans="1:7" x14ac:dyDescent="0.25">
      <c r="A262">
        <v>2.44</v>
      </c>
      <c r="B262" s="4">
        <f t="shared" si="19"/>
        <v>0.42358243720599731</v>
      </c>
      <c r="C262" s="4">
        <f t="shared" si="20"/>
        <v>0.58107136000000004</v>
      </c>
      <c r="D262" s="22">
        <f t="shared" si="21"/>
        <v>-0.15748892279400273</v>
      </c>
      <c r="E262">
        <f t="shared" si="18"/>
        <v>0</v>
      </c>
      <c r="F262">
        <f t="shared" si="22"/>
        <v>0</v>
      </c>
      <c r="G262" s="69">
        <f t="shared" si="23"/>
        <v>-0.15748892279400273</v>
      </c>
    </row>
    <row r="263" spans="1:7" x14ac:dyDescent="0.25">
      <c r="A263">
        <v>2.4500000000000002</v>
      </c>
      <c r="B263" s="4">
        <f t="shared" si="19"/>
        <v>0.42410248996826411</v>
      </c>
      <c r="C263" s="4">
        <f t="shared" si="20"/>
        <v>0.58824500000000024</v>
      </c>
      <c r="D263" s="22">
        <f t="shared" si="21"/>
        <v>-0.16414251003173613</v>
      </c>
      <c r="E263">
        <f t="shared" si="18"/>
        <v>0</v>
      </c>
      <c r="F263">
        <f t="shared" si="22"/>
        <v>0</v>
      </c>
      <c r="G263" s="69">
        <f t="shared" si="23"/>
        <v>-0.16414251003173613</v>
      </c>
    </row>
    <row r="264" spans="1:7" x14ac:dyDescent="0.25">
      <c r="A264">
        <v>2.46</v>
      </c>
      <c r="B264" s="4">
        <f t="shared" si="19"/>
        <v>0.42462105898058605</v>
      </c>
      <c r="C264" s="4">
        <f t="shared" si="20"/>
        <v>0.59547744000000002</v>
      </c>
      <c r="D264" s="22">
        <f t="shared" si="21"/>
        <v>-0.17085638101941397</v>
      </c>
      <c r="E264">
        <f t="shared" si="18"/>
        <v>0</v>
      </c>
      <c r="F264">
        <f t="shared" si="22"/>
        <v>0</v>
      </c>
      <c r="G264" s="69">
        <f t="shared" si="23"/>
        <v>-0.17085638101941397</v>
      </c>
    </row>
    <row r="265" spans="1:7" x14ac:dyDescent="0.25">
      <c r="A265">
        <v>2.4700000000000002</v>
      </c>
      <c r="B265" s="4">
        <f t="shared" si="19"/>
        <v>0.42513815448200176</v>
      </c>
      <c r="C265" s="4">
        <f t="shared" si="20"/>
        <v>0.60276892000000026</v>
      </c>
      <c r="D265" s="22">
        <f t="shared" si="21"/>
        <v>-0.1776307655179985</v>
      </c>
      <c r="E265">
        <f t="shared" si="18"/>
        <v>0</v>
      </c>
      <c r="F265">
        <f t="shared" si="22"/>
        <v>0</v>
      </c>
      <c r="G265" s="69">
        <f t="shared" si="23"/>
        <v>-0.1776307655179985</v>
      </c>
    </row>
    <row r="266" spans="1:7" x14ac:dyDescent="0.25">
      <c r="A266">
        <v>2.48</v>
      </c>
      <c r="B266" s="4">
        <f t="shared" si="19"/>
        <v>0.42565378659978248</v>
      </c>
      <c r="C266" s="4">
        <f t="shared" si="20"/>
        <v>0.61011968000000016</v>
      </c>
      <c r="D266" s="22">
        <f t="shared" si="21"/>
        <v>-0.18446589340021768</v>
      </c>
      <c r="E266">
        <f t="shared" si="18"/>
        <v>0</v>
      </c>
      <c r="F266">
        <f t="shared" si="22"/>
        <v>0</v>
      </c>
      <c r="G266" s="69">
        <f t="shared" si="23"/>
        <v>-0.18446589340021768</v>
      </c>
    </row>
    <row r="267" spans="1:7" x14ac:dyDescent="0.25">
      <c r="A267">
        <v>2.4900000000000002</v>
      </c>
      <c r="B267" s="4">
        <f t="shared" si="19"/>
        <v>0.42616796535109763</v>
      </c>
      <c r="C267" s="4">
        <f t="shared" si="20"/>
        <v>0.61752996000000027</v>
      </c>
      <c r="D267" s="22">
        <f t="shared" si="21"/>
        <v>-0.19136199464890263</v>
      </c>
      <c r="E267">
        <f t="shared" si="18"/>
        <v>0</v>
      </c>
      <c r="F267">
        <f t="shared" si="22"/>
        <v>0</v>
      </c>
      <c r="G267" s="69">
        <f t="shared" si="23"/>
        <v>-0.19136199464890263</v>
      </c>
    </row>
    <row r="268" spans="1:7" x14ac:dyDescent="0.25">
      <c r="A268">
        <v>2.5</v>
      </c>
      <c r="B268" s="4">
        <f t="shared" si="19"/>
        <v>0.42668070064464836</v>
      </c>
      <c r="C268" s="4">
        <f t="shared" si="20"/>
        <v>0.62500000000000011</v>
      </c>
      <c r="D268" s="22">
        <f t="shared" si="21"/>
        <v>-0.19831929935535175</v>
      </c>
      <c r="E268">
        <f t="shared" si="18"/>
        <v>0</v>
      </c>
      <c r="F268">
        <f t="shared" si="22"/>
        <v>0</v>
      </c>
      <c r="G268" s="69">
        <f t="shared" si="23"/>
        <v>-0.19831929935535175</v>
      </c>
    </row>
    <row r="269" spans="1:7" x14ac:dyDescent="0.25">
      <c r="A269">
        <v>2.5099999999999998</v>
      </c>
      <c r="B269" s="4">
        <f t="shared" si="19"/>
        <v>0.42719200228227094</v>
      </c>
      <c r="C269" s="4">
        <f t="shared" si="20"/>
        <v>0.6325300399999999</v>
      </c>
      <c r="D269" s="22">
        <f t="shared" si="21"/>
        <v>-0.20533803771772896</v>
      </c>
      <c r="E269">
        <f t="shared" si="18"/>
        <v>0</v>
      </c>
      <c r="F269">
        <f t="shared" si="22"/>
        <v>0</v>
      </c>
      <c r="G269" s="69">
        <f t="shared" si="23"/>
        <v>-0.20533803771772896</v>
      </c>
    </row>
    <row r="270" spans="1:7" x14ac:dyDescent="0.25">
      <c r="A270">
        <v>2.52</v>
      </c>
      <c r="B270" s="4">
        <f t="shared" si="19"/>
        <v>0.42770187996050962</v>
      </c>
      <c r="C270" s="4">
        <f t="shared" si="20"/>
        <v>0.64012032000000019</v>
      </c>
      <c r="D270" s="22">
        <f t="shared" si="21"/>
        <v>-0.21241844003949056</v>
      </c>
      <c r="E270">
        <f t="shared" si="18"/>
        <v>0</v>
      </c>
      <c r="F270">
        <f t="shared" si="22"/>
        <v>0</v>
      </c>
      <c r="G270" s="69">
        <f t="shared" si="23"/>
        <v>-0.21241844003949056</v>
      </c>
    </row>
    <row r="271" spans="1:7" x14ac:dyDescent="0.25">
      <c r="A271">
        <v>2.5299999999999998</v>
      </c>
      <c r="B271" s="4">
        <f t="shared" si="19"/>
        <v>0.42821034327216057</v>
      </c>
      <c r="C271" s="4">
        <f t="shared" si="20"/>
        <v>0.64777107999999994</v>
      </c>
      <c r="D271" s="22">
        <f t="shared" si="21"/>
        <v>-0.21956073672783938</v>
      </c>
      <c r="E271">
        <f t="shared" si="18"/>
        <v>0</v>
      </c>
      <c r="F271">
        <f t="shared" si="22"/>
        <v>0</v>
      </c>
      <c r="G271" s="69">
        <f t="shared" si="23"/>
        <v>-0.21956073672783938</v>
      </c>
    </row>
    <row r="272" spans="1:7" x14ac:dyDescent="0.25">
      <c r="A272">
        <v>2.54</v>
      </c>
      <c r="B272" s="4">
        <f t="shared" si="19"/>
        <v>0.42871740170778699</v>
      </c>
      <c r="C272" s="4">
        <f t="shared" si="20"/>
        <v>0.65548256000000005</v>
      </c>
      <c r="D272" s="22">
        <f t="shared" si="21"/>
        <v>-0.22676515829221305</v>
      </c>
      <c r="E272">
        <f t="shared" si="18"/>
        <v>0</v>
      </c>
      <c r="F272">
        <f t="shared" si="22"/>
        <v>0</v>
      </c>
      <c r="G272" s="69">
        <f t="shared" si="23"/>
        <v>-0.22676515829221305</v>
      </c>
    </row>
    <row r="273" spans="1:7" x14ac:dyDescent="0.25">
      <c r="A273">
        <v>2.5499999999999998</v>
      </c>
      <c r="B273" s="4">
        <f t="shared" si="19"/>
        <v>0.42922306465720633</v>
      </c>
      <c r="C273" s="4">
        <f t="shared" si="20"/>
        <v>0.66325500000000004</v>
      </c>
      <c r="D273" s="22">
        <f t="shared" si="21"/>
        <v>-0.23403193534279371</v>
      </c>
      <c r="E273">
        <f t="shared" si="18"/>
        <v>0</v>
      </c>
      <c r="F273">
        <f t="shared" si="22"/>
        <v>0</v>
      </c>
      <c r="G273" s="69">
        <f t="shared" si="23"/>
        <v>-0.23403193534279371</v>
      </c>
    </row>
    <row r="274" spans="1:7" x14ac:dyDescent="0.25">
      <c r="A274">
        <v>2.56</v>
      </c>
      <c r="B274" s="4">
        <f t="shared" si="19"/>
        <v>0.42972734141095015</v>
      </c>
      <c r="C274" s="4">
        <f t="shared" si="20"/>
        <v>0.67108864000000024</v>
      </c>
      <c r="D274" s="22">
        <f t="shared" si="21"/>
        <v>-0.24136129858905009</v>
      </c>
      <c r="E274">
        <f t="shared" si="18"/>
        <v>0</v>
      </c>
      <c r="F274">
        <f t="shared" si="22"/>
        <v>0</v>
      </c>
      <c r="G274" s="69">
        <f t="shared" si="23"/>
        <v>-0.24136129858905009</v>
      </c>
    </row>
    <row r="275" spans="1:7" x14ac:dyDescent="0.25">
      <c r="A275">
        <v>2.57</v>
      </c>
      <c r="B275" s="4">
        <f t="shared" si="19"/>
        <v>0.43023024116169722</v>
      </c>
      <c r="C275" s="4">
        <f t="shared" si="20"/>
        <v>0.67898371999999996</v>
      </c>
      <c r="D275" s="22">
        <f t="shared" si="21"/>
        <v>-0.24875347883830273</v>
      </c>
      <c r="E275">
        <f t="shared" si="18"/>
        <v>0</v>
      </c>
      <c r="F275">
        <f t="shared" si="22"/>
        <v>0</v>
      </c>
      <c r="G275" s="69">
        <f t="shared" si="23"/>
        <v>-0.24875347883830273</v>
      </c>
    </row>
    <row r="276" spans="1:7" x14ac:dyDescent="0.25">
      <c r="A276">
        <v>2.58</v>
      </c>
      <c r="B276" s="4">
        <f t="shared" si="19"/>
        <v>0.43073177300568</v>
      </c>
      <c r="C276" s="4">
        <f t="shared" si="20"/>
        <v>0.68694048000000019</v>
      </c>
      <c r="D276" s="22">
        <f t="shared" si="21"/>
        <v>-0.25620870699432019</v>
      </c>
      <c r="E276">
        <f t="shared" si="18"/>
        <v>0</v>
      </c>
      <c r="F276">
        <f t="shared" si="22"/>
        <v>0</v>
      </c>
      <c r="G276" s="69">
        <f t="shared" si="23"/>
        <v>-0.25620870699432019</v>
      </c>
    </row>
    <row r="277" spans="1:7" x14ac:dyDescent="0.25">
      <c r="A277">
        <v>2.59</v>
      </c>
      <c r="B277" s="4">
        <f t="shared" si="19"/>
        <v>0.43123194594406644</v>
      </c>
      <c r="C277" s="4">
        <f t="shared" si="20"/>
        <v>0.69495915999999991</v>
      </c>
      <c r="D277" s="22">
        <f t="shared" si="21"/>
        <v>-0.26372721405593347</v>
      </c>
      <c r="E277">
        <f t="shared" si="18"/>
        <v>0</v>
      </c>
      <c r="F277">
        <f t="shared" si="22"/>
        <v>0</v>
      </c>
      <c r="G277" s="69">
        <f t="shared" si="23"/>
        <v>-0.26372721405593347</v>
      </c>
    </row>
    <row r="278" spans="1:7" x14ac:dyDescent="0.25">
      <c r="A278">
        <v>2.6</v>
      </c>
      <c r="B278" s="4">
        <f t="shared" si="19"/>
        <v>0.43173076888431594</v>
      </c>
      <c r="C278" s="4">
        <f t="shared" si="20"/>
        <v>0.70304000000000033</v>
      </c>
      <c r="D278" s="22">
        <f t="shared" si="21"/>
        <v>-0.27130923111568439</v>
      </c>
      <c r="E278">
        <f t="shared" ref="E278:E341" si="24">IF(D278=$D$419,A278,0)</f>
        <v>0</v>
      </c>
      <c r="F278">
        <f t="shared" si="22"/>
        <v>0</v>
      </c>
      <c r="G278" s="69">
        <f t="shared" si="23"/>
        <v>-0.27130923111568439</v>
      </c>
    </row>
    <row r="279" spans="1:7" x14ac:dyDescent="0.25">
      <c r="A279">
        <v>2.61</v>
      </c>
      <c r="B279" s="4">
        <f t="shared" ref="B279:B342" si="25">($A279^$B$5)*($B$12^$B$6)</f>
        <v>0.43222825064151121</v>
      </c>
      <c r="C279" s="4">
        <f t="shared" ref="C279:C342" si="26">($A279^$B$10)*($B$12^$B$11)</f>
        <v>0.71118323999999999</v>
      </c>
      <c r="D279" s="22">
        <f t="shared" ref="D279:D342" si="27">B279-C279</f>
        <v>-0.27895498935848878</v>
      </c>
      <c r="E279">
        <f t="shared" si="24"/>
        <v>0</v>
      </c>
      <c r="F279">
        <f t="shared" ref="F279:F342" si="28">IF(D279=$D$419,B279,0)</f>
        <v>0</v>
      </c>
      <c r="G279" s="69">
        <f t="shared" ref="G279:G342" si="29">+B279-C279</f>
        <v>-0.27895498935848878</v>
      </c>
    </row>
    <row r="280" spans="1:7" x14ac:dyDescent="0.25">
      <c r="A280">
        <v>2.62</v>
      </c>
      <c r="B280" s="4">
        <f t="shared" si="25"/>
        <v>0.43272439993966588</v>
      </c>
      <c r="C280" s="4">
        <f t="shared" si="26"/>
        <v>0.71938912000000033</v>
      </c>
      <c r="D280" s="22">
        <f t="shared" si="27"/>
        <v>-0.28666472006033444</v>
      </c>
      <c r="E280">
        <f t="shared" si="24"/>
        <v>0</v>
      </c>
      <c r="F280">
        <f t="shared" si="28"/>
        <v>0</v>
      </c>
      <c r="G280" s="69">
        <f t="shared" si="29"/>
        <v>-0.28666472006033444</v>
      </c>
    </row>
    <row r="281" spans="1:7" x14ac:dyDescent="0.25">
      <c r="A281">
        <v>2.63</v>
      </c>
      <c r="B281" s="4">
        <f t="shared" si="25"/>
        <v>0.43321922541300917</v>
      </c>
      <c r="C281" s="4">
        <f t="shared" si="26"/>
        <v>0.72765787999999998</v>
      </c>
      <c r="D281" s="22">
        <f t="shared" si="27"/>
        <v>-0.29443865458699081</v>
      </c>
      <c r="E281">
        <f t="shared" si="24"/>
        <v>0</v>
      </c>
      <c r="F281">
        <f t="shared" si="28"/>
        <v>0</v>
      </c>
      <c r="G281" s="69">
        <f t="shared" si="29"/>
        <v>-0.29443865458699081</v>
      </c>
    </row>
    <row r="282" spans="1:7" x14ac:dyDescent="0.25">
      <c r="A282">
        <v>2.64</v>
      </c>
      <c r="B282" s="4">
        <f t="shared" si="25"/>
        <v>0.43371273560724721</v>
      </c>
      <c r="C282" s="4">
        <f t="shared" si="26"/>
        <v>0.73598976000000027</v>
      </c>
      <c r="D282" s="22">
        <f t="shared" si="27"/>
        <v>-0.30227702439275306</v>
      </c>
      <c r="E282">
        <f t="shared" si="24"/>
        <v>0</v>
      </c>
      <c r="F282">
        <f t="shared" si="28"/>
        <v>0</v>
      </c>
      <c r="G282" s="69">
        <f t="shared" si="29"/>
        <v>-0.30227702439275306</v>
      </c>
    </row>
    <row r="283" spans="1:7" x14ac:dyDescent="0.25">
      <c r="A283">
        <v>2.65</v>
      </c>
      <c r="B283" s="4">
        <f t="shared" si="25"/>
        <v>0.43420493898080198</v>
      </c>
      <c r="C283" s="4">
        <f t="shared" si="26"/>
        <v>0.74438500000000007</v>
      </c>
      <c r="D283" s="22">
        <f t="shared" si="27"/>
        <v>-0.31018006101919809</v>
      </c>
      <c r="E283">
        <f t="shared" si="24"/>
        <v>0</v>
      </c>
      <c r="F283">
        <f t="shared" si="28"/>
        <v>0</v>
      </c>
      <c r="G283" s="69">
        <f t="shared" si="29"/>
        <v>-0.31018006101919809</v>
      </c>
    </row>
    <row r="284" spans="1:7" x14ac:dyDescent="0.25">
      <c r="A284">
        <v>2.66</v>
      </c>
      <c r="B284" s="4">
        <f t="shared" si="25"/>
        <v>0.43469584390602867</v>
      </c>
      <c r="C284" s="4">
        <f t="shared" si="26"/>
        <v>0.75284384000000015</v>
      </c>
      <c r="D284" s="22">
        <f t="shared" si="27"/>
        <v>-0.31814799609397149</v>
      </c>
      <c r="E284">
        <f t="shared" si="24"/>
        <v>0</v>
      </c>
      <c r="F284">
        <f t="shared" si="28"/>
        <v>0</v>
      </c>
      <c r="G284" s="69">
        <f t="shared" si="29"/>
        <v>-0.31814799609397149</v>
      </c>
    </row>
    <row r="285" spans="1:7" x14ac:dyDescent="0.25">
      <c r="A285">
        <v>2.67</v>
      </c>
      <c r="B285" s="4">
        <f t="shared" si="25"/>
        <v>0.43518545867041097</v>
      </c>
      <c r="C285" s="4">
        <f t="shared" si="26"/>
        <v>0.76136652000000016</v>
      </c>
      <c r="D285" s="22">
        <f t="shared" si="27"/>
        <v>-0.32618106132958918</v>
      </c>
      <c r="E285">
        <f t="shared" si="24"/>
        <v>0</v>
      </c>
      <c r="F285">
        <f t="shared" si="28"/>
        <v>0</v>
      </c>
      <c r="G285" s="69">
        <f t="shared" si="29"/>
        <v>-0.32618106132958918</v>
      </c>
    </row>
    <row r="286" spans="1:7" x14ac:dyDescent="0.25">
      <c r="A286">
        <v>2.68</v>
      </c>
      <c r="B286" s="4">
        <f t="shared" si="25"/>
        <v>0.43567379147773566</v>
      </c>
      <c r="C286" s="4">
        <f t="shared" si="26"/>
        <v>0.7699532800000003</v>
      </c>
      <c r="D286" s="22">
        <f t="shared" si="27"/>
        <v>-0.33427948852226463</v>
      </c>
      <c r="E286">
        <f t="shared" si="24"/>
        <v>0</v>
      </c>
      <c r="F286">
        <f t="shared" si="28"/>
        <v>0</v>
      </c>
      <c r="G286" s="69">
        <f t="shared" si="29"/>
        <v>-0.33427948852226463</v>
      </c>
    </row>
    <row r="287" spans="1:7" x14ac:dyDescent="0.25">
      <c r="A287">
        <v>2.69</v>
      </c>
      <c r="B287" s="4">
        <f t="shared" si="25"/>
        <v>0.43616085044924718</v>
      </c>
      <c r="C287" s="4">
        <f t="shared" si="26"/>
        <v>0.77860436000000011</v>
      </c>
      <c r="D287" s="22">
        <f t="shared" si="27"/>
        <v>-0.34244350955075292</v>
      </c>
      <c r="E287">
        <f t="shared" si="24"/>
        <v>0</v>
      </c>
      <c r="F287">
        <f t="shared" si="28"/>
        <v>0</v>
      </c>
      <c r="G287" s="69">
        <f t="shared" si="29"/>
        <v>-0.34244350955075292</v>
      </c>
    </row>
    <row r="288" spans="1:7" x14ac:dyDescent="0.25">
      <c r="A288">
        <v>2.7</v>
      </c>
      <c r="B288" s="4">
        <f t="shared" si="25"/>
        <v>0.43664664362478067</v>
      </c>
      <c r="C288" s="4">
        <f t="shared" si="26"/>
        <v>0.78732000000000024</v>
      </c>
      <c r="D288" s="22">
        <f t="shared" si="27"/>
        <v>-0.35067335637521957</v>
      </c>
      <c r="E288">
        <f t="shared" si="24"/>
        <v>0</v>
      </c>
      <c r="F288">
        <f t="shared" si="28"/>
        <v>0</v>
      </c>
      <c r="G288" s="69">
        <f t="shared" si="29"/>
        <v>-0.35067335637521957</v>
      </c>
    </row>
    <row r="289" spans="1:7" x14ac:dyDescent="0.25">
      <c r="A289">
        <v>2.71</v>
      </c>
      <c r="B289" s="4">
        <f t="shared" si="25"/>
        <v>0.43713117896387682</v>
      </c>
      <c r="C289" s="4">
        <f t="shared" si="26"/>
        <v>0.79610044000000013</v>
      </c>
      <c r="D289" s="22">
        <f t="shared" si="27"/>
        <v>-0.35896926103612331</v>
      </c>
      <c r="E289">
        <f t="shared" si="24"/>
        <v>0</v>
      </c>
      <c r="F289">
        <f t="shared" si="28"/>
        <v>0</v>
      </c>
      <c r="G289" s="69">
        <f t="shared" si="29"/>
        <v>-0.35896926103612331</v>
      </c>
    </row>
    <row r="290" spans="1:7" x14ac:dyDescent="0.25">
      <c r="A290">
        <v>2.72</v>
      </c>
      <c r="B290" s="4">
        <f t="shared" si="25"/>
        <v>0.43761446434687629</v>
      </c>
      <c r="C290" s="4">
        <f t="shared" si="26"/>
        <v>0.80494592000000043</v>
      </c>
      <c r="D290" s="22">
        <f t="shared" si="27"/>
        <v>-0.36733145565312414</v>
      </c>
      <c r="E290">
        <f t="shared" si="24"/>
        <v>0</v>
      </c>
      <c r="F290">
        <f t="shared" si="28"/>
        <v>0</v>
      </c>
      <c r="G290" s="69">
        <f t="shared" si="29"/>
        <v>-0.36733145565312414</v>
      </c>
    </row>
    <row r="291" spans="1:7" x14ac:dyDescent="0.25">
      <c r="A291">
        <v>2.73</v>
      </c>
      <c r="B291" s="4">
        <f t="shared" si="25"/>
        <v>0.438096507575996</v>
      </c>
      <c r="C291" s="4">
        <f t="shared" si="26"/>
        <v>0.81385668000000011</v>
      </c>
      <c r="D291" s="22">
        <f t="shared" si="27"/>
        <v>-0.37576017242400411</v>
      </c>
      <c r="E291">
        <f t="shared" si="24"/>
        <v>0</v>
      </c>
      <c r="F291">
        <f t="shared" si="28"/>
        <v>0</v>
      </c>
      <c r="G291" s="69">
        <f t="shared" si="29"/>
        <v>-0.37576017242400411</v>
      </c>
    </row>
    <row r="292" spans="1:7" x14ac:dyDescent="0.25">
      <c r="A292">
        <v>2.74</v>
      </c>
      <c r="B292" s="4">
        <f t="shared" si="25"/>
        <v>0.43857731637638653</v>
      </c>
      <c r="C292" s="4">
        <f t="shared" si="26"/>
        <v>0.82283296000000039</v>
      </c>
      <c r="D292" s="22">
        <f t="shared" si="27"/>
        <v>-0.38425564362361386</v>
      </c>
      <c r="E292">
        <f t="shared" si="24"/>
        <v>0</v>
      </c>
      <c r="F292">
        <f t="shared" si="28"/>
        <v>0</v>
      </c>
      <c r="G292" s="69">
        <f t="shared" si="29"/>
        <v>-0.38425564362361386</v>
      </c>
    </row>
    <row r="293" spans="1:7" x14ac:dyDescent="0.25">
      <c r="A293">
        <v>2.75</v>
      </c>
      <c r="B293" s="4">
        <f t="shared" si="25"/>
        <v>0.43905689839717132</v>
      </c>
      <c r="C293" s="4">
        <f t="shared" si="26"/>
        <v>0.83187500000000014</v>
      </c>
      <c r="D293" s="22">
        <f t="shared" si="27"/>
        <v>-0.39281810160282882</v>
      </c>
      <c r="E293">
        <f t="shared" si="24"/>
        <v>0</v>
      </c>
      <c r="F293">
        <f t="shared" si="28"/>
        <v>0</v>
      </c>
      <c r="G293" s="69">
        <f t="shared" si="29"/>
        <v>-0.39281810160282882</v>
      </c>
    </row>
    <row r="294" spans="1:7" x14ac:dyDescent="0.25">
      <c r="A294">
        <v>2.76</v>
      </c>
      <c r="B294" s="4">
        <f t="shared" si="25"/>
        <v>0.43953526121246828</v>
      </c>
      <c r="C294" s="4">
        <f t="shared" si="26"/>
        <v>0.84098304000000002</v>
      </c>
      <c r="D294" s="22">
        <f t="shared" si="27"/>
        <v>-0.40144777878753174</v>
      </c>
      <c r="E294">
        <f t="shared" si="24"/>
        <v>0</v>
      </c>
      <c r="F294">
        <f t="shared" si="28"/>
        <v>0</v>
      </c>
      <c r="G294" s="69">
        <f t="shared" si="29"/>
        <v>-0.40144777878753174</v>
      </c>
    </row>
    <row r="295" spans="1:7" x14ac:dyDescent="0.25">
      <c r="A295">
        <v>2.77</v>
      </c>
      <c r="B295" s="4">
        <f t="shared" si="25"/>
        <v>0.44001241232239435</v>
      </c>
      <c r="C295" s="4">
        <f t="shared" si="26"/>
        <v>0.85015732000000022</v>
      </c>
      <c r="D295" s="22">
        <f t="shared" si="27"/>
        <v>-0.41014490767760586</v>
      </c>
      <c r="E295">
        <f t="shared" si="24"/>
        <v>0</v>
      </c>
      <c r="F295">
        <f t="shared" si="28"/>
        <v>0</v>
      </c>
      <c r="G295" s="69">
        <f t="shared" si="29"/>
        <v>-0.41014490767760586</v>
      </c>
    </row>
    <row r="296" spans="1:7" x14ac:dyDescent="0.25">
      <c r="A296">
        <v>2.78</v>
      </c>
      <c r="B296" s="4">
        <f t="shared" si="25"/>
        <v>0.44048835915405249</v>
      </c>
      <c r="C296" s="4">
        <f t="shared" si="26"/>
        <v>0.85939808000000006</v>
      </c>
      <c r="D296" s="22">
        <f t="shared" si="27"/>
        <v>-0.41890972084594758</v>
      </c>
      <c r="E296">
        <f t="shared" si="24"/>
        <v>0</v>
      </c>
      <c r="F296">
        <f t="shared" si="28"/>
        <v>0</v>
      </c>
      <c r="G296" s="69">
        <f t="shared" si="29"/>
        <v>-0.41890972084594758</v>
      </c>
    </row>
    <row r="297" spans="1:7" x14ac:dyDescent="0.25">
      <c r="A297">
        <v>2.79</v>
      </c>
      <c r="B297" s="4">
        <f t="shared" si="25"/>
        <v>0.44096310906250213</v>
      </c>
      <c r="C297" s="4">
        <f t="shared" si="26"/>
        <v>0.86870556000000021</v>
      </c>
      <c r="D297" s="22">
        <f t="shared" si="27"/>
        <v>-0.42774245093749808</v>
      </c>
      <c r="E297">
        <f t="shared" si="24"/>
        <v>0</v>
      </c>
      <c r="F297">
        <f t="shared" si="28"/>
        <v>0</v>
      </c>
      <c r="G297" s="69">
        <f t="shared" si="29"/>
        <v>-0.42774245093749808</v>
      </c>
    </row>
    <row r="298" spans="1:7" x14ac:dyDescent="0.25">
      <c r="A298">
        <v>2.8</v>
      </c>
      <c r="B298" s="4">
        <f t="shared" si="25"/>
        <v>0.44143666933171349</v>
      </c>
      <c r="C298" s="4">
        <f t="shared" si="26"/>
        <v>0.87807999999999997</v>
      </c>
      <c r="D298" s="22">
        <f t="shared" si="27"/>
        <v>-0.43664333066828648</v>
      </c>
      <c r="E298">
        <f t="shared" si="24"/>
        <v>0</v>
      </c>
      <c r="F298">
        <f t="shared" si="28"/>
        <v>0</v>
      </c>
      <c r="G298" s="69">
        <f t="shared" si="29"/>
        <v>-0.43664333066828648</v>
      </c>
    </row>
    <row r="299" spans="1:7" x14ac:dyDescent="0.25">
      <c r="A299">
        <v>2.81</v>
      </c>
      <c r="B299" s="4">
        <f t="shared" si="25"/>
        <v>0.44190904717550611</v>
      </c>
      <c r="C299" s="4">
        <f t="shared" si="26"/>
        <v>0.88752164000000022</v>
      </c>
      <c r="D299" s="22">
        <f t="shared" si="27"/>
        <v>-0.44561259282449411</v>
      </c>
      <c r="E299">
        <f t="shared" si="24"/>
        <v>0</v>
      </c>
      <c r="F299">
        <f t="shared" si="28"/>
        <v>0</v>
      </c>
      <c r="G299" s="69">
        <f t="shared" si="29"/>
        <v>-0.44561259282449411</v>
      </c>
    </row>
    <row r="300" spans="1:7" x14ac:dyDescent="0.25">
      <c r="A300">
        <v>2.82</v>
      </c>
      <c r="B300" s="4">
        <f t="shared" si="25"/>
        <v>0.44238024973847068</v>
      </c>
      <c r="C300" s="4">
        <f t="shared" si="26"/>
        <v>0.89703071999999995</v>
      </c>
      <c r="D300" s="22">
        <f t="shared" si="27"/>
        <v>-0.45465047026152927</v>
      </c>
      <c r="E300">
        <f t="shared" si="24"/>
        <v>0</v>
      </c>
      <c r="F300">
        <f t="shared" si="28"/>
        <v>0</v>
      </c>
      <c r="G300" s="69">
        <f t="shared" si="29"/>
        <v>-0.45465047026152927</v>
      </c>
    </row>
    <row r="301" spans="1:7" x14ac:dyDescent="0.25">
      <c r="A301">
        <v>2.83</v>
      </c>
      <c r="B301" s="4">
        <f t="shared" si="25"/>
        <v>0.4428502840968771</v>
      </c>
      <c r="C301" s="4">
        <f t="shared" si="26"/>
        <v>0.90660748000000035</v>
      </c>
      <c r="D301" s="22">
        <f t="shared" si="27"/>
        <v>-0.46375719590312325</v>
      </c>
      <c r="E301">
        <f t="shared" si="24"/>
        <v>0</v>
      </c>
      <c r="F301">
        <f t="shared" si="28"/>
        <v>0</v>
      </c>
      <c r="G301" s="69">
        <f t="shared" si="29"/>
        <v>-0.46375719590312325</v>
      </c>
    </row>
    <row r="302" spans="1:7" x14ac:dyDescent="0.25">
      <c r="A302">
        <v>2.84</v>
      </c>
      <c r="B302" s="4">
        <f t="shared" si="25"/>
        <v>0.44331915725956605</v>
      </c>
      <c r="C302" s="4">
        <f t="shared" si="26"/>
        <v>0.91625216000000009</v>
      </c>
      <c r="D302" s="22">
        <f t="shared" si="27"/>
        <v>-0.47293300274043404</v>
      </c>
      <c r="E302">
        <f t="shared" si="24"/>
        <v>0</v>
      </c>
      <c r="F302">
        <f t="shared" si="28"/>
        <v>0</v>
      </c>
      <c r="G302" s="69">
        <f t="shared" si="29"/>
        <v>-0.47293300274043404</v>
      </c>
    </row>
    <row r="303" spans="1:7" x14ac:dyDescent="0.25">
      <c r="A303">
        <v>2.85</v>
      </c>
      <c r="B303" s="4">
        <f t="shared" si="25"/>
        <v>0.44378687616882656</v>
      </c>
      <c r="C303" s="4">
        <f t="shared" si="26"/>
        <v>0.92596500000000026</v>
      </c>
      <c r="D303" s="22">
        <f t="shared" si="27"/>
        <v>-0.4821781238311737</v>
      </c>
      <c r="E303">
        <f t="shared" si="24"/>
        <v>0</v>
      </c>
      <c r="F303">
        <f t="shared" si="28"/>
        <v>0</v>
      </c>
      <c r="G303" s="69">
        <f t="shared" si="29"/>
        <v>-0.4821781238311737</v>
      </c>
    </row>
    <row r="304" spans="1:7" x14ac:dyDescent="0.25">
      <c r="A304">
        <v>2.86</v>
      </c>
      <c r="B304" s="4">
        <f t="shared" si="25"/>
        <v>0.4442534477012588</v>
      </c>
      <c r="C304" s="4">
        <f t="shared" si="26"/>
        <v>0.93574624000000006</v>
      </c>
      <c r="D304" s="22">
        <f t="shared" si="27"/>
        <v>-0.49149279229874127</v>
      </c>
      <c r="E304">
        <f t="shared" si="24"/>
        <v>0</v>
      </c>
      <c r="F304">
        <f t="shared" si="28"/>
        <v>0</v>
      </c>
      <c r="G304" s="69">
        <f t="shared" si="29"/>
        <v>-0.49149279229874127</v>
      </c>
    </row>
    <row r="305" spans="1:7" x14ac:dyDescent="0.25">
      <c r="A305">
        <v>2.87</v>
      </c>
      <c r="B305" s="4">
        <f t="shared" si="25"/>
        <v>0.44471887866862336</v>
      </c>
      <c r="C305" s="4">
        <f t="shared" si="26"/>
        <v>0.94559612000000015</v>
      </c>
      <c r="D305" s="22">
        <f t="shared" si="27"/>
        <v>-0.50087724133137679</v>
      </c>
      <c r="E305">
        <f t="shared" si="24"/>
        <v>0</v>
      </c>
      <c r="F305">
        <f t="shared" si="28"/>
        <v>0</v>
      </c>
      <c r="G305" s="69">
        <f t="shared" si="29"/>
        <v>-0.50087724133137679</v>
      </c>
    </row>
    <row r="306" spans="1:7" x14ac:dyDescent="0.25">
      <c r="A306">
        <v>2.88</v>
      </c>
      <c r="B306" s="4">
        <f t="shared" si="25"/>
        <v>0.44518317581867539</v>
      </c>
      <c r="C306" s="4">
        <f t="shared" si="26"/>
        <v>0.95551488000000007</v>
      </c>
      <c r="D306" s="22">
        <f t="shared" si="27"/>
        <v>-0.51033170418132467</v>
      </c>
      <c r="E306">
        <f t="shared" si="24"/>
        <v>0</v>
      </c>
      <c r="F306">
        <f t="shared" si="28"/>
        <v>0</v>
      </c>
      <c r="G306" s="69">
        <f t="shared" si="29"/>
        <v>-0.51033170418132467</v>
      </c>
    </row>
    <row r="307" spans="1:7" x14ac:dyDescent="0.25">
      <c r="A307">
        <v>2.89</v>
      </c>
      <c r="B307" s="4">
        <f t="shared" si="25"/>
        <v>0.44564634583598672</v>
      </c>
      <c r="C307" s="4">
        <f t="shared" si="26"/>
        <v>0.96550276000000035</v>
      </c>
      <c r="D307" s="22">
        <f t="shared" si="27"/>
        <v>-0.51985641416401362</v>
      </c>
      <c r="E307">
        <f t="shared" si="24"/>
        <v>0</v>
      </c>
      <c r="F307">
        <f t="shared" si="28"/>
        <v>0</v>
      </c>
      <c r="G307" s="69">
        <f t="shared" si="29"/>
        <v>-0.51985641416401362</v>
      </c>
    </row>
    <row r="308" spans="1:7" x14ac:dyDescent="0.25">
      <c r="A308">
        <v>2.9</v>
      </c>
      <c r="B308" s="4">
        <f t="shared" si="25"/>
        <v>0.44610839534275315</v>
      </c>
      <c r="C308" s="4">
        <f t="shared" si="26"/>
        <v>0.9755600000000002</v>
      </c>
      <c r="D308" s="22">
        <f t="shared" si="27"/>
        <v>-0.52945160465724705</v>
      </c>
      <c r="E308">
        <f t="shared" si="24"/>
        <v>0</v>
      </c>
      <c r="F308">
        <f t="shared" si="28"/>
        <v>0</v>
      </c>
      <c r="G308" s="69">
        <f t="shared" si="29"/>
        <v>-0.52945160465724705</v>
      </c>
    </row>
    <row r="309" spans="1:7" x14ac:dyDescent="0.25">
      <c r="A309">
        <v>2.91</v>
      </c>
      <c r="B309" s="4">
        <f t="shared" si="25"/>
        <v>0.44656933089958956</v>
      </c>
      <c r="C309" s="4">
        <f t="shared" si="26"/>
        <v>0.9856868400000004</v>
      </c>
      <c r="D309" s="22">
        <f t="shared" si="27"/>
        <v>-0.53911750910041079</v>
      </c>
      <c r="E309">
        <f t="shared" si="24"/>
        <v>0</v>
      </c>
      <c r="F309">
        <f t="shared" si="28"/>
        <v>0</v>
      </c>
      <c r="G309" s="69">
        <f t="shared" si="29"/>
        <v>-0.53911750910041079</v>
      </c>
    </row>
    <row r="310" spans="1:7" x14ac:dyDescent="0.25">
      <c r="A310">
        <v>2.92</v>
      </c>
      <c r="B310" s="4">
        <f t="shared" si="25"/>
        <v>0.44702915900631218</v>
      </c>
      <c r="C310" s="4">
        <f t="shared" si="26"/>
        <v>0.99588352000000002</v>
      </c>
      <c r="D310" s="22">
        <f t="shared" si="27"/>
        <v>-0.54885436099368778</v>
      </c>
      <c r="E310">
        <f t="shared" si="24"/>
        <v>0</v>
      </c>
      <c r="F310">
        <f t="shared" si="28"/>
        <v>0</v>
      </c>
      <c r="G310" s="69">
        <f t="shared" si="29"/>
        <v>-0.54885436099368778</v>
      </c>
    </row>
    <row r="311" spans="1:7" x14ac:dyDescent="0.25">
      <c r="A311">
        <v>2.93</v>
      </c>
      <c r="B311" s="4">
        <f t="shared" si="25"/>
        <v>0.44748788610270768</v>
      </c>
      <c r="C311" s="4">
        <f t="shared" si="26"/>
        <v>1.0061502800000004</v>
      </c>
      <c r="D311" s="22">
        <f t="shared" si="27"/>
        <v>-0.55866239389729277</v>
      </c>
      <c r="E311">
        <f t="shared" si="24"/>
        <v>0</v>
      </c>
      <c r="F311">
        <f t="shared" si="28"/>
        <v>0</v>
      </c>
      <c r="G311" s="69">
        <f t="shared" si="29"/>
        <v>-0.55866239389729277</v>
      </c>
    </row>
    <row r="312" spans="1:7" x14ac:dyDescent="0.25">
      <c r="A312">
        <v>2.94</v>
      </c>
      <c r="B312" s="4">
        <f t="shared" si="25"/>
        <v>0.44794551856929071</v>
      </c>
      <c r="C312" s="4">
        <f t="shared" si="26"/>
        <v>1.01648736</v>
      </c>
      <c r="D312" s="22">
        <f t="shared" si="27"/>
        <v>-0.56854184143070929</v>
      </c>
      <c r="E312">
        <f t="shared" si="24"/>
        <v>0</v>
      </c>
      <c r="F312">
        <f t="shared" si="28"/>
        <v>0</v>
      </c>
      <c r="G312" s="69">
        <f t="shared" si="29"/>
        <v>-0.56854184143070929</v>
      </c>
    </row>
    <row r="313" spans="1:7" x14ac:dyDescent="0.25">
      <c r="A313">
        <v>2.95</v>
      </c>
      <c r="B313" s="4">
        <f t="shared" si="25"/>
        <v>0.44840206272804845</v>
      </c>
      <c r="C313" s="4">
        <f t="shared" si="26"/>
        <v>1.0268950000000003</v>
      </c>
      <c r="D313" s="22">
        <f t="shared" si="27"/>
        <v>-0.57849293727195183</v>
      </c>
      <c r="E313">
        <f t="shared" si="24"/>
        <v>0</v>
      </c>
      <c r="F313">
        <f t="shared" si="28"/>
        <v>0</v>
      </c>
      <c r="G313" s="69">
        <f t="shared" si="29"/>
        <v>-0.57849293727195183</v>
      </c>
    </row>
    <row r="314" spans="1:7" x14ac:dyDescent="0.25">
      <c r="A314">
        <v>2.96</v>
      </c>
      <c r="B314" s="4">
        <f t="shared" si="25"/>
        <v>0.44885752484317443</v>
      </c>
      <c r="C314" s="4">
        <f t="shared" si="26"/>
        <v>1.0373734400000001</v>
      </c>
      <c r="D314" s="22">
        <f t="shared" si="27"/>
        <v>-0.58851591515682566</v>
      </c>
      <c r="E314">
        <f t="shared" si="24"/>
        <v>0</v>
      </c>
      <c r="F314">
        <f t="shared" si="28"/>
        <v>0</v>
      </c>
      <c r="G314" s="69">
        <f t="shared" si="29"/>
        <v>-0.58851591515682566</v>
      </c>
    </row>
    <row r="315" spans="1:7" x14ac:dyDescent="0.25">
      <c r="A315">
        <v>2.97</v>
      </c>
      <c r="B315" s="4">
        <f t="shared" si="25"/>
        <v>0.4493119111217897</v>
      </c>
      <c r="C315" s="4">
        <f t="shared" si="26"/>
        <v>1.0479229200000004</v>
      </c>
      <c r="D315" s="22">
        <f t="shared" si="27"/>
        <v>-0.59861100887821073</v>
      </c>
      <c r="E315">
        <f t="shared" si="24"/>
        <v>0</v>
      </c>
      <c r="F315">
        <f t="shared" si="28"/>
        <v>0</v>
      </c>
      <c r="G315" s="69">
        <f t="shared" si="29"/>
        <v>-0.59861100887821073</v>
      </c>
    </row>
    <row r="316" spans="1:7" x14ac:dyDescent="0.25">
      <c r="A316">
        <v>2.98</v>
      </c>
      <c r="B316" s="4">
        <f t="shared" si="25"/>
        <v>0.44976522771465294</v>
      </c>
      <c r="C316" s="4">
        <f t="shared" si="26"/>
        <v>1.0585436800000001</v>
      </c>
      <c r="D316" s="22">
        <f t="shared" si="27"/>
        <v>-0.60877845228534722</v>
      </c>
      <c r="E316">
        <f t="shared" si="24"/>
        <v>0</v>
      </c>
      <c r="F316">
        <f t="shared" si="28"/>
        <v>0</v>
      </c>
      <c r="G316" s="69">
        <f t="shared" si="29"/>
        <v>-0.60877845228534722</v>
      </c>
    </row>
    <row r="317" spans="1:7" x14ac:dyDescent="0.25">
      <c r="A317">
        <v>2.99</v>
      </c>
      <c r="B317" s="4">
        <f t="shared" si="25"/>
        <v>0.45021748071685996</v>
      </c>
      <c r="C317" s="4">
        <f t="shared" si="26"/>
        <v>1.0692359600000003</v>
      </c>
      <c r="D317" s="22">
        <f t="shared" si="27"/>
        <v>-0.61901847928314035</v>
      </c>
      <c r="E317">
        <f t="shared" si="24"/>
        <v>0</v>
      </c>
      <c r="F317">
        <f t="shared" si="28"/>
        <v>0</v>
      </c>
      <c r="G317" s="69">
        <f t="shared" si="29"/>
        <v>-0.61901847928314035</v>
      </c>
    </row>
    <row r="318" spans="1:7" x14ac:dyDescent="0.25">
      <c r="A318">
        <v>3</v>
      </c>
      <c r="B318" s="4">
        <f t="shared" si="25"/>
        <v>0.45066867616853101</v>
      </c>
      <c r="C318" s="4">
        <f t="shared" si="26"/>
        <v>1.0800000000000003</v>
      </c>
      <c r="D318" s="22">
        <f t="shared" si="27"/>
        <v>-0.62933132383146928</v>
      </c>
      <c r="E318">
        <f t="shared" si="24"/>
        <v>0</v>
      </c>
      <c r="F318">
        <f t="shared" si="28"/>
        <v>0</v>
      </c>
      <c r="G318" s="69">
        <f t="shared" si="29"/>
        <v>-0.62933132383146928</v>
      </c>
    </row>
    <row r="319" spans="1:7" x14ac:dyDescent="0.25">
      <c r="A319">
        <v>3.01</v>
      </c>
      <c r="B319" s="4">
        <f t="shared" si="25"/>
        <v>0.45111882005548853</v>
      </c>
      <c r="C319" s="4">
        <f t="shared" si="26"/>
        <v>1.0908360400000001</v>
      </c>
      <c r="D319" s="22">
        <f t="shared" si="27"/>
        <v>-0.63971721994451158</v>
      </c>
      <c r="E319">
        <f t="shared" si="24"/>
        <v>0</v>
      </c>
      <c r="F319">
        <f t="shared" si="28"/>
        <v>0</v>
      </c>
      <c r="G319" s="69">
        <f t="shared" si="29"/>
        <v>-0.63971721994451158</v>
      </c>
    </row>
    <row r="320" spans="1:7" x14ac:dyDescent="0.25">
      <c r="A320">
        <v>3.02</v>
      </c>
      <c r="B320" s="4">
        <f t="shared" si="25"/>
        <v>0.4515679183099236</v>
      </c>
      <c r="C320" s="4">
        <f t="shared" si="26"/>
        <v>1.1017443200000001</v>
      </c>
      <c r="D320" s="22">
        <f t="shared" si="27"/>
        <v>-0.65017640169007651</v>
      </c>
      <c r="E320">
        <f t="shared" si="24"/>
        <v>0</v>
      </c>
      <c r="F320">
        <f t="shared" si="28"/>
        <v>0</v>
      </c>
      <c r="G320" s="69">
        <f t="shared" si="29"/>
        <v>-0.65017640169007651</v>
      </c>
    </row>
    <row r="321" spans="1:7" x14ac:dyDescent="0.25">
      <c r="A321">
        <v>3.03</v>
      </c>
      <c r="B321" s="4">
        <f t="shared" si="25"/>
        <v>0.45201597681105232</v>
      </c>
      <c r="C321" s="4">
        <f t="shared" si="26"/>
        <v>1.1127250800000001</v>
      </c>
      <c r="D321" s="22">
        <f t="shared" si="27"/>
        <v>-0.66070910318894782</v>
      </c>
      <c r="E321">
        <f t="shared" si="24"/>
        <v>0</v>
      </c>
      <c r="F321">
        <f t="shared" si="28"/>
        <v>0</v>
      </c>
      <c r="G321" s="69">
        <f t="shared" si="29"/>
        <v>-0.66070910318894782</v>
      </c>
    </row>
    <row r="322" spans="1:7" x14ac:dyDescent="0.25">
      <c r="A322">
        <v>3.04</v>
      </c>
      <c r="B322" s="4">
        <f t="shared" si="25"/>
        <v>0.4524630013857619</v>
      </c>
      <c r="C322" s="4">
        <f t="shared" si="26"/>
        <v>1.1237785600000003</v>
      </c>
      <c r="D322" s="22">
        <f t="shared" si="27"/>
        <v>-0.67131555861423842</v>
      </c>
      <c r="E322">
        <f t="shared" si="24"/>
        <v>0</v>
      </c>
      <c r="F322">
        <f t="shared" si="28"/>
        <v>0</v>
      </c>
      <c r="G322" s="69">
        <f t="shared" si="29"/>
        <v>-0.67131555861423842</v>
      </c>
    </row>
    <row r="323" spans="1:7" x14ac:dyDescent="0.25">
      <c r="A323">
        <v>3.05</v>
      </c>
      <c r="B323" s="4">
        <f t="shared" si="25"/>
        <v>0.45290899780924715</v>
      </c>
      <c r="C323" s="4">
        <f t="shared" si="26"/>
        <v>1.1349049999999998</v>
      </c>
      <c r="D323" s="22">
        <f t="shared" si="27"/>
        <v>-0.68199600219075274</v>
      </c>
      <c r="E323">
        <f t="shared" si="24"/>
        <v>0</v>
      </c>
      <c r="F323">
        <f t="shared" si="28"/>
        <v>0</v>
      </c>
      <c r="G323" s="69">
        <f t="shared" si="29"/>
        <v>-0.68199600219075274</v>
      </c>
    </row>
    <row r="324" spans="1:7" x14ac:dyDescent="0.25">
      <c r="A324">
        <v>3.06</v>
      </c>
      <c r="B324" s="4">
        <f t="shared" si="25"/>
        <v>0.45335397180563614</v>
      </c>
      <c r="C324" s="4">
        <f t="shared" si="26"/>
        <v>1.1461046400000003</v>
      </c>
      <c r="D324" s="22">
        <f t="shared" si="27"/>
        <v>-0.69275066819436426</v>
      </c>
      <c r="E324">
        <f t="shared" si="24"/>
        <v>0</v>
      </c>
      <c r="F324">
        <f t="shared" si="28"/>
        <v>0</v>
      </c>
      <c r="G324" s="69">
        <f t="shared" si="29"/>
        <v>-0.69275066819436426</v>
      </c>
    </row>
    <row r="325" spans="1:7" x14ac:dyDescent="0.25">
      <c r="A325">
        <v>3.07</v>
      </c>
      <c r="B325" s="4">
        <f t="shared" si="25"/>
        <v>0.45379792904860777</v>
      </c>
      <c r="C325" s="4">
        <f t="shared" si="26"/>
        <v>1.1573777199999999</v>
      </c>
      <c r="D325" s="22">
        <f t="shared" si="27"/>
        <v>-0.70357979095139211</v>
      </c>
      <c r="E325">
        <f t="shared" si="24"/>
        <v>0</v>
      </c>
      <c r="F325">
        <f t="shared" si="28"/>
        <v>0</v>
      </c>
      <c r="G325" s="69">
        <f t="shared" si="29"/>
        <v>-0.70357979095139211</v>
      </c>
    </row>
    <row r="326" spans="1:7" x14ac:dyDescent="0.25">
      <c r="A326">
        <v>3.08</v>
      </c>
      <c r="B326" s="4">
        <f t="shared" si="25"/>
        <v>0.45424087516199868</v>
      </c>
      <c r="C326" s="4">
        <f t="shared" si="26"/>
        <v>1.1687244800000003</v>
      </c>
      <c r="D326" s="22">
        <f t="shared" si="27"/>
        <v>-0.71448360483800166</v>
      </c>
      <c r="E326">
        <f t="shared" si="24"/>
        <v>0</v>
      </c>
      <c r="F326">
        <f t="shared" si="28"/>
        <v>0</v>
      </c>
      <c r="G326" s="69">
        <f t="shared" si="29"/>
        <v>-0.71448360483800166</v>
      </c>
    </row>
    <row r="327" spans="1:7" x14ac:dyDescent="0.25">
      <c r="A327">
        <v>3.09</v>
      </c>
      <c r="B327" s="4">
        <f t="shared" si="25"/>
        <v>0.45468281572040126</v>
      </c>
      <c r="C327" s="4">
        <f t="shared" si="26"/>
        <v>1.1801451600000001</v>
      </c>
      <c r="D327" s="22">
        <f t="shared" si="27"/>
        <v>-0.72546234427959888</v>
      </c>
      <c r="E327">
        <f t="shared" si="24"/>
        <v>0</v>
      </c>
      <c r="F327">
        <f t="shared" si="28"/>
        <v>0</v>
      </c>
      <c r="G327" s="69">
        <f t="shared" si="29"/>
        <v>-0.72546234427959888</v>
      </c>
    </row>
    <row r="328" spans="1:7" x14ac:dyDescent="0.25">
      <c r="A328">
        <v>3.1</v>
      </c>
      <c r="B328" s="4">
        <f t="shared" si="25"/>
        <v>0.45512375624975293</v>
      </c>
      <c r="C328" s="4">
        <f t="shared" si="26"/>
        <v>1.1916400000000005</v>
      </c>
      <c r="D328" s="22">
        <f t="shared" si="27"/>
        <v>-0.73651624375024749</v>
      </c>
      <c r="E328">
        <f t="shared" si="24"/>
        <v>0</v>
      </c>
      <c r="F328">
        <f t="shared" si="28"/>
        <v>0</v>
      </c>
      <c r="G328" s="69">
        <f t="shared" si="29"/>
        <v>-0.73651624375024749</v>
      </c>
    </row>
    <row r="329" spans="1:7" x14ac:dyDescent="0.25">
      <c r="A329">
        <v>3.11</v>
      </c>
      <c r="B329" s="4">
        <f t="shared" si="25"/>
        <v>0.45556370222791598</v>
      </c>
      <c r="C329" s="4">
        <f t="shared" si="26"/>
        <v>1.2032092400000001</v>
      </c>
      <c r="D329" s="22">
        <f t="shared" si="27"/>
        <v>-0.74764553777208409</v>
      </c>
      <c r="E329">
        <f t="shared" si="24"/>
        <v>0</v>
      </c>
      <c r="F329">
        <f t="shared" si="28"/>
        <v>0</v>
      </c>
      <c r="G329" s="69">
        <f t="shared" si="29"/>
        <v>-0.74764553777208409</v>
      </c>
    </row>
    <row r="330" spans="1:7" x14ac:dyDescent="0.25">
      <c r="A330">
        <v>3.12</v>
      </c>
      <c r="B330" s="4">
        <f t="shared" si="25"/>
        <v>0.4560026590852489</v>
      </c>
      <c r="C330" s="4">
        <f t="shared" si="26"/>
        <v>1.2148531200000003</v>
      </c>
      <c r="D330" s="22">
        <f t="shared" si="27"/>
        <v>-0.7588504609147515</v>
      </c>
      <c r="E330">
        <f t="shared" si="24"/>
        <v>0</v>
      </c>
      <c r="F330">
        <f t="shared" si="28"/>
        <v>0</v>
      </c>
      <c r="G330" s="69">
        <f t="shared" si="29"/>
        <v>-0.7588504609147515</v>
      </c>
    </row>
    <row r="331" spans="1:7" x14ac:dyDescent="0.25">
      <c r="A331">
        <v>3.13</v>
      </c>
      <c r="B331" s="4">
        <f t="shared" si="25"/>
        <v>0.45644063220516923</v>
      </c>
      <c r="C331" s="4">
        <f t="shared" si="26"/>
        <v>1.2265718800000001</v>
      </c>
      <c r="D331" s="22">
        <f t="shared" si="27"/>
        <v>-0.77013124779483078</v>
      </c>
      <c r="E331">
        <f t="shared" si="24"/>
        <v>0</v>
      </c>
      <c r="F331">
        <f t="shared" si="28"/>
        <v>0</v>
      </c>
      <c r="G331" s="69">
        <f t="shared" si="29"/>
        <v>-0.77013124779483078</v>
      </c>
    </row>
    <row r="332" spans="1:7" x14ac:dyDescent="0.25">
      <c r="A332">
        <v>3.14</v>
      </c>
      <c r="B332" s="4">
        <f t="shared" si="25"/>
        <v>0.45687762692470779</v>
      </c>
      <c r="C332" s="4">
        <f t="shared" si="26"/>
        <v>1.2383657600000004</v>
      </c>
      <c r="D332" s="22">
        <f t="shared" si="27"/>
        <v>-0.78148813307529263</v>
      </c>
      <c r="E332">
        <f t="shared" si="24"/>
        <v>0</v>
      </c>
      <c r="F332">
        <f t="shared" si="28"/>
        <v>0</v>
      </c>
      <c r="G332" s="69">
        <f t="shared" si="29"/>
        <v>-0.78148813307529263</v>
      </c>
    </row>
    <row r="333" spans="1:7" x14ac:dyDescent="0.25">
      <c r="A333">
        <v>3.15</v>
      </c>
      <c r="B333" s="4">
        <f t="shared" si="25"/>
        <v>0.45731364853505463</v>
      </c>
      <c r="C333" s="4">
        <f t="shared" si="26"/>
        <v>1.250235</v>
      </c>
      <c r="D333" s="22">
        <f t="shared" si="27"/>
        <v>-0.79292135146494536</v>
      </c>
      <c r="E333">
        <f t="shared" si="24"/>
        <v>0</v>
      </c>
      <c r="F333">
        <f t="shared" si="28"/>
        <v>0</v>
      </c>
      <c r="G333" s="69">
        <f t="shared" si="29"/>
        <v>-0.79292135146494536</v>
      </c>
    </row>
    <row r="334" spans="1:7" x14ac:dyDescent="0.25">
      <c r="A334">
        <v>3.16</v>
      </c>
      <c r="B334" s="4">
        <f t="shared" si="25"/>
        <v>0.45774870228209685</v>
      </c>
      <c r="C334" s="4">
        <f t="shared" si="26"/>
        <v>1.2621798400000006</v>
      </c>
      <c r="D334" s="22">
        <f t="shared" si="27"/>
        <v>-0.80443113771790375</v>
      </c>
      <c r="E334">
        <f t="shared" si="24"/>
        <v>0</v>
      </c>
      <c r="F334">
        <f t="shared" si="28"/>
        <v>0</v>
      </c>
      <c r="G334" s="69">
        <f t="shared" si="29"/>
        <v>-0.80443113771790375</v>
      </c>
    </row>
    <row r="335" spans="1:7" x14ac:dyDescent="0.25">
      <c r="A335">
        <v>3.17</v>
      </c>
      <c r="B335" s="4">
        <f t="shared" si="25"/>
        <v>0.4581827933669485</v>
      </c>
      <c r="C335" s="4">
        <f t="shared" si="26"/>
        <v>1.2742005200000002</v>
      </c>
      <c r="D335" s="22">
        <f t="shared" si="27"/>
        <v>-0.81601772663305172</v>
      </c>
      <c r="E335">
        <f t="shared" si="24"/>
        <v>0</v>
      </c>
      <c r="F335">
        <f t="shared" si="28"/>
        <v>0</v>
      </c>
      <c r="G335" s="69">
        <f t="shared" si="29"/>
        <v>-0.81601772663305172</v>
      </c>
    </row>
    <row r="336" spans="1:7" x14ac:dyDescent="0.25">
      <c r="A336">
        <v>3.18</v>
      </c>
      <c r="B336" s="4">
        <f t="shared" si="25"/>
        <v>0.45861592694647274</v>
      </c>
      <c r="C336" s="4">
        <f t="shared" si="26"/>
        <v>1.2862972800000005</v>
      </c>
      <c r="D336" s="22">
        <f t="shared" si="27"/>
        <v>-0.82768135305352786</v>
      </c>
      <c r="E336">
        <f t="shared" si="24"/>
        <v>0</v>
      </c>
      <c r="F336">
        <f t="shared" si="28"/>
        <v>0</v>
      </c>
      <c r="G336" s="69">
        <f t="shared" si="29"/>
        <v>-0.82768135305352786</v>
      </c>
    </row>
    <row r="337" spans="1:7" x14ac:dyDescent="0.25">
      <c r="A337">
        <v>3.19</v>
      </c>
      <c r="B337" s="4">
        <f t="shared" si="25"/>
        <v>0.45904810813379576</v>
      </c>
      <c r="C337" s="4">
        <f t="shared" si="26"/>
        <v>1.2984703600000003</v>
      </c>
      <c r="D337" s="22">
        <f t="shared" si="27"/>
        <v>-0.83942225186620445</v>
      </c>
      <c r="E337">
        <f t="shared" si="24"/>
        <v>0</v>
      </c>
      <c r="F337">
        <f t="shared" si="28"/>
        <v>0</v>
      </c>
      <c r="G337" s="69">
        <f t="shared" si="29"/>
        <v>-0.83942225186620445</v>
      </c>
    </row>
    <row r="338" spans="1:7" x14ac:dyDescent="0.25">
      <c r="A338">
        <v>3.2</v>
      </c>
      <c r="B338" s="4">
        <f t="shared" si="25"/>
        <v>0.45947934199881396</v>
      </c>
      <c r="C338" s="4">
        <f t="shared" si="26"/>
        <v>1.3107200000000006</v>
      </c>
      <c r="D338" s="22">
        <f t="shared" si="27"/>
        <v>-0.85124065800118665</v>
      </c>
      <c r="E338">
        <f t="shared" si="24"/>
        <v>0</v>
      </c>
      <c r="F338">
        <f t="shared" si="28"/>
        <v>0</v>
      </c>
      <c r="G338" s="69">
        <f t="shared" si="29"/>
        <v>-0.85124065800118665</v>
      </c>
    </row>
    <row r="339" spans="1:7" x14ac:dyDescent="0.25">
      <c r="A339">
        <v>3.21</v>
      </c>
      <c r="B339" s="4">
        <f t="shared" si="25"/>
        <v>0.45990963356869308</v>
      </c>
      <c r="C339" s="4">
        <f t="shared" si="26"/>
        <v>1.3230464400000002</v>
      </c>
      <c r="D339" s="22">
        <f t="shared" si="27"/>
        <v>-0.86313680643130708</v>
      </c>
      <c r="E339">
        <f t="shared" si="24"/>
        <v>0</v>
      </c>
      <c r="F339">
        <f t="shared" si="28"/>
        <v>0</v>
      </c>
      <c r="G339" s="69">
        <f t="shared" si="29"/>
        <v>-0.86313680643130708</v>
      </c>
    </row>
    <row r="340" spans="1:7" x14ac:dyDescent="0.25">
      <c r="A340">
        <v>3.22</v>
      </c>
      <c r="B340" s="4">
        <f t="shared" si="25"/>
        <v>0.46033898782836002</v>
      </c>
      <c r="C340" s="4">
        <f t="shared" si="26"/>
        <v>1.3354499200000005</v>
      </c>
      <c r="D340" s="22">
        <f t="shared" si="27"/>
        <v>-0.87511093217164049</v>
      </c>
      <c r="E340">
        <f t="shared" si="24"/>
        <v>0</v>
      </c>
      <c r="F340">
        <f t="shared" si="28"/>
        <v>0</v>
      </c>
      <c r="G340" s="69">
        <f t="shared" si="29"/>
        <v>-0.87511093217164049</v>
      </c>
    </row>
    <row r="341" spans="1:7" x14ac:dyDescent="0.25">
      <c r="A341">
        <v>3.23</v>
      </c>
      <c r="B341" s="4">
        <f t="shared" si="25"/>
        <v>0.46076740972098795</v>
      </c>
      <c r="C341" s="4">
        <f t="shared" si="26"/>
        <v>1.3479306800000004</v>
      </c>
      <c r="D341" s="22">
        <f t="shared" si="27"/>
        <v>-0.88716327027901243</v>
      </c>
      <c r="E341">
        <f t="shared" si="24"/>
        <v>0</v>
      </c>
      <c r="F341">
        <f t="shared" si="28"/>
        <v>0</v>
      </c>
      <c r="G341" s="69">
        <f t="shared" si="29"/>
        <v>-0.88716327027901243</v>
      </c>
    </row>
    <row r="342" spans="1:7" x14ac:dyDescent="0.25">
      <c r="A342">
        <v>3.24</v>
      </c>
      <c r="B342" s="4">
        <f t="shared" si="25"/>
        <v>0.46119490414847386</v>
      </c>
      <c r="C342" s="4">
        <f t="shared" si="26"/>
        <v>1.3604889600000007</v>
      </c>
      <c r="D342" s="22">
        <f t="shared" si="27"/>
        <v>-0.89929405585152689</v>
      </c>
      <c r="E342">
        <f t="shared" ref="E342:E405" si="30">IF(D342=$D$419,A342,0)</f>
        <v>0</v>
      </c>
      <c r="F342">
        <f t="shared" si="28"/>
        <v>0</v>
      </c>
      <c r="G342" s="69">
        <f t="shared" si="29"/>
        <v>-0.89929405585152689</v>
      </c>
    </row>
    <row r="343" spans="1:7" x14ac:dyDescent="0.25">
      <c r="A343">
        <v>3.25</v>
      </c>
      <c r="B343" s="4">
        <f t="shared" ref="B343:B406" si="31">($A343^$B$5)*($B$12^$B$6)</f>
        <v>0.46162147597190967</v>
      </c>
      <c r="C343" s="4">
        <f t="shared" ref="C343:C406" si="32">($A343^$B$10)*($B$12^$B$11)</f>
        <v>1.3731250000000004</v>
      </c>
      <c r="D343" s="22">
        <f t="shared" ref="D343:D406" si="33">B343-C343</f>
        <v>-0.91150352402809065</v>
      </c>
      <c r="E343">
        <f t="shared" si="30"/>
        <v>0</v>
      </c>
      <c r="F343">
        <f t="shared" ref="F343:F406" si="34">IF(D343=$D$419,B343,0)</f>
        <v>0</v>
      </c>
      <c r="G343" s="69">
        <f t="shared" ref="G343:G406" si="35">+B343-C343</f>
        <v>-0.91150352402809065</v>
      </c>
    </row>
    <row r="344" spans="1:7" x14ac:dyDescent="0.25">
      <c r="A344">
        <v>3.26</v>
      </c>
      <c r="B344" s="4">
        <f t="shared" si="31"/>
        <v>0.46204713001204595</v>
      </c>
      <c r="C344" s="4">
        <f t="shared" si="32"/>
        <v>1.3858390400000002</v>
      </c>
      <c r="D344" s="22">
        <f t="shared" si="33"/>
        <v>-0.92379190998795435</v>
      </c>
      <c r="E344">
        <f t="shared" si="30"/>
        <v>0</v>
      </c>
      <c r="F344">
        <f t="shared" si="34"/>
        <v>0</v>
      </c>
      <c r="G344" s="69">
        <f t="shared" si="35"/>
        <v>-0.92379190998795435</v>
      </c>
    </row>
    <row r="345" spans="1:7" x14ac:dyDescent="0.25">
      <c r="A345">
        <v>3.27</v>
      </c>
      <c r="B345" s="4">
        <f t="shared" si="31"/>
        <v>0.46247187104974963</v>
      </c>
      <c r="C345" s="4">
        <f t="shared" si="32"/>
        <v>1.3986313200000005</v>
      </c>
      <c r="D345" s="22">
        <f t="shared" si="33"/>
        <v>-0.93615944895025083</v>
      </c>
      <c r="E345">
        <f t="shared" si="30"/>
        <v>0</v>
      </c>
      <c r="F345">
        <f t="shared" si="34"/>
        <v>0</v>
      </c>
      <c r="G345" s="69">
        <f t="shared" si="35"/>
        <v>-0.93615944895025083</v>
      </c>
    </row>
    <row r="346" spans="1:7" x14ac:dyDescent="0.25">
      <c r="A346">
        <v>3.28</v>
      </c>
      <c r="B346" s="4">
        <f t="shared" si="31"/>
        <v>0.46289570382645456</v>
      </c>
      <c r="C346" s="4">
        <f t="shared" si="32"/>
        <v>1.41150208</v>
      </c>
      <c r="D346" s="22">
        <f t="shared" si="33"/>
        <v>-0.94860637617354548</v>
      </c>
      <c r="E346">
        <f t="shared" si="30"/>
        <v>0</v>
      </c>
      <c r="F346">
        <f t="shared" si="34"/>
        <v>0</v>
      </c>
      <c r="G346" s="69">
        <f t="shared" si="35"/>
        <v>-0.94860637617354548</v>
      </c>
    </row>
    <row r="347" spans="1:7" x14ac:dyDescent="0.25">
      <c r="A347">
        <v>3.29</v>
      </c>
      <c r="B347" s="4">
        <f t="shared" si="31"/>
        <v>0.46331863304460619</v>
      </c>
      <c r="C347" s="4">
        <f t="shared" si="32"/>
        <v>1.4244515600000003</v>
      </c>
      <c r="D347" s="22">
        <f t="shared" si="33"/>
        <v>-0.9611329269553941</v>
      </c>
      <c r="E347">
        <f t="shared" si="30"/>
        <v>0</v>
      </c>
      <c r="F347">
        <f t="shared" si="34"/>
        <v>0</v>
      </c>
      <c r="G347" s="69">
        <f t="shared" si="35"/>
        <v>-0.9611329269553941</v>
      </c>
    </row>
    <row r="348" spans="1:7" x14ac:dyDescent="0.25">
      <c r="A348">
        <v>3.3</v>
      </c>
      <c r="B348" s="4">
        <f t="shared" si="31"/>
        <v>0.46374066336809883</v>
      </c>
      <c r="C348" s="4">
        <f t="shared" si="32"/>
        <v>1.4374800000000001</v>
      </c>
      <c r="D348" s="22">
        <f t="shared" si="33"/>
        <v>-0.97373933663190126</v>
      </c>
      <c r="E348">
        <f t="shared" si="30"/>
        <v>0</v>
      </c>
      <c r="F348">
        <f t="shared" si="34"/>
        <v>0</v>
      </c>
      <c r="G348" s="69">
        <f t="shared" si="35"/>
        <v>-0.97373933663190126</v>
      </c>
    </row>
    <row r="349" spans="1:7" x14ac:dyDescent="0.25">
      <c r="A349">
        <v>3.31</v>
      </c>
      <c r="B349" s="4">
        <f t="shared" si="31"/>
        <v>0.46416179942270852</v>
      </c>
      <c r="C349" s="4">
        <f t="shared" si="32"/>
        <v>1.4505876400000006</v>
      </c>
      <c r="D349" s="22">
        <f t="shared" si="33"/>
        <v>-0.9864258405772921</v>
      </c>
      <c r="E349">
        <f t="shared" si="30"/>
        <v>0</v>
      </c>
      <c r="F349">
        <f t="shared" si="34"/>
        <v>0</v>
      </c>
      <c r="G349" s="69">
        <f t="shared" si="35"/>
        <v>-0.9864258405772921</v>
      </c>
    </row>
    <row r="350" spans="1:7" x14ac:dyDescent="0.25">
      <c r="A350">
        <v>3.32</v>
      </c>
      <c r="B350" s="4">
        <f t="shared" si="31"/>
        <v>0.46458204579651763</v>
      </c>
      <c r="C350" s="4">
        <f t="shared" si="32"/>
        <v>1.4637747200000002</v>
      </c>
      <c r="D350" s="22">
        <f t="shared" si="33"/>
        <v>-0.99919267420348257</v>
      </c>
      <c r="E350">
        <f t="shared" si="30"/>
        <v>0</v>
      </c>
      <c r="F350">
        <f t="shared" si="34"/>
        <v>0</v>
      </c>
      <c r="G350" s="69">
        <f t="shared" si="35"/>
        <v>-0.99919267420348257</v>
      </c>
    </row>
    <row r="351" spans="1:7" x14ac:dyDescent="0.25">
      <c r="A351">
        <v>3.33</v>
      </c>
      <c r="B351" s="4">
        <f t="shared" si="31"/>
        <v>0.46500140704033538</v>
      </c>
      <c r="C351" s="4">
        <f t="shared" si="32"/>
        <v>1.4770414800000002</v>
      </c>
      <c r="D351" s="22">
        <f t="shared" si="33"/>
        <v>-1.0120400729596648</v>
      </c>
      <c r="E351">
        <f t="shared" si="30"/>
        <v>0</v>
      </c>
      <c r="F351">
        <f t="shared" si="34"/>
        <v>0</v>
      </c>
      <c r="G351" s="69">
        <f t="shared" si="35"/>
        <v>-1.0120400729596648</v>
      </c>
    </row>
    <row r="352" spans="1:7" x14ac:dyDescent="0.25">
      <c r="A352">
        <v>3.34</v>
      </c>
      <c r="B352" s="4">
        <f t="shared" si="31"/>
        <v>0.46541988766811071</v>
      </c>
      <c r="C352" s="4">
        <f t="shared" si="32"/>
        <v>1.4903881600000002</v>
      </c>
      <c r="D352" s="22">
        <f t="shared" si="33"/>
        <v>-1.0249682723318894</v>
      </c>
      <c r="E352">
        <f t="shared" si="30"/>
        <v>0</v>
      </c>
      <c r="F352">
        <f t="shared" si="34"/>
        <v>0</v>
      </c>
      <c r="G352" s="69">
        <f t="shared" si="35"/>
        <v>-1.0249682723318894</v>
      </c>
    </row>
    <row r="353" spans="1:7" x14ac:dyDescent="0.25">
      <c r="A353">
        <v>3.35</v>
      </c>
      <c r="B353" s="4">
        <f t="shared" si="31"/>
        <v>0.46583749215734099</v>
      </c>
      <c r="C353" s="4">
        <f t="shared" si="32"/>
        <v>1.5038150000000006</v>
      </c>
      <c r="D353" s="22">
        <f t="shared" si="33"/>
        <v>-1.0379775078426596</v>
      </c>
      <c r="E353">
        <f t="shared" si="30"/>
        <v>0</v>
      </c>
      <c r="F353">
        <f t="shared" si="34"/>
        <v>0</v>
      </c>
      <c r="G353" s="69">
        <f t="shared" si="35"/>
        <v>-1.0379775078426596</v>
      </c>
    </row>
    <row r="354" spans="1:7" x14ac:dyDescent="0.25">
      <c r="A354">
        <v>3.36</v>
      </c>
      <c r="B354" s="4">
        <f t="shared" si="31"/>
        <v>0.46625422494947372</v>
      </c>
      <c r="C354" s="4">
        <f t="shared" si="32"/>
        <v>1.5173222399999999</v>
      </c>
      <c r="D354" s="22">
        <f t="shared" si="33"/>
        <v>-1.0510680150505263</v>
      </c>
      <c r="E354">
        <f t="shared" si="30"/>
        <v>0</v>
      </c>
      <c r="F354">
        <f t="shared" si="34"/>
        <v>0</v>
      </c>
      <c r="G354" s="69">
        <f t="shared" si="35"/>
        <v>-1.0510680150505263</v>
      </c>
    </row>
    <row r="355" spans="1:7" x14ac:dyDescent="0.25">
      <c r="A355">
        <v>3.37</v>
      </c>
      <c r="B355" s="4">
        <f t="shared" si="31"/>
        <v>0.46667009045030317</v>
      </c>
      <c r="C355" s="4">
        <f t="shared" si="32"/>
        <v>1.5309101200000006</v>
      </c>
      <c r="D355" s="22">
        <f t="shared" si="33"/>
        <v>-1.0642400295496974</v>
      </c>
      <c r="E355">
        <f t="shared" si="30"/>
        <v>0</v>
      </c>
      <c r="F355">
        <f t="shared" si="34"/>
        <v>0</v>
      </c>
      <c r="G355" s="69">
        <f t="shared" si="35"/>
        <v>-1.0642400295496974</v>
      </c>
    </row>
    <row r="356" spans="1:7" x14ac:dyDescent="0.25">
      <c r="A356">
        <v>3.38</v>
      </c>
      <c r="B356" s="4">
        <f t="shared" si="31"/>
        <v>0.46708509303036128</v>
      </c>
      <c r="C356" s="4">
        <f t="shared" si="32"/>
        <v>1.54457888</v>
      </c>
      <c r="D356" s="22">
        <f t="shared" si="33"/>
        <v>-1.0774937869696388</v>
      </c>
      <c r="E356">
        <f t="shared" si="30"/>
        <v>0</v>
      </c>
      <c r="F356">
        <f t="shared" si="34"/>
        <v>0</v>
      </c>
      <c r="G356" s="69">
        <f t="shared" si="35"/>
        <v>-1.0774937869696388</v>
      </c>
    </row>
    <row r="357" spans="1:7" x14ac:dyDescent="0.25">
      <c r="A357">
        <v>3.39</v>
      </c>
      <c r="B357" s="4">
        <f t="shared" si="31"/>
        <v>0.46749923702530394</v>
      </c>
      <c r="C357" s="4">
        <f t="shared" si="32"/>
        <v>1.5583287600000006</v>
      </c>
      <c r="D357" s="22">
        <f t="shared" si="33"/>
        <v>-1.0908295229746967</v>
      </c>
      <c r="E357">
        <f t="shared" si="30"/>
        <v>0</v>
      </c>
      <c r="F357">
        <f t="shared" si="34"/>
        <v>0</v>
      </c>
      <c r="G357" s="69">
        <f t="shared" si="35"/>
        <v>-1.0908295229746967</v>
      </c>
    </row>
    <row r="358" spans="1:7" x14ac:dyDescent="0.25">
      <c r="A358">
        <v>3.4</v>
      </c>
      <c r="B358" s="4">
        <f t="shared" si="31"/>
        <v>0.46791252673629025</v>
      </c>
      <c r="C358" s="4">
        <f t="shared" si="32"/>
        <v>1.57216</v>
      </c>
      <c r="D358" s="22">
        <f t="shared" si="33"/>
        <v>-1.1042474732637098</v>
      </c>
      <c r="E358">
        <f t="shared" si="30"/>
        <v>0</v>
      </c>
      <c r="F358">
        <f t="shared" si="34"/>
        <v>0</v>
      </c>
      <c r="G358" s="69">
        <f t="shared" si="35"/>
        <v>-1.1042474732637098</v>
      </c>
    </row>
    <row r="359" spans="1:7" x14ac:dyDescent="0.25">
      <c r="A359">
        <v>3.41</v>
      </c>
      <c r="B359" s="4">
        <f t="shared" si="31"/>
        <v>0.46832496643035837</v>
      </c>
      <c r="C359" s="4">
        <f t="shared" si="32"/>
        <v>1.5860728400000006</v>
      </c>
      <c r="D359" s="22">
        <f t="shared" si="33"/>
        <v>-1.1177478735696422</v>
      </c>
      <c r="E359">
        <f t="shared" si="30"/>
        <v>0</v>
      </c>
      <c r="F359">
        <f t="shared" si="34"/>
        <v>0</v>
      </c>
      <c r="G359" s="69">
        <f t="shared" si="35"/>
        <v>-1.1177478735696422</v>
      </c>
    </row>
    <row r="360" spans="1:7" x14ac:dyDescent="0.25">
      <c r="A360">
        <v>3.42</v>
      </c>
      <c r="B360" s="4">
        <f t="shared" si="31"/>
        <v>0.46873656034079492</v>
      </c>
      <c r="C360" s="4">
        <f t="shared" si="32"/>
        <v>1.6000675200000001</v>
      </c>
      <c r="D360" s="22">
        <f t="shared" si="33"/>
        <v>-1.1313309596592052</v>
      </c>
      <c r="E360">
        <f t="shared" si="30"/>
        <v>0</v>
      </c>
      <c r="F360">
        <f t="shared" si="34"/>
        <v>0</v>
      </c>
      <c r="G360" s="69">
        <f t="shared" si="35"/>
        <v>-1.1313309596592052</v>
      </c>
    </row>
    <row r="361" spans="1:7" x14ac:dyDescent="0.25">
      <c r="A361">
        <v>3.43</v>
      </c>
      <c r="B361" s="4">
        <f t="shared" si="31"/>
        <v>0.46914731266749993</v>
      </c>
      <c r="C361" s="4">
        <f t="shared" si="32"/>
        <v>1.6141442800000005</v>
      </c>
      <c r="D361" s="22">
        <f t="shared" si="33"/>
        <v>-1.1449969673325007</v>
      </c>
      <c r="E361">
        <f t="shared" si="30"/>
        <v>0</v>
      </c>
      <c r="F361">
        <f t="shared" si="34"/>
        <v>0</v>
      </c>
      <c r="G361" s="69">
        <f t="shared" si="35"/>
        <v>-1.1449969673325007</v>
      </c>
    </row>
    <row r="362" spans="1:7" x14ac:dyDescent="0.25">
      <c r="A362">
        <v>3.44</v>
      </c>
      <c r="B362" s="4">
        <f t="shared" si="31"/>
        <v>0.46955722757734647</v>
      </c>
      <c r="C362" s="4">
        <f t="shared" si="32"/>
        <v>1.6283033600000003</v>
      </c>
      <c r="D362" s="22">
        <f t="shared" si="33"/>
        <v>-1.1587461324226538</v>
      </c>
      <c r="E362">
        <f t="shared" si="30"/>
        <v>0</v>
      </c>
      <c r="F362">
        <f t="shared" si="34"/>
        <v>0</v>
      </c>
      <c r="G362" s="69">
        <f t="shared" si="35"/>
        <v>-1.1587461324226538</v>
      </c>
    </row>
    <row r="363" spans="1:7" x14ac:dyDescent="0.25">
      <c r="A363">
        <v>3.45</v>
      </c>
      <c r="B363" s="4">
        <f t="shared" si="31"/>
        <v>0.46996630920453591</v>
      </c>
      <c r="C363" s="4">
        <f t="shared" si="32"/>
        <v>1.6425450000000006</v>
      </c>
      <c r="D363" s="22">
        <f t="shared" si="33"/>
        <v>-1.1725786907954647</v>
      </c>
      <c r="E363">
        <f t="shared" si="30"/>
        <v>0</v>
      </c>
      <c r="F363">
        <f t="shared" si="34"/>
        <v>0</v>
      </c>
      <c r="G363" s="69">
        <f t="shared" si="35"/>
        <v>-1.1725786907954647</v>
      </c>
    </row>
    <row r="364" spans="1:7" x14ac:dyDescent="0.25">
      <c r="A364">
        <v>3.46</v>
      </c>
      <c r="B364" s="4">
        <f t="shared" si="31"/>
        <v>0.47037456165094738</v>
      </c>
      <c r="C364" s="4">
        <f t="shared" si="32"/>
        <v>1.6568694400000004</v>
      </c>
      <c r="D364" s="22">
        <f t="shared" si="33"/>
        <v>-1.186494878349053</v>
      </c>
      <c r="E364">
        <f t="shared" si="30"/>
        <v>0</v>
      </c>
      <c r="F364">
        <f t="shared" si="34"/>
        <v>0</v>
      </c>
      <c r="G364" s="69">
        <f t="shared" si="35"/>
        <v>-1.186494878349053</v>
      </c>
    </row>
    <row r="365" spans="1:7" x14ac:dyDescent="0.25">
      <c r="A365">
        <v>3.47</v>
      </c>
      <c r="B365" s="4">
        <f t="shared" si="31"/>
        <v>0.47078198898648344</v>
      </c>
      <c r="C365" s="4">
        <f t="shared" si="32"/>
        <v>1.6712769200000006</v>
      </c>
      <c r="D365" s="22">
        <f t="shared" si="33"/>
        <v>-1.2004949310135171</v>
      </c>
      <c r="E365">
        <f t="shared" si="30"/>
        <v>0</v>
      </c>
      <c r="F365">
        <f t="shared" si="34"/>
        <v>0</v>
      </c>
      <c r="G365" s="69">
        <f t="shared" si="35"/>
        <v>-1.2004949310135171</v>
      </c>
    </row>
    <row r="366" spans="1:7" x14ac:dyDescent="0.25">
      <c r="A366">
        <v>3.48</v>
      </c>
      <c r="B366" s="4">
        <f t="shared" si="31"/>
        <v>0.47118859524941081</v>
      </c>
      <c r="C366" s="4">
        <f t="shared" si="32"/>
        <v>1.6857676800000005</v>
      </c>
      <c r="D366" s="22">
        <f t="shared" si="33"/>
        <v>-1.2145790847505897</v>
      </c>
      <c r="E366">
        <f t="shared" si="30"/>
        <v>0</v>
      </c>
      <c r="F366">
        <f t="shared" si="34"/>
        <v>0</v>
      </c>
      <c r="G366" s="69">
        <f t="shared" si="35"/>
        <v>-1.2145790847505897</v>
      </c>
    </row>
    <row r="367" spans="1:7" x14ac:dyDescent="0.25">
      <c r="A367">
        <v>3.49</v>
      </c>
      <c r="B367" s="4">
        <f t="shared" si="31"/>
        <v>0.47159438444669605</v>
      </c>
      <c r="C367" s="4">
        <f t="shared" si="32"/>
        <v>1.7003419600000007</v>
      </c>
      <c r="D367" s="22">
        <f t="shared" si="33"/>
        <v>-1.2287475755533046</v>
      </c>
      <c r="E367">
        <f t="shared" si="30"/>
        <v>0</v>
      </c>
      <c r="F367">
        <f t="shared" si="34"/>
        <v>0</v>
      </c>
      <c r="G367" s="69">
        <f t="shared" si="35"/>
        <v>-1.2287475755533046</v>
      </c>
    </row>
    <row r="368" spans="1:7" x14ac:dyDescent="0.25">
      <c r="A368">
        <v>3.5</v>
      </c>
      <c r="B368" s="4">
        <f t="shared" si="31"/>
        <v>0.47199936055433706</v>
      </c>
      <c r="C368" s="4">
        <f t="shared" si="32"/>
        <v>1.7150000000000003</v>
      </c>
      <c r="D368" s="22">
        <f t="shared" si="33"/>
        <v>-1.2430006394456632</v>
      </c>
      <c r="E368">
        <f t="shared" si="30"/>
        <v>0</v>
      </c>
      <c r="F368">
        <f t="shared" si="34"/>
        <v>0</v>
      </c>
      <c r="G368" s="69">
        <f t="shared" si="35"/>
        <v>-1.2430006394456632</v>
      </c>
    </row>
    <row r="369" spans="1:7" x14ac:dyDescent="0.25">
      <c r="A369">
        <v>3.51</v>
      </c>
      <c r="B369" s="4">
        <f t="shared" si="31"/>
        <v>0.4724035275176906</v>
      </c>
      <c r="C369" s="4">
        <f t="shared" si="32"/>
        <v>1.7297420399999999</v>
      </c>
      <c r="D369" s="22">
        <f t="shared" si="33"/>
        <v>-1.2573385124823093</v>
      </c>
      <c r="E369">
        <f t="shared" si="30"/>
        <v>0</v>
      </c>
      <c r="F369">
        <f t="shared" si="34"/>
        <v>0</v>
      </c>
      <c r="G369" s="69">
        <f t="shared" si="35"/>
        <v>-1.2573385124823093</v>
      </c>
    </row>
    <row r="370" spans="1:7" x14ac:dyDescent="0.25">
      <c r="A370">
        <v>3.52</v>
      </c>
      <c r="B370" s="4">
        <f t="shared" si="31"/>
        <v>0.47280688925179465</v>
      </c>
      <c r="C370" s="4">
        <f t="shared" si="32"/>
        <v>1.7445683200000002</v>
      </c>
      <c r="D370" s="22">
        <f t="shared" si="33"/>
        <v>-1.2717614307482055</v>
      </c>
      <c r="E370">
        <f t="shared" si="30"/>
        <v>0</v>
      </c>
      <c r="F370">
        <f t="shared" si="34"/>
        <v>0</v>
      </c>
      <c r="G370" s="69">
        <f t="shared" si="35"/>
        <v>-1.2717614307482055</v>
      </c>
    </row>
    <row r="371" spans="1:7" x14ac:dyDescent="0.25">
      <c r="A371">
        <v>3.53</v>
      </c>
      <c r="B371" s="4">
        <f t="shared" si="31"/>
        <v>0.47320944964168654</v>
      </c>
      <c r="C371" s="4">
        <f t="shared" si="32"/>
        <v>1.7594790800000002</v>
      </c>
      <c r="D371" s="22">
        <f t="shared" si="33"/>
        <v>-1.2862696303583137</v>
      </c>
      <c r="E371">
        <f t="shared" si="30"/>
        <v>0</v>
      </c>
      <c r="F371">
        <f t="shared" si="34"/>
        <v>0</v>
      </c>
      <c r="G371" s="69">
        <f t="shared" si="35"/>
        <v>-1.2862696303583137</v>
      </c>
    </row>
    <row r="372" spans="1:7" x14ac:dyDescent="0.25">
      <c r="A372">
        <v>3.54</v>
      </c>
      <c r="B372" s="4">
        <f t="shared" si="31"/>
        <v>0.4736112125427176</v>
      </c>
      <c r="C372" s="4">
        <f t="shared" si="32"/>
        <v>1.7744745600000005</v>
      </c>
      <c r="D372" s="22">
        <f t="shared" si="33"/>
        <v>-1.3008633474572828</v>
      </c>
      <c r="E372">
        <f t="shared" si="30"/>
        <v>0</v>
      </c>
      <c r="F372">
        <f t="shared" si="34"/>
        <v>0</v>
      </c>
      <c r="G372" s="69">
        <f t="shared" si="35"/>
        <v>-1.3008633474572828</v>
      </c>
    </row>
    <row r="373" spans="1:7" x14ac:dyDescent="0.25">
      <c r="A373">
        <v>3.55</v>
      </c>
      <c r="B373" s="4">
        <f t="shared" si="31"/>
        <v>0.47401218178086263</v>
      </c>
      <c r="C373" s="4">
        <f t="shared" si="32"/>
        <v>1.789555</v>
      </c>
      <c r="D373" s="22">
        <f t="shared" si="33"/>
        <v>-1.3155428182191373</v>
      </c>
      <c r="E373">
        <f t="shared" si="30"/>
        <v>0</v>
      </c>
      <c r="F373">
        <f t="shared" si="34"/>
        <v>0</v>
      </c>
      <c r="G373" s="69">
        <f t="shared" si="35"/>
        <v>-1.3155428182191373</v>
      </c>
    </row>
    <row r="374" spans="1:7" x14ac:dyDescent="0.25">
      <c r="A374">
        <v>3.56</v>
      </c>
      <c r="B374" s="4">
        <f t="shared" si="31"/>
        <v>0.47441236115302649</v>
      </c>
      <c r="C374" s="4">
        <f t="shared" si="32"/>
        <v>1.8047206400000004</v>
      </c>
      <c r="D374" s="22">
        <f t="shared" si="33"/>
        <v>-1.330308278846974</v>
      </c>
      <c r="E374">
        <f t="shared" si="30"/>
        <v>0</v>
      </c>
      <c r="F374">
        <f t="shared" si="34"/>
        <v>0</v>
      </c>
      <c r="G374" s="69">
        <f t="shared" si="35"/>
        <v>-1.330308278846974</v>
      </c>
    </row>
    <row r="375" spans="1:7" x14ac:dyDescent="0.25">
      <c r="A375">
        <v>3.57</v>
      </c>
      <c r="B375" s="4">
        <f t="shared" si="31"/>
        <v>0.47481175442734486</v>
      </c>
      <c r="C375" s="4">
        <f t="shared" si="32"/>
        <v>1.8199717200000001</v>
      </c>
      <c r="D375" s="22">
        <f t="shared" si="33"/>
        <v>-1.3451599655726552</v>
      </c>
      <c r="E375">
        <f t="shared" si="30"/>
        <v>0</v>
      </c>
      <c r="F375">
        <f t="shared" si="34"/>
        <v>0</v>
      </c>
      <c r="G375" s="69">
        <f t="shared" si="35"/>
        <v>-1.3451599655726552</v>
      </c>
    </row>
    <row r="376" spans="1:7" x14ac:dyDescent="0.25">
      <c r="A376">
        <v>3.58</v>
      </c>
      <c r="B376" s="4">
        <f t="shared" si="31"/>
        <v>0.47521036534348338</v>
      </c>
      <c r="C376" s="4">
        <f t="shared" si="32"/>
        <v>1.8353084800000004</v>
      </c>
      <c r="D376" s="22">
        <f t="shared" si="33"/>
        <v>-1.360098114656517</v>
      </c>
      <c r="E376">
        <f t="shared" si="30"/>
        <v>0</v>
      </c>
      <c r="F376">
        <f t="shared" si="34"/>
        <v>0</v>
      </c>
      <c r="G376" s="69">
        <f t="shared" si="35"/>
        <v>-1.360098114656517</v>
      </c>
    </row>
    <row r="377" spans="1:7" x14ac:dyDescent="0.25">
      <c r="A377">
        <v>3.59</v>
      </c>
      <c r="B377" s="4">
        <f t="shared" si="31"/>
        <v>0.47560819761293044</v>
      </c>
      <c r="C377" s="4">
        <f t="shared" si="32"/>
        <v>1.8507311600000003</v>
      </c>
      <c r="D377" s="22">
        <f t="shared" si="33"/>
        <v>-1.3751229623870698</v>
      </c>
      <c r="E377">
        <f t="shared" si="30"/>
        <v>0</v>
      </c>
      <c r="F377">
        <f t="shared" si="34"/>
        <v>0</v>
      </c>
      <c r="G377" s="69">
        <f t="shared" si="35"/>
        <v>-1.3751229623870698</v>
      </c>
    </row>
    <row r="378" spans="1:7" x14ac:dyDescent="0.25">
      <c r="A378">
        <v>3.6</v>
      </c>
      <c r="B378" s="4">
        <f t="shared" si="31"/>
        <v>0.47600525491928813</v>
      </c>
      <c r="C378" s="4">
        <f t="shared" si="32"/>
        <v>1.8662400000000006</v>
      </c>
      <c r="D378" s="22">
        <f t="shared" si="33"/>
        <v>-1.3902347450807124</v>
      </c>
      <c r="E378">
        <f t="shared" si="30"/>
        <v>0</v>
      </c>
      <c r="F378">
        <f t="shared" si="34"/>
        <v>0</v>
      </c>
      <c r="G378" s="69">
        <f t="shared" si="35"/>
        <v>-1.3902347450807124</v>
      </c>
    </row>
    <row r="379" spans="1:7" x14ac:dyDescent="0.25">
      <c r="A379">
        <v>3.61</v>
      </c>
      <c r="B379" s="4">
        <f t="shared" si="31"/>
        <v>0.47640154091855819</v>
      </c>
      <c r="C379" s="4">
        <f t="shared" si="32"/>
        <v>1.8818352400000002</v>
      </c>
      <c r="D379" s="22">
        <f t="shared" si="33"/>
        <v>-1.405433699081442</v>
      </c>
      <c r="E379">
        <f t="shared" si="30"/>
        <v>0</v>
      </c>
      <c r="F379">
        <f t="shared" si="34"/>
        <v>0</v>
      </c>
      <c r="G379" s="69">
        <f t="shared" si="35"/>
        <v>-1.405433699081442</v>
      </c>
    </row>
    <row r="380" spans="1:7" x14ac:dyDescent="0.25">
      <c r="A380">
        <v>3.62</v>
      </c>
      <c r="B380" s="4">
        <f t="shared" si="31"/>
        <v>0.47679705923942461</v>
      </c>
      <c r="C380" s="4">
        <f t="shared" si="32"/>
        <v>1.8975171200000003</v>
      </c>
      <c r="D380" s="22">
        <f t="shared" si="33"/>
        <v>-1.4207200607605757</v>
      </c>
      <c r="E380">
        <f t="shared" si="30"/>
        <v>0</v>
      </c>
      <c r="F380">
        <f t="shared" si="34"/>
        <v>0</v>
      </c>
      <c r="G380" s="69">
        <f t="shared" si="35"/>
        <v>-1.4207200607605757</v>
      </c>
    </row>
    <row r="381" spans="1:7" x14ac:dyDescent="0.25">
      <c r="A381">
        <v>3.63</v>
      </c>
      <c r="B381" s="4">
        <f t="shared" si="31"/>
        <v>0.4771918134835329</v>
      </c>
      <c r="C381" s="4">
        <f t="shared" si="32"/>
        <v>1.9132858800000003</v>
      </c>
      <c r="D381" s="22">
        <f t="shared" si="33"/>
        <v>-1.4360940665164674</v>
      </c>
      <c r="E381">
        <f t="shared" si="30"/>
        <v>0</v>
      </c>
      <c r="F381">
        <f t="shared" si="34"/>
        <v>0</v>
      </c>
      <c r="G381" s="69">
        <f t="shared" si="35"/>
        <v>-1.4360940665164674</v>
      </c>
    </row>
    <row r="382" spans="1:7" x14ac:dyDescent="0.25">
      <c r="A382">
        <v>3.64</v>
      </c>
      <c r="B382" s="4">
        <f t="shared" si="31"/>
        <v>0.4775858072257651</v>
      </c>
      <c r="C382" s="4">
        <f t="shared" si="32"/>
        <v>1.9291417600000007</v>
      </c>
      <c r="D382" s="22">
        <f t="shared" si="33"/>
        <v>-1.4515559527742357</v>
      </c>
      <c r="E382">
        <f t="shared" si="30"/>
        <v>0</v>
      </c>
      <c r="F382">
        <f t="shared" si="34"/>
        <v>0</v>
      </c>
      <c r="G382" s="69">
        <f t="shared" si="35"/>
        <v>-1.4515559527742357</v>
      </c>
    </row>
    <row r="383" spans="1:7" x14ac:dyDescent="0.25">
      <c r="A383">
        <v>3.65</v>
      </c>
      <c r="B383" s="4">
        <f t="shared" si="31"/>
        <v>0.47797904401451136</v>
      </c>
      <c r="C383" s="4">
        <f t="shared" si="32"/>
        <v>1.9450850000000004</v>
      </c>
      <c r="D383" s="22">
        <f t="shared" si="33"/>
        <v>-1.4671059559854891</v>
      </c>
      <c r="E383">
        <f t="shared" si="30"/>
        <v>0</v>
      </c>
      <c r="F383">
        <f t="shared" si="34"/>
        <v>0</v>
      </c>
      <c r="G383" s="69">
        <f t="shared" si="35"/>
        <v>-1.4671059559854891</v>
      </c>
    </row>
    <row r="384" spans="1:7" x14ac:dyDescent="0.25">
      <c r="A384">
        <v>3.66</v>
      </c>
      <c r="B384" s="4">
        <f t="shared" si="31"/>
        <v>0.478371527371939</v>
      </c>
      <c r="C384" s="4">
        <f t="shared" si="32"/>
        <v>1.9611158400000006</v>
      </c>
      <c r="D384" s="22">
        <f t="shared" si="33"/>
        <v>-1.4827443126280615</v>
      </c>
      <c r="E384">
        <f t="shared" si="30"/>
        <v>0</v>
      </c>
      <c r="F384">
        <f t="shared" si="34"/>
        <v>0</v>
      </c>
      <c r="G384" s="69">
        <f t="shared" si="35"/>
        <v>-1.4827443126280615</v>
      </c>
    </row>
    <row r="385" spans="1:7" x14ac:dyDescent="0.25">
      <c r="A385">
        <v>3.67</v>
      </c>
      <c r="B385" s="4">
        <f t="shared" si="31"/>
        <v>0.47876326079425663</v>
      </c>
      <c r="C385" s="4">
        <f t="shared" si="32"/>
        <v>1.9772345200000001</v>
      </c>
      <c r="D385" s="22">
        <f t="shared" si="33"/>
        <v>-1.4984712592057434</v>
      </c>
      <c r="E385">
        <f t="shared" si="30"/>
        <v>0</v>
      </c>
      <c r="F385">
        <f t="shared" si="34"/>
        <v>0</v>
      </c>
      <c r="G385" s="69">
        <f t="shared" si="35"/>
        <v>-1.4984712592057434</v>
      </c>
    </row>
    <row r="386" spans="1:7" x14ac:dyDescent="0.25">
      <c r="A386">
        <v>3.68</v>
      </c>
      <c r="B386" s="4">
        <f t="shared" si="31"/>
        <v>0.47915424775197585</v>
      </c>
      <c r="C386" s="4">
        <f t="shared" si="32"/>
        <v>1.9934412800000005</v>
      </c>
      <c r="D386" s="22">
        <f t="shared" si="33"/>
        <v>-1.5142870322480246</v>
      </c>
      <c r="E386">
        <f t="shared" si="30"/>
        <v>0</v>
      </c>
      <c r="F386">
        <f t="shared" si="34"/>
        <v>0</v>
      </c>
      <c r="G386" s="69">
        <f t="shared" si="35"/>
        <v>-1.5142870322480246</v>
      </c>
    </row>
    <row r="387" spans="1:7" x14ac:dyDescent="0.25">
      <c r="A387">
        <v>3.69</v>
      </c>
      <c r="B387" s="4">
        <f t="shared" si="31"/>
        <v>0.47954449169016949</v>
      </c>
      <c r="C387" s="4">
        <f t="shared" si="32"/>
        <v>2.0097363600000002</v>
      </c>
      <c r="D387" s="22">
        <f t="shared" si="33"/>
        <v>-1.5301918683098308</v>
      </c>
      <c r="E387">
        <f t="shared" si="30"/>
        <v>0</v>
      </c>
      <c r="F387">
        <f t="shared" si="34"/>
        <v>0</v>
      </c>
      <c r="G387" s="69">
        <f t="shared" si="35"/>
        <v>-1.5301918683098308</v>
      </c>
    </row>
    <row r="388" spans="1:7" x14ac:dyDescent="0.25">
      <c r="A388">
        <v>3.7</v>
      </c>
      <c r="B388" s="4">
        <f t="shared" si="31"/>
        <v>0.47993399602872638</v>
      </c>
      <c r="C388" s="4">
        <f t="shared" si="32"/>
        <v>2.0261200000000006</v>
      </c>
      <c r="D388" s="22">
        <f t="shared" si="33"/>
        <v>-1.5461860039712743</v>
      </c>
      <c r="E388">
        <f t="shared" si="30"/>
        <v>0</v>
      </c>
      <c r="F388">
        <f t="shared" si="34"/>
        <v>0</v>
      </c>
      <c r="G388" s="69">
        <f t="shared" si="35"/>
        <v>-1.5461860039712743</v>
      </c>
    </row>
    <row r="389" spans="1:7" x14ac:dyDescent="0.25">
      <c r="A389">
        <v>3.71</v>
      </c>
      <c r="B389" s="4">
        <f t="shared" si="31"/>
        <v>0.48032276416260267</v>
      </c>
      <c r="C389" s="4">
        <f t="shared" si="32"/>
        <v>2.0425924400000004</v>
      </c>
      <c r="D389" s="22">
        <f t="shared" si="33"/>
        <v>-1.5622696758373977</v>
      </c>
      <c r="E389">
        <f t="shared" si="30"/>
        <v>0</v>
      </c>
      <c r="F389">
        <f t="shared" si="34"/>
        <v>0</v>
      </c>
      <c r="G389" s="69">
        <f t="shared" si="35"/>
        <v>-1.5622696758373977</v>
      </c>
    </row>
    <row r="390" spans="1:7" x14ac:dyDescent="0.25">
      <c r="A390">
        <v>3.72</v>
      </c>
      <c r="B390" s="4">
        <f t="shared" si="31"/>
        <v>0.48071079946207068</v>
      </c>
      <c r="C390" s="4">
        <f t="shared" si="32"/>
        <v>2.0591539200000009</v>
      </c>
      <c r="D390" s="22">
        <f t="shared" si="33"/>
        <v>-1.5784431205379301</v>
      </c>
      <c r="E390">
        <f t="shared" si="30"/>
        <v>0</v>
      </c>
      <c r="F390">
        <f t="shared" si="34"/>
        <v>0</v>
      </c>
      <c r="G390" s="69">
        <f t="shared" si="35"/>
        <v>-1.5784431205379301</v>
      </c>
    </row>
    <row r="391" spans="1:7" x14ac:dyDescent="0.25">
      <c r="A391">
        <v>3.73</v>
      </c>
      <c r="B391" s="4">
        <f t="shared" si="31"/>
        <v>0.48109810527296409</v>
      </c>
      <c r="C391" s="4">
        <f t="shared" si="32"/>
        <v>2.0758046800000005</v>
      </c>
      <c r="D391" s="22">
        <f t="shared" si="33"/>
        <v>-1.5947065747270364</v>
      </c>
      <c r="E391">
        <f t="shared" si="30"/>
        <v>0</v>
      </c>
      <c r="F391">
        <f t="shared" si="34"/>
        <v>0</v>
      </c>
      <c r="G391" s="69">
        <f t="shared" si="35"/>
        <v>-1.5947065747270364</v>
      </c>
    </row>
    <row r="392" spans="1:7" x14ac:dyDescent="0.25">
      <c r="A392">
        <v>3.74</v>
      </c>
      <c r="B392" s="4">
        <f t="shared" si="31"/>
        <v>0.48148468491691987</v>
      </c>
      <c r="C392" s="4">
        <f t="shared" si="32"/>
        <v>2.092544960000001</v>
      </c>
      <c r="D392" s="22">
        <f t="shared" si="33"/>
        <v>-1.6110602750830811</v>
      </c>
      <c r="E392">
        <f t="shared" si="30"/>
        <v>0</v>
      </c>
      <c r="F392">
        <f t="shared" si="34"/>
        <v>0</v>
      </c>
      <c r="G392" s="69">
        <f t="shared" si="35"/>
        <v>-1.6110602750830811</v>
      </c>
    </row>
    <row r="393" spans="1:7" x14ac:dyDescent="0.25">
      <c r="A393">
        <v>3.75</v>
      </c>
      <c r="B393" s="4">
        <f t="shared" si="31"/>
        <v>0.48187054169161753</v>
      </c>
      <c r="C393" s="4">
        <f t="shared" si="32"/>
        <v>2.1093750000000004</v>
      </c>
      <c r="D393" s="22">
        <f t="shared" si="33"/>
        <v>-1.6275044583083829</v>
      </c>
      <c r="E393">
        <f t="shared" si="30"/>
        <v>0</v>
      </c>
      <c r="F393">
        <f t="shared" si="34"/>
        <v>0</v>
      </c>
      <c r="G393" s="69">
        <f t="shared" si="35"/>
        <v>-1.6275044583083829</v>
      </c>
    </row>
    <row r="394" spans="1:7" x14ac:dyDescent="0.25">
      <c r="A394">
        <v>3.76</v>
      </c>
      <c r="B394" s="4">
        <f t="shared" si="31"/>
        <v>0.48225567887101572</v>
      </c>
      <c r="C394" s="4">
        <f t="shared" si="32"/>
        <v>2.12629504</v>
      </c>
      <c r="D394" s="22">
        <f t="shared" si="33"/>
        <v>-1.6440393611289843</v>
      </c>
      <c r="E394">
        <f t="shared" si="30"/>
        <v>0</v>
      </c>
      <c r="F394">
        <f t="shared" si="34"/>
        <v>0</v>
      </c>
      <c r="G394" s="69">
        <f t="shared" si="35"/>
        <v>-1.6440393611289843</v>
      </c>
    </row>
    <row r="395" spans="1:7" x14ac:dyDescent="0.25">
      <c r="A395">
        <v>3.77</v>
      </c>
      <c r="B395" s="4">
        <f t="shared" si="31"/>
        <v>0.48264009970558475</v>
      </c>
      <c r="C395" s="4">
        <f t="shared" si="32"/>
        <v>2.1433053200000005</v>
      </c>
      <c r="D395" s="22">
        <f t="shared" si="33"/>
        <v>-1.6606652202944159</v>
      </c>
      <c r="E395">
        <f t="shared" si="30"/>
        <v>0</v>
      </c>
      <c r="F395">
        <f t="shared" si="34"/>
        <v>0</v>
      </c>
      <c r="G395" s="69">
        <f t="shared" si="35"/>
        <v>-1.6606652202944159</v>
      </c>
    </row>
    <row r="396" spans="1:7" x14ac:dyDescent="0.25">
      <c r="A396">
        <v>3.78</v>
      </c>
      <c r="B396" s="4">
        <f t="shared" si="31"/>
        <v>0.48302380742253737</v>
      </c>
      <c r="C396" s="4">
        <f t="shared" si="32"/>
        <v>2.1604060800000005</v>
      </c>
      <c r="D396" s="22">
        <f t="shared" si="33"/>
        <v>-1.677382272577463</v>
      </c>
      <c r="E396">
        <f t="shared" si="30"/>
        <v>0</v>
      </c>
      <c r="F396">
        <f t="shared" si="34"/>
        <v>0</v>
      </c>
      <c r="G396" s="69">
        <f t="shared" si="35"/>
        <v>-1.677382272577463</v>
      </c>
    </row>
    <row r="397" spans="1:7" x14ac:dyDescent="0.25">
      <c r="A397">
        <v>3.79</v>
      </c>
      <c r="B397" s="4">
        <f t="shared" si="31"/>
        <v>0.483406805226056</v>
      </c>
      <c r="C397" s="4">
        <f t="shared" si="32"/>
        <v>2.1775975600000006</v>
      </c>
      <c r="D397" s="22">
        <f t="shared" si="33"/>
        <v>-1.6941907547739445</v>
      </c>
      <c r="E397">
        <f t="shared" si="30"/>
        <v>0</v>
      </c>
      <c r="F397">
        <f t="shared" si="34"/>
        <v>0</v>
      </c>
      <c r="G397" s="69">
        <f t="shared" si="35"/>
        <v>-1.6941907547739445</v>
      </c>
    </row>
    <row r="398" spans="1:7" x14ac:dyDescent="0.25">
      <c r="A398">
        <v>3.8</v>
      </c>
      <c r="B398" s="4">
        <f t="shared" si="31"/>
        <v>0.48378909629751748</v>
      </c>
      <c r="C398" s="4">
        <f t="shared" si="32"/>
        <v>2.1948799999999999</v>
      </c>
      <c r="D398" s="22">
        <f t="shared" si="33"/>
        <v>-1.7110909037024824</v>
      </c>
      <c r="E398">
        <f t="shared" si="30"/>
        <v>0</v>
      </c>
      <c r="F398">
        <f t="shared" si="34"/>
        <v>0</v>
      </c>
      <c r="G398" s="69">
        <f t="shared" si="35"/>
        <v>-1.7110909037024824</v>
      </c>
    </row>
    <row r="399" spans="1:7" x14ac:dyDescent="0.25">
      <c r="A399">
        <v>3.81</v>
      </c>
      <c r="B399" s="4">
        <f t="shared" si="31"/>
        <v>0.48417068379571487</v>
      </c>
      <c r="C399" s="4">
        <f t="shared" si="32"/>
        <v>2.2122536400000006</v>
      </c>
      <c r="D399" s="22">
        <f t="shared" si="33"/>
        <v>-1.7280829562042856</v>
      </c>
      <c r="E399">
        <f t="shared" si="30"/>
        <v>0</v>
      </c>
      <c r="F399">
        <f t="shared" si="34"/>
        <v>0</v>
      </c>
      <c r="G399" s="69">
        <f t="shared" si="35"/>
        <v>-1.7280829562042856</v>
      </c>
    </row>
    <row r="400" spans="1:7" x14ac:dyDescent="0.25">
      <c r="A400">
        <v>3.82</v>
      </c>
      <c r="B400" s="4">
        <f t="shared" si="31"/>
        <v>0.4845515708570764</v>
      </c>
      <c r="C400" s="4">
        <f t="shared" si="32"/>
        <v>2.2297187200000002</v>
      </c>
      <c r="D400" s="22">
        <f t="shared" si="33"/>
        <v>-1.7451671491429237</v>
      </c>
      <c r="E400">
        <f t="shared" si="30"/>
        <v>0</v>
      </c>
      <c r="F400">
        <f t="shared" si="34"/>
        <v>0</v>
      </c>
      <c r="G400" s="69">
        <f t="shared" si="35"/>
        <v>-1.7451671491429237</v>
      </c>
    </row>
    <row r="401" spans="1:7" x14ac:dyDescent="0.25">
      <c r="A401">
        <v>3.83</v>
      </c>
      <c r="B401" s="4">
        <f t="shared" si="31"/>
        <v>0.48493176059588244</v>
      </c>
      <c r="C401" s="4">
        <f t="shared" si="32"/>
        <v>2.2472754800000008</v>
      </c>
      <c r="D401" s="22">
        <f t="shared" si="33"/>
        <v>-1.7623437194041183</v>
      </c>
      <c r="E401">
        <f t="shared" si="30"/>
        <v>0</v>
      </c>
      <c r="F401">
        <f t="shared" si="34"/>
        <v>0</v>
      </c>
      <c r="G401" s="69">
        <f t="shared" si="35"/>
        <v>-1.7623437194041183</v>
      </c>
    </row>
    <row r="402" spans="1:7" x14ac:dyDescent="0.25">
      <c r="A402">
        <v>3.84</v>
      </c>
      <c r="B402" s="4">
        <f t="shared" si="31"/>
        <v>0.48531125610447845</v>
      </c>
      <c r="C402" s="4">
        <f t="shared" si="32"/>
        <v>2.2649241600000005</v>
      </c>
      <c r="D402" s="22">
        <f t="shared" si="33"/>
        <v>-1.7796129038955222</v>
      </c>
      <c r="E402">
        <f t="shared" si="30"/>
        <v>0</v>
      </c>
      <c r="F402">
        <f t="shared" si="34"/>
        <v>0</v>
      </c>
      <c r="G402" s="69">
        <f t="shared" si="35"/>
        <v>-1.7796129038955222</v>
      </c>
    </row>
    <row r="403" spans="1:7" x14ac:dyDescent="0.25">
      <c r="A403">
        <v>3.85</v>
      </c>
      <c r="B403" s="4">
        <f t="shared" si="31"/>
        <v>0.48569006045348684</v>
      </c>
      <c r="C403" s="4">
        <f t="shared" si="32"/>
        <v>2.2826650000000006</v>
      </c>
      <c r="D403" s="22">
        <f t="shared" si="33"/>
        <v>-1.7969749395465138</v>
      </c>
      <c r="E403">
        <f t="shared" si="30"/>
        <v>0</v>
      </c>
      <c r="F403">
        <f t="shared" si="34"/>
        <v>0</v>
      </c>
      <c r="G403" s="69">
        <f t="shared" si="35"/>
        <v>-1.7969749395465138</v>
      </c>
    </row>
    <row r="404" spans="1:7" x14ac:dyDescent="0.25">
      <c r="A404">
        <v>3.86</v>
      </c>
      <c r="B404" s="4">
        <f t="shared" si="31"/>
        <v>0.48606817669201524</v>
      </c>
      <c r="C404" s="4">
        <f t="shared" si="32"/>
        <v>2.30049824</v>
      </c>
      <c r="D404" s="22">
        <f t="shared" si="33"/>
        <v>-1.8144300633079848</v>
      </c>
      <c r="E404">
        <f t="shared" si="30"/>
        <v>0</v>
      </c>
      <c r="F404">
        <f t="shared" si="34"/>
        <v>0</v>
      </c>
      <c r="G404" s="69">
        <f t="shared" si="35"/>
        <v>-1.8144300633079848</v>
      </c>
    </row>
    <row r="405" spans="1:7" x14ac:dyDescent="0.25">
      <c r="A405">
        <v>3.87</v>
      </c>
      <c r="B405" s="4">
        <f t="shared" si="31"/>
        <v>0.48644560784786256</v>
      </c>
      <c r="C405" s="4">
        <f t="shared" si="32"/>
        <v>2.3184241200000009</v>
      </c>
      <c r="D405" s="22">
        <f t="shared" si="33"/>
        <v>-1.8319785121521384</v>
      </c>
      <c r="E405">
        <f t="shared" si="30"/>
        <v>0</v>
      </c>
      <c r="F405">
        <f t="shared" si="34"/>
        <v>0</v>
      </c>
      <c r="G405" s="69">
        <f t="shared" si="35"/>
        <v>-1.8319785121521384</v>
      </c>
    </row>
    <row r="406" spans="1:7" x14ac:dyDescent="0.25">
      <c r="A406">
        <v>3.88</v>
      </c>
      <c r="B406" s="4">
        <f t="shared" si="31"/>
        <v>0.48682235692772258</v>
      </c>
      <c r="C406" s="4">
        <f t="shared" si="32"/>
        <v>2.3364428800000003</v>
      </c>
      <c r="D406" s="22">
        <f t="shared" si="33"/>
        <v>-1.8496205230722778</v>
      </c>
      <c r="E406">
        <f t="shared" ref="E406:E418" si="36">IF(D406=$D$419,A406,0)</f>
        <v>0</v>
      </c>
      <c r="F406">
        <f t="shared" si="34"/>
        <v>0</v>
      </c>
      <c r="G406" s="69">
        <f t="shared" si="35"/>
        <v>-1.8496205230722778</v>
      </c>
    </row>
    <row r="407" spans="1:7" x14ac:dyDescent="0.25">
      <c r="A407">
        <v>3.89</v>
      </c>
      <c r="B407" s="4">
        <f t="shared" ref="B407:B418" si="37">($A407^$B$5)*($B$12^$B$6)</f>
        <v>0.48719842691738502</v>
      </c>
      <c r="C407" s="4">
        <f t="shared" ref="C407:C418" si="38">($A407^$B$10)*($B$12^$B$11)</f>
        <v>2.354554760000001</v>
      </c>
      <c r="D407" s="22">
        <f t="shared" ref="D407:D418" si="39">B407-C407</f>
        <v>-1.8673563330826159</v>
      </c>
      <c r="E407">
        <f t="shared" si="36"/>
        <v>0</v>
      </c>
      <c r="F407">
        <f t="shared" ref="F407:F418" si="40">IF(D407=$D$419,B407,0)</f>
        <v>0</v>
      </c>
      <c r="G407" s="69">
        <f t="shared" ref="G407:G418" si="41">+B407-C407</f>
        <v>-1.8673563330826159</v>
      </c>
    </row>
    <row r="408" spans="1:7" x14ac:dyDescent="0.25">
      <c r="A408">
        <v>3.9</v>
      </c>
      <c r="B408" s="4">
        <f t="shared" si="37"/>
        <v>0.48757382078193412</v>
      </c>
      <c r="C408" s="4">
        <f t="shared" si="38"/>
        <v>2.3727600000000004</v>
      </c>
      <c r="D408" s="22">
        <f t="shared" si="39"/>
        <v>-1.8851861792180662</v>
      </c>
      <c r="E408">
        <f t="shared" si="36"/>
        <v>0</v>
      </c>
      <c r="F408">
        <f t="shared" si="40"/>
        <v>0</v>
      </c>
      <c r="G408" s="69">
        <f t="shared" si="41"/>
        <v>-1.8851861792180662</v>
      </c>
    </row>
    <row r="409" spans="1:7" x14ac:dyDescent="0.25">
      <c r="A409">
        <v>3.91</v>
      </c>
      <c r="B409" s="4">
        <f t="shared" si="37"/>
        <v>0.48794854146594513</v>
      </c>
      <c r="C409" s="4">
        <f t="shared" si="38"/>
        <v>2.3910588400000008</v>
      </c>
      <c r="D409" s="22">
        <f t="shared" si="39"/>
        <v>-1.9031102985340556</v>
      </c>
      <c r="E409">
        <f t="shared" si="36"/>
        <v>0</v>
      </c>
      <c r="F409">
        <f t="shared" si="40"/>
        <v>0</v>
      </c>
      <c r="G409" s="69">
        <f t="shared" si="41"/>
        <v>-1.9031102985340556</v>
      </c>
    </row>
    <row r="410" spans="1:7" x14ac:dyDescent="0.25">
      <c r="A410">
        <v>3.92</v>
      </c>
      <c r="B410" s="4">
        <f t="shared" si="37"/>
        <v>0.48832259189367777</v>
      </c>
      <c r="C410" s="4">
        <f t="shared" si="38"/>
        <v>2.4094515200000002</v>
      </c>
      <c r="D410" s="22">
        <f t="shared" si="39"/>
        <v>-1.9211289281063224</v>
      </c>
      <c r="E410">
        <f t="shared" si="36"/>
        <v>0</v>
      </c>
      <c r="F410">
        <f t="shared" si="40"/>
        <v>0</v>
      </c>
      <c r="G410" s="69">
        <f t="shared" si="41"/>
        <v>-1.9211289281063224</v>
      </c>
    </row>
    <row r="411" spans="1:7" x14ac:dyDescent="0.25">
      <c r="A411">
        <v>3.93</v>
      </c>
      <c r="B411" s="4">
        <f t="shared" si="37"/>
        <v>0.48869597496926831</v>
      </c>
      <c r="C411" s="4">
        <f t="shared" si="38"/>
        <v>2.4279382800000007</v>
      </c>
      <c r="D411" s="22">
        <f t="shared" si="39"/>
        <v>-1.9392423050307324</v>
      </c>
      <c r="E411">
        <f t="shared" si="36"/>
        <v>0</v>
      </c>
      <c r="F411">
        <f t="shared" si="40"/>
        <v>0</v>
      </c>
      <c r="G411" s="69">
        <f t="shared" si="41"/>
        <v>-1.9392423050307324</v>
      </c>
    </row>
    <row r="412" spans="1:7" x14ac:dyDescent="0.25">
      <c r="A412">
        <v>3.94</v>
      </c>
      <c r="B412" s="4">
        <f t="shared" si="37"/>
        <v>0.48906869357691873</v>
      </c>
      <c r="C412" s="4">
        <f t="shared" si="38"/>
        <v>2.4465193600000004</v>
      </c>
      <c r="D412" s="22">
        <f t="shared" si="39"/>
        <v>-1.9574506664230817</v>
      </c>
      <c r="E412">
        <f t="shared" si="36"/>
        <v>0</v>
      </c>
      <c r="F412">
        <f t="shared" si="40"/>
        <v>0</v>
      </c>
      <c r="G412" s="69">
        <f t="shared" si="41"/>
        <v>-1.9574506664230817</v>
      </c>
    </row>
    <row r="413" spans="1:7" x14ac:dyDescent="0.25">
      <c r="A413">
        <v>3.95</v>
      </c>
      <c r="B413" s="4">
        <f t="shared" si="37"/>
        <v>0.48944075058108327</v>
      </c>
      <c r="C413" s="4">
        <f t="shared" si="38"/>
        <v>2.4651950000000009</v>
      </c>
      <c r="D413" s="22">
        <f t="shared" si="39"/>
        <v>-1.9757542494189178</v>
      </c>
      <c r="E413">
        <f t="shared" si="36"/>
        <v>0</v>
      </c>
      <c r="F413">
        <f t="shared" si="40"/>
        <v>0</v>
      </c>
      <c r="G413" s="69">
        <f t="shared" si="41"/>
        <v>-1.9757542494189178</v>
      </c>
    </row>
    <row r="414" spans="1:7" x14ac:dyDescent="0.25">
      <c r="A414">
        <v>3.96</v>
      </c>
      <c r="B414" s="4">
        <f t="shared" si="37"/>
        <v>0.48981214882665403</v>
      </c>
      <c r="C414" s="4">
        <f t="shared" si="38"/>
        <v>2.4839654400000004</v>
      </c>
      <c r="D414" s="22">
        <f t="shared" si="39"/>
        <v>-1.9941532911733464</v>
      </c>
      <c r="E414">
        <f t="shared" si="36"/>
        <v>0</v>
      </c>
      <c r="F414">
        <f t="shared" si="40"/>
        <v>0</v>
      </c>
      <c r="G414" s="69">
        <f t="shared" si="41"/>
        <v>-1.9941532911733464</v>
      </c>
    </row>
    <row r="415" spans="1:7" x14ac:dyDescent="0.25">
      <c r="A415">
        <v>3.97</v>
      </c>
      <c r="B415" s="4">
        <f t="shared" si="37"/>
        <v>0.4901828911391431</v>
      </c>
      <c r="C415" s="4">
        <f t="shared" si="38"/>
        <v>2.502830920000001</v>
      </c>
      <c r="D415" s="22">
        <f t="shared" si="39"/>
        <v>-2.0126480288608577</v>
      </c>
      <c r="E415">
        <f t="shared" si="36"/>
        <v>0</v>
      </c>
      <c r="F415">
        <f t="shared" si="40"/>
        <v>0</v>
      </c>
      <c r="G415" s="69">
        <f t="shared" si="41"/>
        <v>-2.0126480288608577</v>
      </c>
    </row>
    <row r="416" spans="1:7" x14ac:dyDescent="0.25">
      <c r="A416">
        <v>3.98</v>
      </c>
      <c r="B416" s="4">
        <f t="shared" si="37"/>
        <v>0.49055298032486294</v>
      </c>
      <c r="C416" s="4">
        <f t="shared" si="38"/>
        <v>2.5217916800000006</v>
      </c>
      <c r="D416" s="22">
        <f t="shared" si="39"/>
        <v>-2.0312386996751375</v>
      </c>
      <c r="E416">
        <f t="shared" si="36"/>
        <v>0</v>
      </c>
      <c r="F416">
        <f t="shared" si="40"/>
        <v>0</v>
      </c>
      <c r="G416" s="69">
        <f t="shared" si="41"/>
        <v>-2.0312386996751375</v>
      </c>
    </row>
    <row r="417" spans="1:7" x14ac:dyDescent="0.25">
      <c r="A417">
        <v>3.99</v>
      </c>
      <c r="B417" s="4">
        <f t="shared" si="37"/>
        <v>0.49092241917110513</v>
      </c>
      <c r="C417" s="4">
        <f t="shared" si="38"/>
        <v>2.5408479600000007</v>
      </c>
      <c r="D417" s="22">
        <f t="shared" si="39"/>
        <v>-2.0499255408288954</v>
      </c>
      <c r="E417">
        <f t="shared" si="36"/>
        <v>0</v>
      </c>
      <c r="F417">
        <f t="shared" si="40"/>
        <v>0</v>
      </c>
      <c r="G417" s="69">
        <f t="shared" si="41"/>
        <v>-2.0499255408288954</v>
      </c>
    </row>
    <row r="418" spans="1:7" x14ac:dyDescent="0.25">
      <c r="A418">
        <v>4</v>
      </c>
      <c r="B418" s="4">
        <f t="shared" si="37"/>
        <v>0.49129121044631613</v>
      </c>
      <c r="C418" s="4">
        <f t="shared" si="38"/>
        <v>2.5600000000000005</v>
      </c>
      <c r="D418" s="22">
        <f t="shared" si="39"/>
        <v>-2.0687087895536842</v>
      </c>
      <c r="E418">
        <f t="shared" si="36"/>
        <v>0</v>
      </c>
      <c r="F418">
        <f t="shared" si="40"/>
        <v>0</v>
      </c>
      <c r="G418" s="69">
        <f t="shared" si="41"/>
        <v>-2.0687087895536842</v>
      </c>
    </row>
    <row r="419" spans="1:7" x14ac:dyDescent="0.25">
      <c r="C419" t="s">
        <v>50</v>
      </c>
      <c r="D419" s="4">
        <f>MAX(D22:D418)</f>
        <v>0.28497657134208232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73B9-116B-442F-96FD-D8A86F78133B}">
  <dimension ref="A1:G419"/>
  <sheetViews>
    <sheetView tabSelected="1" zoomScaleNormal="100" workbookViewId="0">
      <selection activeCell="B5" sqref="B5"/>
    </sheetView>
  </sheetViews>
  <sheetFormatPr defaultRowHeight="15" x14ac:dyDescent="0.25"/>
  <cols>
    <col min="1" max="1" width="30.85546875" customWidth="1"/>
    <col min="2" max="3" width="15.85546875" customWidth="1"/>
    <col min="4" max="5" width="12.7109375" customWidth="1"/>
  </cols>
  <sheetData>
    <row r="1" spans="1:3" x14ac:dyDescent="0.25">
      <c r="A1" t="s">
        <v>77</v>
      </c>
    </row>
    <row r="4" spans="1:3" x14ac:dyDescent="0.25">
      <c r="A4" t="s">
        <v>14</v>
      </c>
    </row>
    <row r="5" spans="1:3" ht="18" x14ac:dyDescent="0.35">
      <c r="A5" t="s">
        <v>34</v>
      </c>
      <c r="B5" s="25">
        <v>0.3</v>
      </c>
    </row>
    <row r="6" spans="1:3" ht="18" x14ac:dyDescent="0.35">
      <c r="A6" t="s">
        <v>35</v>
      </c>
      <c r="B6">
        <f>1-B5</f>
        <v>0.7</v>
      </c>
    </row>
    <row r="8" spans="1:3" x14ac:dyDescent="0.25">
      <c r="B8" s="28"/>
    </row>
    <row r="9" spans="1:3" x14ac:dyDescent="0.25">
      <c r="A9" t="s">
        <v>83</v>
      </c>
    </row>
    <row r="10" spans="1:3" ht="18" x14ac:dyDescent="0.35">
      <c r="A10" t="s">
        <v>45</v>
      </c>
      <c r="B10" s="25">
        <v>3</v>
      </c>
    </row>
    <row r="11" spans="1:3" ht="18" x14ac:dyDescent="0.35">
      <c r="A11" t="s">
        <v>84</v>
      </c>
      <c r="B11">
        <v>2</v>
      </c>
    </row>
    <row r="12" spans="1:3" ht="18" x14ac:dyDescent="0.35">
      <c r="A12" t="s">
        <v>37</v>
      </c>
      <c r="B12">
        <v>0.2</v>
      </c>
    </row>
    <row r="14" spans="1:3" ht="18" x14ac:dyDescent="0.35">
      <c r="A14" t="s">
        <v>46</v>
      </c>
      <c r="B14" s="2" t="s">
        <v>72</v>
      </c>
      <c r="C14" s="27" t="s">
        <v>80</v>
      </c>
    </row>
    <row r="15" spans="1:3" ht="18" x14ac:dyDescent="0.35">
      <c r="A15" t="s">
        <v>36</v>
      </c>
      <c r="B15" s="17">
        <f>MAX(E22:E418)</f>
        <v>0.93</v>
      </c>
      <c r="C15">
        <v>0</v>
      </c>
    </row>
    <row r="16" spans="1:3" x14ac:dyDescent="0.25">
      <c r="B16" s="17">
        <f>+B15</f>
        <v>0.93</v>
      </c>
      <c r="C16" s="17">
        <f>VLOOKUP(B16,E22:G418,3,FALSE)</f>
        <v>0.28497657134208232</v>
      </c>
    </row>
    <row r="20" spans="1:7" x14ac:dyDescent="0.25">
      <c r="C20" s="59"/>
    </row>
    <row r="21" spans="1:7" ht="18" x14ac:dyDescent="0.35">
      <c r="A21" s="2" t="s">
        <v>72</v>
      </c>
      <c r="B21" s="5" t="s">
        <v>41</v>
      </c>
      <c r="C21" t="s">
        <v>44</v>
      </c>
      <c r="D21" t="s">
        <v>79</v>
      </c>
      <c r="G21" t="str">
        <f>+'Utilità-Disutilità totale'!G21</f>
        <v>Utilità netta</v>
      </c>
    </row>
    <row r="22" spans="1:7" x14ac:dyDescent="0.25">
      <c r="A22">
        <v>0.01</v>
      </c>
      <c r="B22" s="4">
        <f>+($B$5/$A22)*($A22^$B$5)*($B$12^$B$6)</f>
        <v>2.4425431892214267</v>
      </c>
      <c r="C22" s="4">
        <f t="shared" ref="C22:C85" si="0">+($B$10/$A22)*($A22^$B$10)*($B$12^$B$11)</f>
        <v>1.2000000000000004E-5</v>
      </c>
      <c r="D22" s="22">
        <f>ABS(B22-C22)</f>
        <v>2.4425311892214268</v>
      </c>
      <c r="E22">
        <f t="shared" ref="E22:E85" si="1">IF(D22=$D$419,A22,0)</f>
        <v>0</v>
      </c>
      <c r="F22">
        <f>IF(D22=$D$419,B22,0)</f>
        <v>0</v>
      </c>
      <c r="G22">
        <f>+'Utilità-Disutilità totale'!G22</f>
        <v>8.1418066307380896E-2</v>
      </c>
    </row>
    <row r="23" spans="1:7" x14ac:dyDescent="0.25">
      <c r="A23">
        <v>0.05</v>
      </c>
      <c r="B23" s="4">
        <f t="shared" ref="B23:B86" si="2">+$B$5/$A23*$A23^$B$5*$B$12^$B$6</f>
        <v>0.79170474646373645</v>
      </c>
      <c r="C23" s="4">
        <f t="shared" si="0"/>
        <v>3.0000000000000014E-4</v>
      </c>
      <c r="D23" s="22">
        <f t="shared" ref="D23:D86" si="3">ABS(B23-C23)</f>
        <v>0.79140474646373649</v>
      </c>
      <c r="E23">
        <f t="shared" si="1"/>
        <v>0</v>
      </c>
      <c r="F23">
        <f t="shared" ref="F23:F86" si="4">IF(D23=$D$419,B23,0)</f>
        <v>0</v>
      </c>
      <c r="G23">
        <f>+'Utilità-Disutilità totale'!G23</f>
        <v>0.13194579107728943</v>
      </c>
    </row>
    <row r="24" spans="1:7" x14ac:dyDescent="0.25">
      <c r="A24">
        <v>0.06</v>
      </c>
      <c r="B24" s="4">
        <f t="shared" si="2"/>
        <v>0.69684530193594896</v>
      </c>
      <c r="C24" s="4">
        <f t="shared" si="0"/>
        <v>4.3200000000000004E-4</v>
      </c>
      <c r="D24" s="22">
        <f t="shared" si="3"/>
        <v>0.69641330193594897</v>
      </c>
      <c r="E24">
        <f t="shared" si="1"/>
        <v>0</v>
      </c>
      <c r="F24">
        <f t="shared" si="4"/>
        <v>0</v>
      </c>
      <c r="G24">
        <f>+'Utilità-Disutilità totale'!G24</f>
        <v>0.13936042038718979</v>
      </c>
    </row>
    <row r="25" spans="1:7" x14ac:dyDescent="0.25">
      <c r="A25">
        <v>7.0000000000000007E-2</v>
      </c>
      <c r="B25" s="4">
        <f t="shared" si="2"/>
        <v>0.62556670180859975</v>
      </c>
      <c r="C25" s="4">
        <f t="shared" si="0"/>
        <v>5.880000000000002E-4</v>
      </c>
      <c r="D25" s="22">
        <f t="shared" si="3"/>
        <v>0.62497870180859971</v>
      </c>
      <c r="E25">
        <f t="shared" si="1"/>
        <v>0</v>
      </c>
      <c r="F25">
        <f t="shared" si="4"/>
        <v>0</v>
      </c>
      <c r="G25">
        <f>+'Utilità-Disutilità totale'!G25</f>
        <v>0.14595184375533996</v>
      </c>
    </row>
    <row r="26" spans="1:7" x14ac:dyDescent="0.25">
      <c r="A26">
        <v>0.08</v>
      </c>
      <c r="B26" s="4">
        <f t="shared" si="2"/>
        <v>0.56974334469928034</v>
      </c>
      <c r="C26" s="4">
        <f t="shared" si="0"/>
        <v>7.6800000000000024E-4</v>
      </c>
      <c r="D26" s="22">
        <f t="shared" si="3"/>
        <v>0.56897534469928035</v>
      </c>
      <c r="E26">
        <f t="shared" si="1"/>
        <v>0</v>
      </c>
      <c r="F26">
        <f t="shared" si="4"/>
        <v>0</v>
      </c>
      <c r="G26">
        <f>+'Utilità-Disutilità totale'!G26</f>
        <v>0.15191107858647479</v>
      </c>
    </row>
    <row r="27" spans="1:7" x14ac:dyDescent="0.25">
      <c r="A27">
        <v>0.09</v>
      </c>
      <c r="B27" s="4">
        <f t="shared" si="2"/>
        <v>0.52465340415258077</v>
      </c>
      <c r="C27" s="4">
        <f t="shared" si="0"/>
        <v>9.720000000000001E-4</v>
      </c>
      <c r="D27" s="22">
        <f t="shared" si="3"/>
        <v>0.5236814041525808</v>
      </c>
      <c r="E27">
        <f t="shared" si="1"/>
        <v>0</v>
      </c>
      <c r="F27">
        <f t="shared" si="4"/>
        <v>0</v>
      </c>
      <c r="G27">
        <f>+'Utilità-Disutilità totale'!G27</f>
        <v>0.1573668612457742</v>
      </c>
    </row>
    <row r="28" spans="1:7" x14ac:dyDescent="0.25">
      <c r="A28">
        <v>0.1</v>
      </c>
      <c r="B28" s="4">
        <f t="shared" si="2"/>
        <v>0.4873514378137413</v>
      </c>
      <c r="C28" s="4">
        <f t="shared" si="0"/>
        <v>1.2000000000000005E-3</v>
      </c>
      <c r="D28" s="22">
        <f t="shared" si="3"/>
        <v>0.48615143781374132</v>
      </c>
      <c r="E28">
        <f t="shared" si="1"/>
        <v>0</v>
      </c>
      <c r="F28">
        <f t="shared" si="4"/>
        <v>0</v>
      </c>
      <c r="G28">
        <f>+'Utilità-Disutilità totale'!G28</f>
        <v>0.1624104792712471</v>
      </c>
    </row>
    <row r="29" spans="1:7" x14ac:dyDescent="0.25">
      <c r="A29">
        <v>0.11</v>
      </c>
      <c r="B29" s="4">
        <f t="shared" si="2"/>
        <v>0.45589766942953763</v>
      </c>
      <c r="C29" s="4">
        <f t="shared" si="0"/>
        <v>1.4520000000000002E-3</v>
      </c>
      <c r="D29" s="22">
        <f t="shared" si="3"/>
        <v>0.45444566942953762</v>
      </c>
      <c r="E29">
        <f t="shared" si="1"/>
        <v>0</v>
      </c>
      <c r="F29">
        <f t="shared" si="4"/>
        <v>0</v>
      </c>
      <c r="G29">
        <f>+'Utilità-Disutilità totale'!G29</f>
        <v>0.16710923879083048</v>
      </c>
    </row>
    <row r="30" spans="1:7" x14ac:dyDescent="0.25">
      <c r="A30">
        <v>0.12</v>
      </c>
      <c r="B30" s="4">
        <f t="shared" si="2"/>
        <v>0.42895860022204751</v>
      </c>
      <c r="C30" s="4">
        <f t="shared" si="0"/>
        <v>1.7280000000000002E-3</v>
      </c>
      <c r="D30" s="22">
        <f t="shared" si="3"/>
        <v>0.42723060022204751</v>
      </c>
      <c r="E30">
        <f t="shared" si="1"/>
        <v>0</v>
      </c>
      <c r="F30">
        <f t="shared" si="4"/>
        <v>0</v>
      </c>
      <c r="G30">
        <f>+'Utilità-Disutilità totale'!G30</f>
        <v>0.17151432008881901</v>
      </c>
    </row>
    <row r="31" spans="1:7" x14ac:dyDescent="0.25">
      <c r="A31">
        <v>0.13</v>
      </c>
      <c r="B31" s="4">
        <f t="shared" si="2"/>
        <v>0.4055850188906599</v>
      </c>
      <c r="C31" s="4">
        <f t="shared" si="0"/>
        <v>2.0280000000000003E-3</v>
      </c>
      <c r="D31" s="22">
        <f t="shared" si="3"/>
        <v>0.40355701889065992</v>
      </c>
      <c r="E31">
        <f t="shared" si="1"/>
        <v>0</v>
      </c>
      <c r="F31">
        <f t="shared" si="4"/>
        <v>0</v>
      </c>
      <c r="G31">
        <f>+'Utilità-Disutilità totale'!G31</f>
        <v>0.1756656281859526</v>
      </c>
    </row>
    <row r="32" spans="1:7" x14ac:dyDescent="0.25">
      <c r="A32">
        <v>0.14000000000000001</v>
      </c>
      <c r="B32" s="4">
        <f t="shared" si="2"/>
        <v>0.38508147505313139</v>
      </c>
      <c r="C32" s="4">
        <f t="shared" si="0"/>
        <v>2.3520000000000008E-3</v>
      </c>
      <c r="D32" s="22">
        <f t="shared" si="3"/>
        <v>0.38272947505313137</v>
      </c>
      <c r="E32">
        <f t="shared" si="1"/>
        <v>0</v>
      </c>
      <c r="F32">
        <f t="shared" si="4"/>
        <v>0</v>
      </c>
      <c r="G32">
        <f>+'Utilità-Disutilità totale'!G32</f>
        <v>0.17959492835812799</v>
      </c>
    </row>
    <row r="33" spans="1:7" x14ac:dyDescent="0.25">
      <c r="A33">
        <v>0.15</v>
      </c>
      <c r="B33" s="4">
        <f t="shared" si="2"/>
        <v>0.36692590185696072</v>
      </c>
      <c r="C33" s="4">
        <f t="shared" si="0"/>
        <v>2.7000000000000006E-3</v>
      </c>
      <c r="D33" s="22">
        <f t="shared" si="3"/>
        <v>0.36422590185696074</v>
      </c>
      <c r="E33">
        <f t="shared" si="1"/>
        <v>0</v>
      </c>
      <c r="F33">
        <f t="shared" si="4"/>
        <v>0</v>
      </c>
      <c r="G33">
        <f>+'Utilità-Disutilità totale'!G33</f>
        <v>0.18332795092848037</v>
      </c>
    </row>
    <row r="34" spans="1:7" x14ac:dyDescent="0.25">
      <c r="A34">
        <v>0.16</v>
      </c>
      <c r="B34" s="4">
        <f t="shared" si="2"/>
        <v>0.35071816793348298</v>
      </c>
      <c r="C34" s="4">
        <f t="shared" si="0"/>
        <v>3.0720000000000009E-3</v>
      </c>
      <c r="D34" s="22">
        <f t="shared" si="3"/>
        <v>0.34764616793348296</v>
      </c>
      <c r="E34">
        <f t="shared" si="1"/>
        <v>0</v>
      </c>
      <c r="F34">
        <f t="shared" si="4"/>
        <v>0</v>
      </c>
      <c r="G34">
        <f>+'Utilità-Disutilità totale'!G34</f>
        <v>0.18688584956452425</v>
      </c>
    </row>
    <row r="35" spans="1:7" x14ac:dyDescent="0.25">
      <c r="A35">
        <v>0.17</v>
      </c>
      <c r="B35" s="4">
        <f t="shared" si="2"/>
        <v>0.33614604568562179</v>
      </c>
      <c r="C35" s="4">
        <f t="shared" si="0"/>
        <v>3.468000000000001E-3</v>
      </c>
      <c r="D35" s="22">
        <f t="shared" si="3"/>
        <v>0.33267804568562176</v>
      </c>
      <c r="E35">
        <f t="shared" si="1"/>
        <v>0</v>
      </c>
      <c r="F35">
        <f t="shared" si="4"/>
        <v>0</v>
      </c>
      <c r="G35">
        <f>+'Utilità-Disutilità totale'!G35</f>
        <v>0.19028623922185239</v>
      </c>
    </row>
    <row r="36" spans="1:7" x14ac:dyDescent="0.25">
      <c r="A36">
        <v>0.18</v>
      </c>
      <c r="B36" s="4">
        <f t="shared" si="2"/>
        <v>0.32296205373242109</v>
      </c>
      <c r="C36" s="4">
        <f t="shared" si="0"/>
        <v>3.8880000000000004E-3</v>
      </c>
      <c r="D36" s="22">
        <f t="shared" si="3"/>
        <v>0.31907405373242109</v>
      </c>
      <c r="E36">
        <f t="shared" si="1"/>
        <v>0</v>
      </c>
      <c r="F36">
        <f t="shared" si="4"/>
        <v>0</v>
      </c>
      <c r="G36">
        <f>+'Utilità-Disutilità totale'!G36</f>
        <v>0.19354395223945267</v>
      </c>
    </row>
    <row r="37" spans="1:7" x14ac:dyDescent="0.25">
      <c r="A37">
        <v>0.19</v>
      </c>
      <c r="B37" s="4">
        <f t="shared" si="2"/>
        <v>0.31096730583712906</v>
      </c>
      <c r="C37" s="4">
        <f t="shared" si="0"/>
        <v>4.3320000000000008E-3</v>
      </c>
      <c r="D37" s="22">
        <f t="shared" si="3"/>
        <v>0.30663530583712906</v>
      </c>
      <c r="E37">
        <f t="shared" si="1"/>
        <v>0</v>
      </c>
      <c r="F37">
        <f t="shared" si="4"/>
        <v>0</v>
      </c>
      <c r="G37">
        <f>+'Utilità-Disutilità totale'!G37</f>
        <v>0.19667160036351505</v>
      </c>
    </row>
    <row r="38" spans="1:7" x14ac:dyDescent="0.25">
      <c r="A38">
        <v>0.2</v>
      </c>
      <c r="B38" s="4">
        <f t="shared" si="2"/>
        <v>0.3</v>
      </c>
      <c r="C38" s="4">
        <f t="shared" si="0"/>
        <v>4.8000000000000022E-3</v>
      </c>
      <c r="D38" s="22">
        <f t="shared" si="3"/>
        <v>0.29519999999999996</v>
      </c>
      <c r="E38">
        <f t="shared" si="1"/>
        <v>0</v>
      </c>
      <c r="F38">
        <f t="shared" si="4"/>
        <v>0</v>
      </c>
      <c r="G38">
        <f>+'Utilità-Disutilità totale'!G38</f>
        <v>0.19968000000000005</v>
      </c>
    </row>
    <row r="39" spans="1:7" x14ac:dyDescent="0.25">
      <c r="A39">
        <v>0.21</v>
      </c>
      <c r="B39" s="4">
        <f t="shared" si="2"/>
        <v>0.28992705583497297</v>
      </c>
      <c r="C39" s="4">
        <f t="shared" si="0"/>
        <v>5.2919999999999998E-3</v>
      </c>
      <c r="D39" s="22">
        <f t="shared" si="3"/>
        <v>0.28463505583497295</v>
      </c>
      <c r="E39">
        <f t="shared" si="1"/>
        <v>0</v>
      </c>
      <c r="F39">
        <f t="shared" si="4"/>
        <v>0</v>
      </c>
      <c r="G39">
        <f>+'Utilità-Disutilità totale'!G39</f>
        <v>0.20257849908448108</v>
      </c>
    </row>
    <row r="40" spans="1:7" x14ac:dyDescent="0.25">
      <c r="A40">
        <v>0.22</v>
      </c>
      <c r="B40" s="4">
        <f t="shared" si="2"/>
        <v>0.28063793438757134</v>
      </c>
      <c r="C40" s="4">
        <f t="shared" si="0"/>
        <v>5.8080000000000007E-3</v>
      </c>
      <c r="D40" s="22">
        <f t="shared" si="3"/>
        <v>0.27482993438757136</v>
      </c>
      <c r="E40">
        <f t="shared" si="1"/>
        <v>0</v>
      </c>
      <c r="F40">
        <f t="shared" si="4"/>
        <v>0</v>
      </c>
      <c r="G40">
        <f>+'Utilità-Disutilità totale'!G40</f>
        <v>0.205375231884219</v>
      </c>
    </row>
    <row r="41" spans="1:7" x14ac:dyDescent="0.25">
      <c r="A41">
        <v>0.23</v>
      </c>
      <c r="B41" s="4">
        <f t="shared" si="2"/>
        <v>0.2720400001866608</v>
      </c>
      <c r="C41" s="4">
        <f t="shared" si="0"/>
        <v>6.3480000000000012E-3</v>
      </c>
      <c r="D41" s="22">
        <f t="shared" si="3"/>
        <v>0.26569200018666078</v>
      </c>
      <c r="E41">
        <f t="shared" si="1"/>
        <v>0</v>
      </c>
      <c r="F41">
        <f t="shared" si="4"/>
        <v>0</v>
      </c>
      <c r="G41">
        <f>+'Utilità-Disutilità totale'!G41</f>
        <v>0.20807732014310665</v>
      </c>
    </row>
    <row r="42" spans="1:7" x14ac:dyDescent="0.25">
      <c r="A42">
        <v>0.24</v>
      </c>
      <c r="B42" s="4">
        <f t="shared" si="2"/>
        <v>0.26405499210981459</v>
      </c>
      <c r="C42" s="4">
        <f t="shared" si="0"/>
        <v>6.9120000000000006E-3</v>
      </c>
      <c r="D42" s="22">
        <f t="shared" si="3"/>
        <v>0.25714299210981462</v>
      </c>
      <c r="E42">
        <f t="shared" si="1"/>
        <v>0</v>
      </c>
      <c r="F42">
        <f t="shared" si="4"/>
        <v>0</v>
      </c>
      <c r="G42">
        <f>+'Utilità-Disutilità totale'!G42</f>
        <v>0.21069103368785164</v>
      </c>
    </row>
    <row r="43" spans="1:7" x14ac:dyDescent="0.25">
      <c r="A43">
        <v>0.25</v>
      </c>
      <c r="B43" s="4">
        <f t="shared" si="2"/>
        <v>0.2566163039978851</v>
      </c>
      <c r="C43" s="4">
        <f t="shared" si="0"/>
        <v>7.5000000000000015E-3</v>
      </c>
      <c r="D43" s="22">
        <f t="shared" si="3"/>
        <v>0.24911630399788509</v>
      </c>
      <c r="E43">
        <f t="shared" si="1"/>
        <v>0</v>
      </c>
      <c r="F43">
        <f t="shared" si="4"/>
        <v>0</v>
      </c>
      <c r="G43">
        <f>+'Utilità-Disutilità totale'!G43</f>
        <v>0.21322191999823761</v>
      </c>
    </row>
    <row r="44" spans="1:7" x14ac:dyDescent="0.25">
      <c r="A44">
        <v>0.26</v>
      </c>
      <c r="B44" s="4">
        <f t="shared" si="2"/>
        <v>0.24966686507181413</v>
      </c>
      <c r="C44" s="4">
        <f t="shared" si="0"/>
        <v>8.1120000000000012E-3</v>
      </c>
      <c r="D44" s="22">
        <f t="shared" si="3"/>
        <v>0.24155486507181412</v>
      </c>
      <c r="E44">
        <f t="shared" si="1"/>
        <v>0</v>
      </c>
      <c r="F44">
        <f t="shared" si="4"/>
        <v>0</v>
      </c>
      <c r="G44">
        <f>+'Utilità-Disutilità totale'!G44</f>
        <v>0.2156749097289056</v>
      </c>
    </row>
    <row r="45" spans="1:7" x14ac:dyDescent="0.25">
      <c r="A45">
        <v>0.27</v>
      </c>
      <c r="B45" s="4">
        <f t="shared" si="2"/>
        <v>0.24315747043437472</v>
      </c>
      <c r="C45" s="4">
        <f t="shared" si="0"/>
        <v>8.7480000000000023E-3</v>
      </c>
      <c r="D45" s="22">
        <f t="shared" si="3"/>
        <v>0.23440947043437471</v>
      </c>
      <c r="E45">
        <f t="shared" si="1"/>
        <v>0</v>
      </c>
      <c r="F45">
        <f t="shared" si="4"/>
        <v>0</v>
      </c>
      <c r="G45">
        <f>+'Utilità-Disutilità totale'!G45</f>
        <v>0.21805440339093723</v>
      </c>
    </row>
    <row r="46" spans="1:7" x14ac:dyDescent="0.25">
      <c r="A46">
        <v>0.28000000000000003</v>
      </c>
      <c r="B46" s="4">
        <f t="shared" si="2"/>
        <v>0.23704545334714122</v>
      </c>
      <c r="C46" s="4">
        <f t="shared" si="0"/>
        <v>9.4080000000000032E-3</v>
      </c>
      <c r="D46" s="22">
        <f t="shared" si="3"/>
        <v>0.22763745334714122</v>
      </c>
      <c r="E46">
        <f t="shared" si="1"/>
        <v>0</v>
      </c>
      <c r="F46">
        <f t="shared" si="4"/>
        <v>0</v>
      </c>
      <c r="G46">
        <f>+'Utilità-Disutilità totale'!G46</f>
        <v>0.22036434312399847</v>
      </c>
    </row>
    <row r="47" spans="1:7" x14ac:dyDescent="0.25">
      <c r="A47">
        <v>0.28999999999999998</v>
      </c>
      <c r="B47" s="4">
        <f t="shared" si="2"/>
        <v>0.23129361988938202</v>
      </c>
      <c r="C47" s="4">
        <f t="shared" si="0"/>
        <v>1.0092E-2</v>
      </c>
      <c r="D47" s="22">
        <f t="shared" si="3"/>
        <v>0.22120161988938203</v>
      </c>
      <c r="E47">
        <f t="shared" si="1"/>
        <v>0</v>
      </c>
      <c r="F47">
        <f t="shared" si="4"/>
        <v>0</v>
      </c>
      <c r="G47">
        <f>+'Utilità-Disutilità totale'!G47</f>
        <v>0.22260827255973598</v>
      </c>
    </row>
    <row r="48" spans="1:7" x14ac:dyDescent="0.25">
      <c r="A48">
        <v>0.3</v>
      </c>
      <c r="B48" s="4">
        <f t="shared" si="2"/>
        <v>0.22586938709137111</v>
      </c>
      <c r="C48" s="4">
        <f t="shared" si="0"/>
        <v>1.0800000000000002E-2</v>
      </c>
      <c r="D48" s="22">
        <f t="shared" si="3"/>
        <v>0.21506938709137111</v>
      </c>
      <c r="E48">
        <f t="shared" si="1"/>
        <v>0</v>
      </c>
      <c r="F48">
        <f t="shared" si="4"/>
        <v>0</v>
      </c>
      <c r="G48">
        <f>+'Utilità-Disutilità totale'!G48</f>
        <v>0.22478938709137111</v>
      </c>
    </row>
    <row r="49" spans="1:7" x14ac:dyDescent="0.25">
      <c r="A49">
        <v>0.31</v>
      </c>
      <c r="B49" s="4">
        <f t="shared" si="2"/>
        <v>0.22074408034148385</v>
      </c>
      <c r="C49" s="4">
        <f t="shared" si="0"/>
        <v>1.1532000000000002E-2</v>
      </c>
      <c r="D49" s="22">
        <f t="shared" si="3"/>
        <v>0.20921208034148384</v>
      </c>
      <c r="E49">
        <f t="shared" si="1"/>
        <v>0</v>
      </c>
      <c r="F49">
        <f t="shared" si="4"/>
        <v>0</v>
      </c>
      <c r="G49">
        <f>+'Utilità-Disutilità totale'!G49</f>
        <v>0.22691057635286666</v>
      </c>
    </row>
    <row r="50" spans="1:7" x14ac:dyDescent="0.25">
      <c r="A50">
        <v>0.32</v>
      </c>
      <c r="B50" s="4">
        <f t="shared" si="2"/>
        <v>0.21589235655493588</v>
      </c>
      <c r="C50" s="4">
        <f t="shared" si="0"/>
        <v>1.2288000000000004E-2</v>
      </c>
      <c r="D50" s="22">
        <f t="shared" si="3"/>
        <v>0.20360435655493589</v>
      </c>
      <c r="E50">
        <f t="shared" si="1"/>
        <v>0</v>
      </c>
      <c r="F50">
        <f t="shared" si="4"/>
        <v>0</v>
      </c>
      <c r="G50">
        <f>+'Utilità-Disutilità totale'!G50</f>
        <v>0.22897446032526494</v>
      </c>
    </row>
    <row r="51" spans="1:7" x14ac:dyDescent="0.25">
      <c r="A51">
        <v>0.33</v>
      </c>
      <c r="B51" s="4">
        <f t="shared" si="2"/>
        <v>0.21129172744903052</v>
      </c>
      <c r="C51" s="4">
        <f t="shared" si="0"/>
        <v>1.3068000000000001E-2</v>
      </c>
      <c r="D51" s="22">
        <f t="shared" si="3"/>
        <v>0.19822372744903052</v>
      </c>
      <c r="E51">
        <f t="shared" si="1"/>
        <v>0</v>
      </c>
      <c r="F51">
        <f t="shared" si="4"/>
        <v>0</v>
      </c>
      <c r="G51">
        <f>+'Utilità-Disutilità totale'!G51</f>
        <v>0.23098342019393361</v>
      </c>
    </row>
    <row r="52" spans="1:7" x14ac:dyDescent="0.25">
      <c r="A52">
        <v>0.34</v>
      </c>
      <c r="B52" s="4">
        <f t="shared" si="2"/>
        <v>0.20692216310691916</v>
      </c>
      <c r="C52" s="4">
        <f t="shared" si="0"/>
        <v>1.3872000000000004E-2</v>
      </c>
      <c r="D52" s="22">
        <f t="shared" si="3"/>
        <v>0.19305016310691916</v>
      </c>
      <c r="E52">
        <f t="shared" si="1"/>
        <v>0</v>
      </c>
      <c r="F52">
        <f t="shared" si="4"/>
        <v>0</v>
      </c>
      <c r="G52">
        <f>+'Utilità-Disutilità totale'!G52</f>
        <v>0.23293962485450845</v>
      </c>
    </row>
    <row r="53" spans="1:7" x14ac:dyDescent="0.25">
      <c r="A53">
        <v>0.35</v>
      </c>
      <c r="B53" s="4">
        <f t="shared" si="2"/>
        <v>0.20276576039148828</v>
      </c>
      <c r="C53" s="4">
        <f t="shared" si="0"/>
        <v>1.4699999999999998E-2</v>
      </c>
      <c r="D53" s="22">
        <f t="shared" si="3"/>
        <v>0.18806576039148828</v>
      </c>
      <c r="E53">
        <f t="shared" si="1"/>
        <v>0</v>
      </c>
      <c r="F53">
        <f t="shared" si="4"/>
        <v>0</v>
      </c>
      <c r="G53">
        <f>+'Utilità-Disutilità totale'!G53</f>
        <v>0.23484505379006967</v>
      </c>
    </row>
    <row r="54" spans="1:7" x14ac:dyDescent="0.25">
      <c r="A54">
        <v>0.36</v>
      </c>
      <c r="B54" s="4">
        <f t="shared" si="2"/>
        <v>0.19880646408753547</v>
      </c>
      <c r="C54" s="4">
        <f t="shared" si="0"/>
        <v>1.5552000000000002E-2</v>
      </c>
      <c r="D54" s="22">
        <f t="shared" si="3"/>
        <v>0.18325446408753546</v>
      </c>
      <c r="E54">
        <f t="shared" si="1"/>
        <v>0</v>
      </c>
      <c r="F54">
        <f t="shared" si="4"/>
        <v>0</v>
      </c>
      <c r="G54">
        <f>+'Utilità-Disutilità totale'!G54</f>
        <v>0.23670151690504257</v>
      </c>
    </row>
    <row r="55" spans="1:7" x14ac:dyDescent="0.25">
      <c r="A55">
        <v>0.37</v>
      </c>
      <c r="B55" s="4">
        <f t="shared" si="2"/>
        <v>0.19502983118377265</v>
      </c>
      <c r="C55" s="4">
        <f t="shared" si="0"/>
        <v>1.6428000000000005E-2</v>
      </c>
      <c r="D55" s="22">
        <f t="shared" si="3"/>
        <v>0.17860183118377265</v>
      </c>
      <c r="E55">
        <f t="shared" si="1"/>
        <v>0</v>
      </c>
      <c r="F55">
        <f t="shared" si="4"/>
        <v>0</v>
      </c>
      <c r="G55">
        <f>+'Utilità-Disutilità totale'!G55</f>
        <v>0.23851067179331964</v>
      </c>
    </row>
    <row r="56" spans="1:7" x14ac:dyDescent="0.25">
      <c r="A56">
        <v>0.38</v>
      </c>
      <c r="B56" s="4">
        <f t="shared" si="2"/>
        <v>0.19142283065715068</v>
      </c>
      <c r="C56" s="4">
        <f t="shared" si="0"/>
        <v>1.7328000000000003E-2</v>
      </c>
      <c r="D56" s="22">
        <f t="shared" si="3"/>
        <v>0.17409483065715067</v>
      </c>
      <c r="E56">
        <f t="shared" si="1"/>
        <v>0</v>
      </c>
      <c r="F56">
        <f t="shared" si="4"/>
        <v>0</v>
      </c>
      <c r="G56">
        <f>+'Utilità-Disutilità totale'!G56</f>
        <v>0.24027403883239085</v>
      </c>
    </row>
    <row r="57" spans="1:7" x14ac:dyDescent="0.25">
      <c r="A57">
        <v>0.39</v>
      </c>
      <c r="B57" s="4">
        <f t="shared" si="2"/>
        <v>0.18797367263598233</v>
      </c>
      <c r="C57" s="4">
        <f t="shared" si="0"/>
        <v>1.8252000000000004E-2</v>
      </c>
      <c r="D57" s="22">
        <f t="shared" si="3"/>
        <v>0.16972167263598231</v>
      </c>
      <c r="E57">
        <f t="shared" si="1"/>
        <v>0</v>
      </c>
      <c r="F57">
        <f t="shared" si="4"/>
        <v>0</v>
      </c>
      <c r="G57">
        <f>+'Utilità-Disutilità totale'!G57</f>
        <v>0.24199301442677701</v>
      </c>
    </row>
    <row r="58" spans="1:7" x14ac:dyDescent="0.25">
      <c r="A58">
        <v>0.4</v>
      </c>
      <c r="B58" s="4">
        <f t="shared" si="2"/>
        <v>0.18467166200173743</v>
      </c>
      <c r="C58" s="4">
        <f t="shared" si="0"/>
        <v>1.9200000000000009E-2</v>
      </c>
      <c r="D58" s="22">
        <f t="shared" si="3"/>
        <v>0.16547166200173741</v>
      </c>
      <c r="E58">
        <f t="shared" si="1"/>
        <v>0</v>
      </c>
      <c r="F58">
        <f t="shared" si="4"/>
        <v>0</v>
      </c>
      <c r="G58">
        <f>+'Utilità-Disutilità totale'!G58</f>
        <v>0.24366888266898326</v>
      </c>
    </row>
    <row r="59" spans="1:7" x14ac:dyDescent="0.25">
      <c r="A59">
        <v>0.41</v>
      </c>
      <c r="B59" s="4">
        <f t="shared" si="2"/>
        <v>0.18150707242070258</v>
      </c>
      <c r="C59" s="4">
        <f t="shared" si="0"/>
        <v>2.0171999999999999E-2</v>
      </c>
      <c r="D59" s="22">
        <f t="shared" si="3"/>
        <v>0.16133507242070258</v>
      </c>
      <c r="E59">
        <f t="shared" si="1"/>
        <v>0</v>
      </c>
      <c r="F59">
        <f t="shared" si="4"/>
        <v>0</v>
      </c>
      <c r="G59">
        <f>+'Utilità-Disutilità totale'!G59</f>
        <v>0.24530282564162684</v>
      </c>
    </row>
    <row r="60" spans="1:7" x14ac:dyDescent="0.25">
      <c r="A60">
        <v>0.42</v>
      </c>
      <c r="B60" s="4">
        <f t="shared" si="2"/>
        <v>0.17847103753438329</v>
      </c>
      <c r="C60" s="4">
        <f t="shared" si="0"/>
        <v>2.1167999999999999E-2</v>
      </c>
      <c r="D60" s="22">
        <f t="shared" si="3"/>
        <v>0.15730303753438329</v>
      </c>
      <c r="E60">
        <f t="shared" si="1"/>
        <v>0</v>
      </c>
      <c r="F60">
        <f t="shared" si="4"/>
        <v>0</v>
      </c>
      <c r="G60">
        <f>+'Utilità-Disutilità totale'!G60</f>
        <v>0.24689593254813658</v>
      </c>
    </row>
    <row r="61" spans="1:7" x14ac:dyDescent="0.25">
      <c r="A61">
        <v>0.43</v>
      </c>
      <c r="B61" s="4">
        <f t="shared" si="2"/>
        <v>0.17555545662541217</v>
      </c>
      <c r="C61" s="4">
        <f t="shared" si="0"/>
        <v>2.2188000000000003E-2</v>
      </c>
      <c r="D61" s="22">
        <f t="shared" si="3"/>
        <v>0.15336745662541215</v>
      </c>
      <c r="E61">
        <f t="shared" si="1"/>
        <v>0</v>
      </c>
      <c r="F61">
        <f t="shared" si="4"/>
        <v>0</v>
      </c>
      <c r="G61">
        <f>+'Utilità-Disutilità totale'!G61</f>
        <v>0.24844920782975746</v>
      </c>
    </row>
    <row r="62" spans="1:7" x14ac:dyDescent="0.25">
      <c r="A62">
        <v>0.44</v>
      </c>
      <c r="B62" s="4">
        <f t="shared" si="2"/>
        <v>0.17275291254695782</v>
      </c>
      <c r="C62" s="4">
        <f t="shared" si="0"/>
        <v>2.3232000000000003E-2</v>
      </c>
      <c r="D62" s="22">
        <f t="shared" si="3"/>
        <v>0.14952091254695782</v>
      </c>
      <c r="E62">
        <f t="shared" si="1"/>
        <v>0</v>
      </c>
      <c r="F62">
        <f t="shared" si="4"/>
        <v>0</v>
      </c>
      <c r="G62">
        <f>+'Utilità-Disutilità totale'!G62</f>
        <v>0.24996357840220482</v>
      </c>
    </row>
    <row r="63" spans="1:7" x14ac:dyDescent="0.25">
      <c r="A63">
        <v>0.45</v>
      </c>
      <c r="B63" s="4">
        <f t="shared" si="2"/>
        <v>0.17005660008343876</v>
      </c>
      <c r="C63" s="4">
        <f t="shared" si="0"/>
        <v>2.4300000000000006E-2</v>
      </c>
      <c r="D63" s="22">
        <f t="shared" si="3"/>
        <v>0.14575660008343874</v>
      </c>
      <c r="E63">
        <f t="shared" si="1"/>
        <v>0</v>
      </c>
      <c r="F63">
        <f t="shared" si="4"/>
        <v>0</v>
      </c>
      <c r="G63">
        <f>+'Utilità-Disutilità totale'!G63</f>
        <v>0.25143990012515816</v>
      </c>
    </row>
    <row r="64" spans="1:7" x14ac:dyDescent="0.25">
      <c r="A64">
        <v>0.46</v>
      </c>
      <c r="B64" s="4">
        <f t="shared" si="2"/>
        <v>0.16746026321807869</v>
      </c>
      <c r="C64" s="4">
        <f t="shared" si="0"/>
        <v>2.5392000000000005E-2</v>
      </c>
      <c r="D64" s="22">
        <f t="shared" si="3"/>
        <v>0.14206826321807869</v>
      </c>
      <c r="E64">
        <f t="shared" si="1"/>
        <v>0</v>
      </c>
      <c r="F64">
        <f t="shared" si="4"/>
        <v>0</v>
      </c>
      <c r="G64">
        <f>+'Utilità-Disutilità totale'!G64</f>
        <v>0.25287896360105405</v>
      </c>
    </row>
    <row r="65" spans="1:7" x14ac:dyDescent="0.25">
      <c r="A65">
        <v>0.47</v>
      </c>
      <c r="B65" s="4">
        <f t="shared" si="2"/>
        <v>0.16495814003341891</v>
      </c>
      <c r="C65" s="4">
        <f t="shared" si="0"/>
        <v>2.6508000000000004E-2</v>
      </c>
      <c r="D65" s="22">
        <f t="shared" si="3"/>
        <v>0.13845014003341891</v>
      </c>
      <c r="E65">
        <f t="shared" si="1"/>
        <v>0</v>
      </c>
      <c r="F65">
        <f t="shared" si="4"/>
        <v>0</v>
      </c>
      <c r="G65">
        <f>+'Utilità-Disutilità totale'!G65</f>
        <v>0.25428149938568961</v>
      </c>
    </row>
    <row r="66" spans="1:7" x14ac:dyDescent="0.25">
      <c r="A66">
        <v>0.48</v>
      </c>
      <c r="B66" s="4">
        <f t="shared" si="2"/>
        <v>0.16254491417591707</v>
      </c>
      <c r="C66" s="4">
        <f t="shared" si="0"/>
        <v>2.7648000000000002E-2</v>
      </c>
      <c r="D66" s="22">
        <f t="shared" si="3"/>
        <v>0.13489691417591707</v>
      </c>
      <c r="E66">
        <f t="shared" si="1"/>
        <v>0</v>
      </c>
      <c r="F66">
        <f t="shared" si="4"/>
        <v>0</v>
      </c>
      <c r="G66">
        <f>+'Utilità-Disutilità totale'!G66</f>
        <v>0.25564818268146733</v>
      </c>
    </row>
    <row r="67" spans="1:7" x14ac:dyDescent="0.25">
      <c r="A67">
        <v>0.49</v>
      </c>
      <c r="B67" s="4">
        <f t="shared" si="2"/>
        <v>0.16021567198426048</v>
      </c>
      <c r="C67" s="4">
        <f t="shared" si="0"/>
        <v>2.8812000000000004E-2</v>
      </c>
      <c r="D67" s="22">
        <f t="shared" si="3"/>
        <v>0.13140367198426048</v>
      </c>
      <c r="E67">
        <f t="shared" si="1"/>
        <v>0</v>
      </c>
      <c r="F67">
        <f t="shared" si="4"/>
        <v>0</v>
      </c>
      <c r="G67">
        <f>+'Utilità-Disutilità totale'!G67</f>
        <v>0.2569796375742921</v>
      </c>
    </row>
    <row r="68" spans="1:7" x14ac:dyDescent="0.25">
      <c r="A68">
        <v>0.5</v>
      </c>
      <c r="B68" s="4">
        <f t="shared" si="2"/>
        <v>0.15796586452010847</v>
      </c>
      <c r="C68" s="4">
        <f t="shared" si="0"/>
        <v>3.0000000000000006E-2</v>
      </c>
      <c r="D68" s="22">
        <f t="shared" si="3"/>
        <v>0.12796586452010847</v>
      </c>
      <c r="E68">
        <f t="shared" si="1"/>
        <v>0</v>
      </c>
      <c r="F68">
        <f t="shared" si="4"/>
        <v>0</v>
      </c>
      <c r="G68">
        <f>+'Utilità-Disutilità totale'!G68</f>
        <v>0.25827644086684748</v>
      </c>
    </row>
    <row r="69" spans="1:7" x14ac:dyDescent="0.25">
      <c r="A69">
        <v>0.51</v>
      </c>
      <c r="B69" s="4">
        <f t="shared" si="2"/>
        <v>0.1557912738552685</v>
      </c>
      <c r="C69" s="4">
        <f t="shared" si="0"/>
        <v>3.1212E-2</v>
      </c>
      <c r="D69" s="22">
        <f t="shared" si="3"/>
        <v>0.1245792738552685</v>
      </c>
      <c r="E69">
        <f t="shared" si="1"/>
        <v>0</v>
      </c>
      <c r="F69">
        <f t="shared" si="4"/>
        <v>0</v>
      </c>
      <c r="G69">
        <f>+'Utilità-Disutilità totale'!G69</f>
        <v>0.25953912555395642</v>
      </c>
    </row>
    <row r="70" spans="1:7" x14ac:dyDescent="0.25">
      <c r="A70">
        <v>0.52</v>
      </c>
      <c r="B70" s="4">
        <f t="shared" si="2"/>
        <v>0.15368798306525147</v>
      </c>
      <c r="C70" s="4">
        <f t="shared" si="0"/>
        <v>3.2448000000000005E-2</v>
      </c>
      <c r="D70" s="22">
        <f t="shared" si="3"/>
        <v>0.12123998306525147</v>
      </c>
      <c r="E70">
        <f t="shared" si="1"/>
        <v>0</v>
      </c>
      <c r="F70">
        <f t="shared" si="4"/>
        <v>0</v>
      </c>
      <c r="G70">
        <f>+'Utilità-Disutilità totale'!G70</f>
        <v>0.2607681839797692</v>
      </c>
    </row>
    <row r="71" spans="1:7" x14ac:dyDescent="0.25">
      <c r="A71">
        <v>0.53</v>
      </c>
      <c r="B71" s="4">
        <f t="shared" si="2"/>
        <v>0.1516523494593002</v>
      </c>
      <c r="C71" s="4">
        <f t="shared" si="0"/>
        <v>3.3708000000000009E-2</v>
      </c>
      <c r="D71" s="22">
        <f t="shared" si="3"/>
        <v>0.11794434945930019</v>
      </c>
      <c r="E71">
        <f t="shared" si="1"/>
        <v>0</v>
      </c>
      <c r="F71">
        <f t="shared" si="4"/>
        <v>0</v>
      </c>
      <c r="G71">
        <f>+'Utilità-Disutilità totale'!G71</f>
        <v>0.26196407071143035</v>
      </c>
    </row>
    <row r="72" spans="1:7" x14ac:dyDescent="0.25">
      <c r="A72">
        <v>0.54</v>
      </c>
      <c r="B72" s="4">
        <f t="shared" si="2"/>
        <v>0.14968098064418103</v>
      </c>
      <c r="C72" s="4">
        <f t="shared" si="0"/>
        <v>3.4992000000000009E-2</v>
      </c>
      <c r="D72" s="22">
        <f t="shared" si="3"/>
        <v>0.11468898064418102</v>
      </c>
      <c r="E72">
        <f t="shared" si="1"/>
        <v>0</v>
      </c>
      <c r="F72">
        <f t="shared" si="4"/>
        <v>0</v>
      </c>
      <c r="G72">
        <f>+'Utilità-Disutilità totale'!G72</f>
        <v>0.26312720515952587</v>
      </c>
    </row>
    <row r="73" spans="1:7" x14ac:dyDescent="0.25">
      <c r="A73">
        <v>0.55000000000000004</v>
      </c>
      <c r="B73" s="4">
        <f t="shared" si="2"/>
        <v>0.1477707130755673</v>
      </c>
      <c r="C73" s="4">
        <f t="shared" si="0"/>
        <v>3.6300000000000013E-2</v>
      </c>
      <c r="D73" s="22">
        <f t="shared" si="3"/>
        <v>0.11147071307556729</v>
      </c>
      <c r="E73">
        <f t="shared" si="1"/>
        <v>0</v>
      </c>
      <c r="F73">
        <f t="shared" si="4"/>
        <v>0</v>
      </c>
      <c r="G73">
        <f>+'Utilità-Disutilità totale'!G73</f>
        <v>0.26425797397187339</v>
      </c>
    </row>
    <row r="74" spans="1:7" x14ac:dyDescent="0.25">
      <c r="A74">
        <v>0.56000000000000005</v>
      </c>
      <c r="B74" s="4">
        <f t="shared" si="2"/>
        <v>0.14591859279857294</v>
      </c>
      <c r="C74" s="4">
        <f t="shared" si="0"/>
        <v>3.7632000000000013E-2</v>
      </c>
      <c r="D74" s="22">
        <f t="shared" si="3"/>
        <v>0.10828659279857293</v>
      </c>
      <c r="E74">
        <f t="shared" si="1"/>
        <v>0</v>
      </c>
      <c r="F74">
        <f t="shared" si="4"/>
        <v>0</v>
      </c>
      <c r="G74">
        <f>+'Utilità-Disutilità totale'!G74</f>
        <v>0.26535673322400283</v>
      </c>
    </row>
    <row r="75" spans="1:7" x14ac:dyDescent="0.25">
      <c r="A75">
        <v>0.56999999999999995</v>
      </c>
      <c r="B75" s="4">
        <f t="shared" si="2"/>
        <v>0.1441218581194198</v>
      </c>
      <c r="C75" s="4">
        <f t="shared" si="0"/>
        <v>3.8988000000000002E-2</v>
      </c>
      <c r="D75" s="22">
        <f t="shared" si="3"/>
        <v>0.1051338581194198</v>
      </c>
      <c r="E75">
        <f t="shared" si="1"/>
        <v>0</v>
      </c>
      <c r="F75">
        <f t="shared" si="4"/>
        <v>0</v>
      </c>
      <c r="G75">
        <f>+'Utilità-Disutilità totale'!G75</f>
        <v>0.26642381042689761</v>
      </c>
    </row>
    <row r="76" spans="1:7" x14ac:dyDescent="0.25">
      <c r="A76">
        <v>0.57999999999999996</v>
      </c>
      <c r="B76" s="4">
        <f t="shared" si="2"/>
        <v>0.14237792398456764</v>
      </c>
      <c r="C76" s="4">
        <f t="shared" si="0"/>
        <v>4.0368000000000001E-2</v>
      </c>
      <c r="D76" s="22">
        <f t="shared" si="3"/>
        <v>0.10200992398456764</v>
      </c>
      <c r="E76">
        <f t="shared" si="1"/>
        <v>0</v>
      </c>
      <c r="F76">
        <f t="shared" si="4"/>
        <v>0</v>
      </c>
      <c r="G76">
        <f>+'Utilità-Disutilità totale'!G76</f>
        <v>0.26745950637016414</v>
      </c>
    </row>
    <row r="77" spans="1:7" x14ac:dyDescent="0.25">
      <c r="A77">
        <v>0.59</v>
      </c>
      <c r="B77" s="4">
        <f t="shared" si="2"/>
        <v>0.14068436787290226</v>
      </c>
      <c r="C77" s="4">
        <f t="shared" si="0"/>
        <v>4.1772000000000011E-2</v>
      </c>
      <c r="D77" s="22">
        <f t="shared" si="3"/>
        <v>9.8912367872902252E-2</v>
      </c>
      <c r="E77">
        <f t="shared" si="1"/>
        <v>0</v>
      </c>
      <c r="F77">
        <f t="shared" si="4"/>
        <v>0</v>
      </c>
      <c r="G77">
        <f>+'Utilità-Disutilità totale'!G77</f>
        <v>0.2684640968167078</v>
      </c>
    </row>
    <row r="78" spans="1:7" x14ac:dyDescent="0.25">
      <c r="A78">
        <v>0.6</v>
      </c>
      <c r="B78" s="4">
        <f t="shared" si="2"/>
        <v>0.13903891703159094</v>
      </c>
      <c r="C78" s="4">
        <f t="shared" si="0"/>
        <v>4.3200000000000009E-2</v>
      </c>
      <c r="D78" s="22">
        <f t="shared" si="3"/>
        <v>9.583891703159092E-2</v>
      </c>
      <c r="E78">
        <f t="shared" si="1"/>
        <v>0</v>
      </c>
      <c r="F78">
        <f t="shared" si="4"/>
        <v>0</v>
      </c>
      <c r="G78">
        <f>+'Utilità-Disutilità totale'!G78</f>
        <v>0.26943783406318189</v>
      </c>
    </row>
    <row r="79" spans="1:7" x14ac:dyDescent="0.25">
      <c r="A79">
        <v>0.61</v>
      </c>
      <c r="B79" s="4">
        <f t="shared" si="2"/>
        <v>0.1374394369076499</v>
      </c>
      <c r="C79" s="4">
        <f t="shared" si="0"/>
        <v>4.4652000000000011E-2</v>
      </c>
      <c r="D79" s="22">
        <f t="shared" si="3"/>
        <v>9.2787436907649887E-2</v>
      </c>
      <c r="E79">
        <f t="shared" si="1"/>
        <v>0</v>
      </c>
      <c r="F79">
        <f t="shared" si="4"/>
        <v>0</v>
      </c>
      <c r="G79">
        <f>+'Utilità-Disutilità totale'!G79</f>
        <v>0.27038094837888815</v>
      </c>
    </row>
    <row r="80" spans="1:7" x14ac:dyDescent="0.25">
      <c r="A80">
        <v>0.62</v>
      </c>
      <c r="B80" s="4">
        <f t="shared" si="2"/>
        <v>0.13588392064568958</v>
      </c>
      <c r="C80" s="4">
        <f t="shared" si="0"/>
        <v>4.6128000000000009E-2</v>
      </c>
      <c r="D80" s="22">
        <f t="shared" si="3"/>
        <v>8.9755920645689574E-2</v>
      </c>
      <c r="E80">
        <f t="shared" si="1"/>
        <v>0</v>
      </c>
      <c r="F80">
        <f t="shared" si="4"/>
        <v>0</v>
      </c>
      <c r="G80">
        <f>+'Utilità-Disutilità totale'!G80</f>
        <v>0.27129364933442518</v>
      </c>
    </row>
    <row r="81" spans="1:7" x14ac:dyDescent="0.25">
      <c r="A81">
        <v>0.63</v>
      </c>
      <c r="B81" s="4">
        <f t="shared" si="2"/>
        <v>0.1343704795381741</v>
      </c>
      <c r="C81" s="4">
        <f t="shared" si="0"/>
        <v>4.7628000000000011E-2</v>
      </c>
      <c r="D81" s="22">
        <f t="shared" si="3"/>
        <v>8.67424795381741E-2</v>
      </c>
      <c r="E81">
        <f t="shared" si="1"/>
        <v>0</v>
      </c>
      <c r="F81">
        <f t="shared" si="4"/>
        <v>0</v>
      </c>
      <c r="G81">
        <f>+'Utilità-Disutilità totale'!G81</f>
        <v>0.27217612703016564</v>
      </c>
    </row>
    <row r="82" spans="1:7" x14ac:dyDescent="0.25">
      <c r="A82">
        <v>0.64</v>
      </c>
      <c r="B82" s="4">
        <f t="shared" si="2"/>
        <v>0.13289733432823903</v>
      </c>
      <c r="C82" s="4">
        <f t="shared" si="0"/>
        <v>4.9152000000000015E-2</v>
      </c>
      <c r="D82" s="22">
        <f t="shared" si="3"/>
        <v>8.374533432823901E-2</v>
      </c>
      <c r="E82">
        <f t="shared" si="1"/>
        <v>0</v>
      </c>
      <c r="F82">
        <f t="shared" si="4"/>
        <v>0</v>
      </c>
      <c r="G82">
        <f>+'Utilità-Disutilità totale'!G82</f>
        <v>0.27302855323357655</v>
      </c>
    </row>
    <row r="83" spans="1:7" x14ac:dyDescent="0.25">
      <c r="A83">
        <v>0.65</v>
      </c>
      <c r="B83" s="4">
        <f t="shared" si="2"/>
        <v>0.13146280727698131</v>
      </c>
      <c r="C83" s="4">
        <f t="shared" si="0"/>
        <v>5.0700000000000016E-2</v>
      </c>
      <c r="D83" s="22">
        <f t="shared" si="3"/>
        <v>8.0762807276981291E-2</v>
      </c>
      <c r="E83">
        <f t="shared" si="1"/>
        <v>0</v>
      </c>
      <c r="F83">
        <f t="shared" si="4"/>
        <v>0</v>
      </c>
      <c r="G83">
        <f>+'Utilità-Disutilità totale'!G83</f>
        <v>0.27385108243345951</v>
      </c>
    </row>
    <row r="84" spans="1:7" x14ac:dyDescent="0.25">
      <c r="A84">
        <v>0.66</v>
      </c>
      <c r="B84" s="4">
        <f t="shared" si="2"/>
        <v>0.13006531491743531</v>
      </c>
      <c r="C84" s="4">
        <f t="shared" si="0"/>
        <v>5.2272000000000006E-2</v>
      </c>
      <c r="D84" s="22">
        <f t="shared" si="3"/>
        <v>7.7793314917435297E-2</v>
      </c>
      <c r="E84">
        <f t="shared" si="1"/>
        <v>0</v>
      </c>
      <c r="F84">
        <f t="shared" si="4"/>
        <v>0</v>
      </c>
      <c r="G84">
        <f>+'Utilità-Disutilità totale'!G84</f>
        <v>0.27464385281835774</v>
      </c>
    </row>
    <row r="85" spans="1:7" x14ac:dyDescent="0.25">
      <c r="A85">
        <v>0.67</v>
      </c>
      <c r="B85" s="4">
        <f t="shared" si="2"/>
        <v>0.12870336142640879</v>
      </c>
      <c r="C85" s="4">
        <f t="shared" si="0"/>
        <v>5.386800000000002E-2</v>
      </c>
      <c r="D85" s="22">
        <f t="shared" si="3"/>
        <v>7.4835361426408759E-2</v>
      </c>
      <c r="E85">
        <f t="shared" si="1"/>
        <v>0</v>
      </c>
      <c r="F85">
        <f t="shared" si="4"/>
        <v>0</v>
      </c>
      <c r="G85">
        <f>+'Utilità-Disutilità totale'!G85</f>
        <v>0.27540698718564632</v>
      </c>
    </row>
    <row r="86" spans="1:7" x14ac:dyDescent="0.25">
      <c r="A86">
        <v>0.68</v>
      </c>
      <c r="B86" s="4">
        <f t="shared" si="2"/>
        <v>0.12737553255316453</v>
      </c>
      <c r="C86" s="4">
        <f t="shared" ref="C86:C149" si="5">+($B$10/$A86)*($A86^$B$10)*($B$12^$B$11)</f>
        <v>5.5488000000000016E-2</v>
      </c>
      <c r="D86" s="22">
        <f t="shared" si="3"/>
        <v>7.1887532553164518E-2</v>
      </c>
      <c r="E86">
        <f t="shared" ref="E86:E149" si="6">IF(D86=$D$419,A86,0)</f>
        <v>0</v>
      </c>
      <c r="F86">
        <f t="shared" si="4"/>
        <v>0</v>
      </c>
      <c r="G86">
        <f>+'Utilità-Disutilità totale'!G86</f>
        <v>0.27614059378717293</v>
      </c>
    </row>
    <row r="87" spans="1:7" x14ac:dyDescent="0.25">
      <c r="A87">
        <v>0.69</v>
      </c>
      <c r="B87" s="4">
        <f t="shared" ref="B87:B150" si="7">+$B$5/$A87*$A87^$B$5*$B$12^$B$6</f>
        <v>0.12608049005075705</v>
      </c>
      <c r="C87" s="4">
        <f t="shared" si="5"/>
        <v>5.7132000000000009E-2</v>
      </c>
      <c r="D87" s="22">
        <f t="shared" ref="D87:D150" si="8">ABS(B87-C87)</f>
        <v>6.8948490050757039E-2</v>
      </c>
      <c r="E87">
        <f t="shared" si="6"/>
        <v>0</v>
      </c>
      <c r="F87">
        <f t="shared" ref="F87:F150" si="9">IF(D87=$D$419,B87,0)</f>
        <v>0</v>
      </c>
      <c r="G87">
        <f>+'Utilità-Disutilità totale'!G87</f>
        <v>0.27684476711674116</v>
      </c>
    </row>
    <row r="88" spans="1:7" x14ac:dyDescent="0.25">
      <c r="A88">
        <v>0.7</v>
      </c>
      <c r="B88" s="4">
        <f t="shared" si="7"/>
        <v>0.12481696656180735</v>
      </c>
      <c r="C88" s="4">
        <f t="shared" si="5"/>
        <v>5.8799999999999991E-2</v>
      </c>
      <c r="D88" s="22">
        <f t="shared" si="8"/>
        <v>6.6016966561807361E-2</v>
      </c>
      <c r="E88">
        <f t="shared" si="6"/>
        <v>0</v>
      </c>
      <c r="F88">
        <f t="shared" si="9"/>
        <v>0</v>
      </c>
      <c r="G88">
        <f>+'Utilità-Disutilità totale'!G88</f>
        <v>0.27751958864421711</v>
      </c>
    </row>
    <row r="89" spans="1:7" x14ac:dyDescent="0.25">
      <c r="A89">
        <v>0.71</v>
      </c>
      <c r="B89" s="4">
        <f t="shared" si="7"/>
        <v>0.12358376091574017</v>
      </c>
      <c r="C89" s="4">
        <f t="shared" si="5"/>
        <v>6.0492000000000018E-2</v>
      </c>
      <c r="D89" s="22">
        <f t="shared" si="8"/>
        <v>6.3091760915740147E-2</v>
      </c>
      <c r="E89">
        <f t="shared" si="6"/>
        <v>0</v>
      </c>
      <c r="F89">
        <f t="shared" si="9"/>
        <v>0</v>
      </c>
      <c r="G89">
        <f>+'Utilità-Disutilità totale'!G89</f>
        <v>0.27816512750058509</v>
      </c>
    </row>
    <row r="90" spans="1:7" x14ac:dyDescent="0.25">
      <c r="A90">
        <v>0.72</v>
      </c>
      <c r="B90" s="4">
        <f t="shared" si="7"/>
        <v>0.12237973379911302</v>
      </c>
      <c r="C90" s="4">
        <f t="shared" si="5"/>
        <v>6.2208000000000006E-2</v>
      </c>
      <c r="D90" s="22">
        <f t="shared" si="8"/>
        <v>6.017173379911301E-2</v>
      </c>
      <c r="E90">
        <f t="shared" si="6"/>
        <v>0</v>
      </c>
      <c r="F90">
        <f t="shared" si="9"/>
        <v>0</v>
      </c>
      <c r="G90">
        <f>+'Utilità-Disutilità totale'!G90</f>
        <v>0.27878144111787123</v>
      </c>
    </row>
    <row r="91" spans="1:7" x14ac:dyDescent="0.25">
      <c r="A91">
        <v>0.73</v>
      </c>
      <c r="B91" s="4">
        <f t="shared" si="7"/>
        <v>0.12120380376472251</v>
      </c>
      <c r="C91" s="4">
        <f t="shared" si="5"/>
        <v>6.3948000000000019E-2</v>
      </c>
      <c r="D91" s="22">
        <f t="shared" si="8"/>
        <v>5.7255803764722488E-2</v>
      </c>
      <c r="E91">
        <f t="shared" si="6"/>
        <v>0</v>
      </c>
      <c r="F91">
        <f t="shared" si="9"/>
        <v>0</v>
      </c>
      <c r="G91">
        <f>+'Utilità-Disutilità totale'!G91</f>
        <v>0.27936857582749147</v>
      </c>
    </row>
    <row r="92" spans="1:7" x14ac:dyDescent="0.25">
      <c r="A92">
        <v>0.74</v>
      </c>
      <c r="B92" s="4">
        <f t="shared" si="7"/>
        <v>0.12005494354875194</v>
      </c>
      <c r="C92" s="4">
        <f t="shared" si="5"/>
        <v>6.571200000000002E-2</v>
      </c>
      <c r="D92" s="22">
        <f t="shared" si="8"/>
        <v>5.4342943548751924E-2</v>
      </c>
      <c r="E92">
        <f t="shared" si="6"/>
        <v>0</v>
      </c>
      <c r="F92">
        <f t="shared" si="9"/>
        <v>0</v>
      </c>
      <c r="G92">
        <f>+'Utilità-Disutilità totale'!G92</f>
        <v>0.27992656742025479</v>
      </c>
    </row>
    <row r="93" spans="1:7" x14ac:dyDescent="0.25">
      <c r="A93">
        <v>0.75</v>
      </c>
      <c r="B93" s="4">
        <f t="shared" si="7"/>
        <v>0.11893217666838489</v>
      </c>
      <c r="C93" s="4">
        <f t="shared" si="5"/>
        <v>6.7500000000000018E-2</v>
      </c>
      <c r="D93" s="22">
        <f t="shared" si="8"/>
        <v>5.1432176668384871E-2</v>
      </c>
      <c r="E93">
        <f t="shared" si="6"/>
        <v>0</v>
      </c>
      <c r="F93">
        <f t="shared" si="9"/>
        <v>0</v>
      </c>
      <c r="G93">
        <f>+'Utilità-Disutilità totale'!G93</f>
        <v>0.2804554416709622</v>
      </c>
    </row>
    <row r="94" spans="1:7" x14ac:dyDescent="0.25">
      <c r="A94">
        <v>0.76</v>
      </c>
      <c r="B94" s="4">
        <f t="shared" si="7"/>
        <v>0.11783457427511052</v>
      </c>
      <c r="C94" s="4">
        <f t="shared" si="5"/>
        <v>6.9312000000000012E-2</v>
      </c>
      <c r="D94" s="22">
        <f t="shared" si="8"/>
        <v>4.8522574275110503E-2</v>
      </c>
      <c r="E94">
        <f t="shared" si="6"/>
        <v>0</v>
      </c>
      <c r="F94">
        <f t="shared" si="9"/>
        <v>0</v>
      </c>
      <c r="G94">
        <f>+'Utilità-Disutilità totale'!G94</f>
        <v>0.28095521483027991</v>
      </c>
    </row>
    <row r="95" spans="1:7" x14ac:dyDescent="0.25">
      <c r="A95">
        <v>0.77</v>
      </c>
      <c r="B95" s="4">
        <f t="shared" si="7"/>
        <v>0.11676125224142725</v>
      </c>
      <c r="C95" s="4">
        <f t="shared" si="5"/>
        <v>7.1148000000000017E-2</v>
      </c>
      <c r="D95" s="22">
        <f t="shared" si="8"/>
        <v>4.5613252241427232E-2</v>
      </c>
      <c r="E95">
        <f t="shared" si="6"/>
        <v>0</v>
      </c>
      <c r="F95">
        <f t="shared" si="9"/>
        <v>0</v>
      </c>
      <c r="G95">
        <f>+'Utilità-Disutilità totale'!G95</f>
        <v>0.28142589408632995</v>
      </c>
    </row>
    <row r="96" spans="1:7" x14ac:dyDescent="0.25">
      <c r="A96">
        <v>0.78</v>
      </c>
      <c r="B96" s="4">
        <f t="shared" si="7"/>
        <v>0.11571136846085789</v>
      </c>
      <c r="C96" s="4">
        <f t="shared" si="5"/>
        <v>7.3008000000000017E-2</v>
      </c>
      <c r="D96" s="22">
        <f t="shared" si="8"/>
        <v>4.2703368460857871E-2</v>
      </c>
      <c r="E96">
        <f t="shared" si="6"/>
        <v>0</v>
      </c>
      <c r="F96">
        <f t="shared" si="9"/>
        <v>0</v>
      </c>
      <c r="G96">
        <f>+'Utilità-Disutilità totale'!G96</f>
        <v>0.28186747799823053</v>
      </c>
    </row>
    <row r="97" spans="1:7" x14ac:dyDescent="0.25">
      <c r="A97">
        <v>0.79</v>
      </c>
      <c r="B97" s="4">
        <f t="shared" si="7"/>
        <v>0.11468412034314934</v>
      </c>
      <c r="C97" s="4">
        <f t="shared" si="5"/>
        <v>7.4892000000000028E-2</v>
      </c>
      <c r="D97" s="22">
        <f t="shared" si="8"/>
        <v>3.9792120343149315E-2</v>
      </c>
      <c r="E97">
        <f t="shared" si="6"/>
        <v>0</v>
      </c>
      <c r="F97">
        <f t="shared" si="9"/>
        <v>0</v>
      </c>
      <c r="G97">
        <f>+'Utilità-Disutilità totale'!G97</f>
        <v>0.28227995690362656</v>
      </c>
    </row>
    <row r="98" spans="1:7" x14ac:dyDescent="0.25">
      <c r="A98">
        <v>0.8</v>
      </c>
      <c r="B98" s="4">
        <f t="shared" si="7"/>
        <v>0.11367874248827983</v>
      </c>
      <c r="C98" s="4">
        <f t="shared" si="5"/>
        <v>7.6800000000000035E-2</v>
      </c>
      <c r="D98" s="22">
        <f t="shared" si="8"/>
        <v>3.6878742488279798E-2</v>
      </c>
      <c r="E98">
        <f t="shared" si="6"/>
        <v>0</v>
      </c>
      <c r="F98">
        <f t="shared" si="9"/>
        <v>0</v>
      </c>
      <c r="G98">
        <f>+'Utilità-Disutilità totale'!G98</f>
        <v>0.28266331330207961</v>
      </c>
    </row>
    <row r="99" spans="1:7" x14ac:dyDescent="0.25">
      <c r="A99">
        <v>0.81</v>
      </c>
      <c r="B99" s="4">
        <f t="shared" si="7"/>
        <v>0.11269450452445516</v>
      </c>
      <c r="C99" s="4">
        <f t="shared" si="5"/>
        <v>7.8732000000000024E-2</v>
      </c>
      <c r="D99" s="22">
        <f t="shared" si="8"/>
        <v>3.3962504524455137E-2</v>
      </c>
      <c r="E99">
        <f t="shared" si="6"/>
        <v>0</v>
      </c>
      <c r="F99">
        <f t="shared" si="9"/>
        <v>0</v>
      </c>
      <c r="G99">
        <f>+'Utilità-Disutilità totale'!G99</f>
        <v>0.28301752221602894</v>
      </c>
    </row>
    <row r="100" spans="1:7" x14ac:dyDescent="0.25">
      <c r="A100">
        <v>0.82</v>
      </c>
      <c r="B100" s="4">
        <f t="shared" si="7"/>
        <v>0.11173070909666956</v>
      </c>
      <c r="C100" s="4">
        <f t="shared" si="5"/>
        <v>8.0687999999999996E-2</v>
      </c>
      <c r="D100" s="22">
        <f t="shared" si="8"/>
        <v>3.1042709096669563E-2</v>
      </c>
      <c r="E100">
        <f t="shared" si="6"/>
        <v>0</v>
      </c>
      <c r="F100">
        <f t="shared" si="9"/>
        <v>0</v>
      </c>
      <c r="G100">
        <f>+'Utilità-Disutilità totale'!G100</f>
        <v>0.28334255153089682</v>
      </c>
    </row>
    <row r="101" spans="1:7" x14ac:dyDescent="0.25">
      <c r="A101">
        <v>0.83</v>
      </c>
      <c r="B101" s="4">
        <f t="shared" si="7"/>
        <v>0.11078668999365544</v>
      </c>
      <c r="C101" s="4">
        <f t="shared" si="5"/>
        <v>8.2668000000000019E-2</v>
      </c>
      <c r="D101" s="22">
        <f t="shared" si="8"/>
        <v>2.8118689993655424E-2</v>
      </c>
      <c r="E101">
        <f t="shared" si="6"/>
        <v>0</v>
      </c>
      <c r="F101">
        <f t="shared" si="9"/>
        <v>0</v>
      </c>
      <c r="G101">
        <f>+'Utilità-Disutilità totale'!G101</f>
        <v>0.28363836231578005</v>
      </c>
    </row>
    <row r="102" spans="1:7" x14ac:dyDescent="0.25">
      <c r="A102">
        <v>0.84</v>
      </c>
      <c r="B102" s="4">
        <f t="shared" si="7"/>
        <v>0.1098618104021634</v>
      </c>
      <c r="C102" s="4">
        <f t="shared" si="5"/>
        <v>8.4671999999999997E-2</v>
      </c>
      <c r="D102" s="22">
        <f t="shared" si="8"/>
        <v>2.5189810402163407E-2</v>
      </c>
      <c r="E102">
        <f t="shared" si="6"/>
        <v>0</v>
      </c>
      <c r="F102">
        <f t="shared" si="9"/>
        <v>0</v>
      </c>
      <c r="G102">
        <f>+'Utilità-Disutilità totale'!G102</f>
        <v>0.28390490912605759</v>
      </c>
    </row>
    <row r="103" spans="1:7" x14ac:dyDescent="0.25">
      <c r="A103">
        <v>0.85</v>
      </c>
      <c r="B103" s="4">
        <f t="shared" si="7"/>
        <v>0.10895546127851796</v>
      </c>
      <c r="C103" s="4">
        <f t="shared" si="5"/>
        <v>8.6699999999999999E-2</v>
      </c>
      <c r="D103" s="22">
        <f t="shared" si="8"/>
        <v>2.2255461278517963E-2</v>
      </c>
      <c r="E103">
        <f t="shared" si="6"/>
        <v>0</v>
      </c>
      <c r="F103">
        <f t="shared" si="9"/>
        <v>0</v>
      </c>
      <c r="G103">
        <f>+'Utilità-Disutilità totale'!G103</f>
        <v>0.2841421402891342</v>
      </c>
    </row>
    <row r="104" spans="1:7" x14ac:dyDescent="0.25">
      <c r="A104">
        <v>0.86</v>
      </c>
      <c r="B104" s="4">
        <f t="shared" si="7"/>
        <v>0.10806705982829597</v>
      </c>
      <c r="C104" s="4">
        <f t="shared" si="5"/>
        <v>8.8752000000000011E-2</v>
      </c>
      <c r="D104" s="22">
        <f t="shared" si="8"/>
        <v>1.9315059828295955E-2</v>
      </c>
      <c r="E104">
        <f t="shared" si="6"/>
        <v>0</v>
      </c>
      <c r="F104">
        <f t="shared" si="9"/>
        <v>0</v>
      </c>
      <c r="G104">
        <f>+'Utilità-Disutilità totale'!G104</f>
        <v>0.28434999817444845</v>
      </c>
    </row>
    <row r="105" spans="1:7" x14ac:dyDescent="0.25">
      <c r="A105">
        <v>0.87</v>
      </c>
      <c r="B105" s="4">
        <f t="shared" si="7"/>
        <v>0.10719604808578705</v>
      </c>
      <c r="C105" s="4">
        <f t="shared" si="5"/>
        <v>9.082800000000002E-2</v>
      </c>
      <c r="D105" s="22">
        <f t="shared" si="8"/>
        <v>1.6368048085787026E-2</v>
      </c>
      <c r="E105">
        <f t="shared" si="6"/>
        <v>0</v>
      </c>
      <c r="F105">
        <f t="shared" si="9"/>
        <v>0</v>
      </c>
      <c r="G105">
        <f>+'Utilità-Disutilità totale'!G105</f>
        <v>0.28452841944878243</v>
      </c>
    </row>
    <row r="106" spans="1:7" x14ac:dyDescent="0.25">
      <c r="A106">
        <v>0.88</v>
      </c>
      <c r="B106" s="4">
        <f t="shared" si="7"/>
        <v>0.10634189158562501</v>
      </c>
      <c r="C106" s="4">
        <f t="shared" si="5"/>
        <v>9.2928000000000011E-2</v>
      </c>
      <c r="D106" s="22">
        <f t="shared" si="8"/>
        <v>1.3413891585625004E-2</v>
      </c>
      <c r="E106">
        <f t="shared" si="6"/>
        <v>0</v>
      </c>
      <c r="F106">
        <f t="shared" si="9"/>
        <v>0</v>
      </c>
      <c r="G106">
        <f>+'Utilità-Disutilità totale'!G106</f>
        <v>0.2846773353178334</v>
      </c>
    </row>
    <row r="107" spans="1:7" x14ac:dyDescent="0.25">
      <c r="A107">
        <v>0.89</v>
      </c>
      <c r="B107" s="4">
        <f t="shared" si="7"/>
        <v>0.1055040781196403</v>
      </c>
      <c r="C107" s="4">
        <f t="shared" si="5"/>
        <v>9.5052000000000025E-2</v>
      </c>
      <c r="D107" s="22">
        <f t="shared" si="8"/>
        <v>1.0452078119640273E-2</v>
      </c>
      <c r="E107">
        <f t="shared" si="6"/>
        <v>0</v>
      </c>
      <c r="F107">
        <f t="shared" si="9"/>
        <v>0</v>
      </c>
      <c r="G107">
        <f>+'Utilità-Disutilità totale'!G107</f>
        <v>0.2847966717549329</v>
      </c>
    </row>
    <row r="108" spans="1:7" x14ac:dyDescent="0.25">
      <c r="A108">
        <v>0.9</v>
      </c>
      <c r="B108" s="4">
        <f t="shared" si="7"/>
        <v>0.10468211657257813</v>
      </c>
      <c r="C108" s="4">
        <f t="shared" si="5"/>
        <v>9.7200000000000022E-2</v>
      </c>
      <c r="D108" s="22">
        <f t="shared" si="8"/>
        <v>7.4821165725781069E-3</v>
      </c>
      <c r="E108">
        <f t="shared" si="6"/>
        <v>0</v>
      </c>
      <c r="F108">
        <f t="shared" si="9"/>
        <v>0</v>
      </c>
      <c r="G108">
        <f>+'Utilità-Disutilità totale'!G108</f>
        <v>0.28488634971773441</v>
      </c>
    </row>
    <row r="109" spans="1:7" x14ac:dyDescent="0.25">
      <c r="A109">
        <v>0.91</v>
      </c>
      <c r="B109" s="4">
        <f t="shared" si="7"/>
        <v>0.10387553583086628</v>
      </c>
      <c r="C109" s="4">
        <f t="shared" si="5"/>
        <v>9.937200000000003E-2</v>
      </c>
      <c r="D109" s="22">
        <f t="shared" si="8"/>
        <v>4.5035358308662538E-3</v>
      </c>
      <c r="E109">
        <f t="shared" si="6"/>
        <v>0</v>
      </c>
      <c r="F109">
        <f t="shared" si="9"/>
        <v>0</v>
      </c>
      <c r="G109">
        <f>+'Utilità-Disutilità totale'!G109</f>
        <v>0.2849462853536277</v>
      </c>
    </row>
    <row r="110" spans="1:7" x14ac:dyDescent="0.25">
      <c r="A110">
        <v>0.92</v>
      </c>
      <c r="B110" s="4">
        <f t="shared" si="7"/>
        <v>0.10308388375910338</v>
      </c>
      <c r="C110" s="4">
        <f t="shared" si="5"/>
        <v>0.10156800000000002</v>
      </c>
      <c r="D110" s="22">
        <f t="shared" si="8"/>
        <v>1.5158837591033592E-3</v>
      </c>
      <c r="E110">
        <f t="shared" si="6"/>
        <v>0</v>
      </c>
      <c r="F110">
        <f t="shared" si="9"/>
        <v>0</v>
      </c>
      <c r="G110">
        <f>+'Utilità-Disutilità totale'!G110</f>
        <v>0.28497639019458376</v>
      </c>
    </row>
    <row r="111" spans="1:7" x14ac:dyDescent="0.25">
      <c r="A111">
        <v>0.93</v>
      </c>
      <c r="B111" s="4">
        <f t="shared" si="7"/>
        <v>0.10230672623938139</v>
      </c>
      <c r="C111" s="4">
        <f t="shared" si="5"/>
        <v>0.10378800000000002</v>
      </c>
      <c r="D111" s="22">
        <f t="shared" si="8"/>
        <v>1.4812737606186288E-3</v>
      </c>
      <c r="E111">
        <f t="shared" si="6"/>
        <v>0.93</v>
      </c>
      <c r="F111">
        <f t="shared" si="9"/>
        <v>0.10230672623938139</v>
      </c>
      <c r="G111">
        <f>+'Utilità-Disutilità totale'!G111</f>
        <v>0.28497657134208232</v>
      </c>
    </row>
    <row r="112" spans="1:7" x14ac:dyDescent="0.25">
      <c r="A112">
        <v>0.94000000000000095</v>
      </c>
      <c r="B112" s="4">
        <f t="shared" si="7"/>
        <v>0.10154364626895596</v>
      </c>
      <c r="C112" s="4">
        <f t="shared" si="5"/>
        <v>0.10603200000000025</v>
      </c>
      <c r="D112" s="22">
        <f t="shared" si="8"/>
        <v>4.488353731044295E-3</v>
      </c>
      <c r="E112">
        <f t="shared" si="6"/>
        <v>0</v>
      </c>
      <c r="F112">
        <f t="shared" si="9"/>
        <v>0</v>
      </c>
      <c r="G112">
        <f>+'Utilità-Disutilità totale'!G112</f>
        <v>0.28494673164272888</v>
      </c>
    </row>
    <row r="113" spans="1:7" x14ac:dyDescent="0.25">
      <c r="A113">
        <v>0.95000000000000095</v>
      </c>
      <c r="B113" s="4">
        <f t="shared" si="7"/>
        <v>0.10079424311214369</v>
      </c>
      <c r="C113" s="4">
        <f t="shared" si="5"/>
        <v>0.10830000000000026</v>
      </c>
      <c r="D113" s="22">
        <f t="shared" si="8"/>
        <v>7.5057568878565684E-3</v>
      </c>
      <c r="E113">
        <f t="shared" si="6"/>
        <v>0</v>
      </c>
      <c r="F113">
        <f t="shared" si="9"/>
        <v>0</v>
      </c>
      <c r="G113">
        <f>+'Utilità-Disutilità totale'!G113</f>
        <v>0.2848867698551219</v>
      </c>
    </row>
    <row r="114" spans="1:7" x14ac:dyDescent="0.25">
      <c r="A114">
        <v>0.96000000000000096</v>
      </c>
      <c r="B114" s="4">
        <f t="shared" si="7"/>
        <v>0.10005813150265452</v>
      </c>
      <c r="C114" s="4">
        <f t="shared" si="5"/>
        <v>0.11059200000000025</v>
      </c>
      <c r="D114" s="22">
        <f t="shared" si="8"/>
        <v>1.0533868497345722E-2</v>
      </c>
      <c r="E114">
        <f t="shared" si="6"/>
        <v>0</v>
      </c>
      <c r="F114">
        <f t="shared" si="9"/>
        <v>0</v>
      </c>
      <c r="G114">
        <f>+'Utilità-Disutilità totale'!G114</f>
        <v>0.28479658080849468</v>
      </c>
    </row>
    <row r="115" spans="1:7" x14ac:dyDescent="0.25">
      <c r="A115">
        <v>0.97000000000000097</v>
      </c>
      <c r="B115" s="4">
        <f t="shared" si="7"/>
        <v>9.9334940892871398E-2</v>
      </c>
      <c r="C115" s="4">
        <f t="shared" si="5"/>
        <v>0.11290800000000024</v>
      </c>
      <c r="D115" s="22">
        <f t="shared" si="8"/>
        <v>1.3573059107128846E-2</v>
      </c>
      <c r="E115">
        <f t="shared" si="6"/>
        <v>0</v>
      </c>
      <c r="F115">
        <f t="shared" si="9"/>
        <v>0</v>
      </c>
      <c r="G115">
        <f>+'Utilità-Disutilità totale'!G115</f>
        <v>0.28467605555361775</v>
      </c>
    </row>
    <row r="116" spans="1:7" x14ac:dyDescent="0.25">
      <c r="A116">
        <v>0.98000000000000098</v>
      </c>
      <c r="B116" s="4">
        <f t="shared" si="7"/>
        <v>9.8624314746861869E-2</v>
      </c>
      <c r="C116" s="4">
        <f t="shared" si="5"/>
        <v>0.11524800000000024</v>
      </c>
      <c r="D116" s="22">
        <f t="shared" si="8"/>
        <v>1.6623685253138371E-2</v>
      </c>
      <c r="E116">
        <f t="shared" si="6"/>
        <v>0</v>
      </c>
      <c r="F116">
        <f t="shared" si="9"/>
        <v>0</v>
      </c>
      <c r="G116">
        <f>+'Utilità-Disutilità totale'!G116</f>
        <v>0.28452508150641564</v>
      </c>
    </row>
    <row r="117" spans="1:7" x14ac:dyDescent="0.25">
      <c r="A117">
        <v>0.99000000000000099</v>
      </c>
      <c r="B117" s="4">
        <f t="shared" si="7"/>
        <v>9.7925909874157543E-2</v>
      </c>
      <c r="C117" s="4">
        <f t="shared" si="5"/>
        <v>0.11761200000000026</v>
      </c>
      <c r="D117" s="22">
        <f t="shared" si="8"/>
        <v>1.9686090125842715E-2</v>
      </c>
      <c r="E117">
        <f t="shared" si="6"/>
        <v>0</v>
      </c>
      <c r="F117">
        <f t="shared" si="9"/>
        <v>0</v>
      </c>
      <c r="G117">
        <f>+'Utilità-Disutilità totale'!G117</f>
        <v>0.28434354258472005</v>
      </c>
    </row>
    <row r="118" spans="1:7" x14ac:dyDescent="0.25">
      <c r="A118">
        <v>1</v>
      </c>
      <c r="B118" s="4">
        <f t="shared" si="7"/>
        <v>9.7239395801565751E-2</v>
      </c>
      <c r="C118" s="4">
        <f t="shared" si="5"/>
        <v>0.12000000000000002</v>
      </c>
      <c r="D118" s="22">
        <f t="shared" si="8"/>
        <v>2.2760604198434273E-2</v>
      </c>
      <c r="E118">
        <f t="shared" si="6"/>
        <v>0</v>
      </c>
      <c r="F118">
        <f t="shared" si="9"/>
        <v>0</v>
      </c>
      <c r="G118">
        <f>+'Utilità-Disutilità totale'!G118</f>
        <v>0.28413131933855251</v>
      </c>
    </row>
    <row r="119" spans="1:7" x14ac:dyDescent="0.25">
      <c r="A119">
        <v>1.01</v>
      </c>
      <c r="B119" s="4">
        <f t="shared" si="7"/>
        <v>9.6564454180486703E-2</v>
      </c>
      <c r="C119" s="4">
        <f t="shared" si="5"/>
        <v>0.12241200000000002</v>
      </c>
      <c r="D119" s="22">
        <f t="shared" si="8"/>
        <v>2.5847545819513318E-2</v>
      </c>
      <c r="E119">
        <f t="shared" si="6"/>
        <v>0</v>
      </c>
      <c r="F119">
        <f t="shared" si="9"/>
        <v>0</v>
      </c>
      <c r="G119">
        <f>+'Utilità-Disutilità totale'!G119</f>
        <v>0.28388828907430524</v>
      </c>
    </row>
    <row r="120" spans="1:7" x14ac:dyDescent="0.25">
      <c r="A120">
        <v>1.02</v>
      </c>
      <c r="B120" s="4">
        <f t="shared" si="7"/>
        <v>9.5900778227400882E-2</v>
      </c>
      <c r="C120" s="4">
        <f t="shared" si="5"/>
        <v>0.124848</v>
      </c>
      <c r="D120" s="22">
        <f t="shared" si="8"/>
        <v>2.8947221772599119E-2</v>
      </c>
      <c r="E120">
        <f t="shared" si="6"/>
        <v>0</v>
      </c>
      <c r="F120">
        <f t="shared" si="9"/>
        <v>0</v>
      </c>
      <c r="G120">
        <f>+'Utilità-Disutilità totale'!G120</f>
        <v>0.283614325973163</v>
      </c>
    </row>
    <row r="121" spans="1:7" x14ac:dyDescent="0.25">
      <c r="A121">
        <v>1.03</v>
      </c>
      <c r="B121" s="4">
        <f t="shared" si="7"/>
        <v>9.5248072195364936E-2</v>
      </c>
      <c r="C121" s="4">
        <f t="shared" si="5"/>
        <v>0.12730800000000003</v>
      </c>
      <c r="D121" s="22">
        <f t="shared" si="8"/>
        <v>3.2059927804635097E-2</v>
      </c>
      <c r="E121">
        <f t="shared" si="6"/>
        <v>0</v>
      </c>
      <c r="F121">
        <f t="shared" si="9"/>
        <v>0</v>
      </c>
      <c r="G121">
        <f>+'Utilità-Disutilità totale'!G121</f>
        <v>0.28330930120408632</v>
      </c>
    </row>
    <row r="122" spans="1:7" x14ac:dyDescent="0.25">
      <c r="A122">
        <v>1.04</v>
      </c>
      <c r="B122" s="4">
        <f t="shared" si="7"/>
        <v>9.4606050874516207E-2</v>
      </c>
      <c r="C122" s="4">
        <f t="shared" si="5"/>
        <v>0.12979200000000002</v>
      </c>
      <c r="D122" s="22">
        <f t="shared" si="8"/>
        <v>3.5185949125483812E-2</v>
      </c>
      <c r="E122">
        <f t="shared" si="6"/>
        <v>0</v>
      </c>
      <c r="F122">
        <f t="shared" si="9"/>
        <v>0</v>
      </c>
      <c r="G122">
        <f>+'Utilità-Disutilità totale'!G122</f>
        <v>0.28297308303165619</v>
      </c>
    </row>
    <row r="123" spans="1:7" x14ac:dyDescent="0.25">
      <c r="A123">
        <v>1.05</v>
      </c>
      <c r="B123" s="4">
        <f t="shared" si="7"/>
        <v>9.397443911973194E-2</v>
      </c>
      <c r="C123" s="4">
        <f t="shared" si="5"/>
        <v>0.13230000000000006</v>
      </c>
      <c r="D123" s="22">
        <f t="shared" si="8"/>
        <v>3.8325560880268117E-2</v>
      </c>
      <c r="E123">
        <f t="shared" si="6"/>
        <v>0</v>
      </c>
      <c r="F123">
        <f t="shared" si="9"/>
        <v>0</v>
      </c>
      <c r="G123">
        <f>+'Utilità-Disutilità totale'!G123</f>
        <v>0.28260553691906187</v>
      </c>
    </row>
    <row r="124" spans="1:7" x14ac:dyDescent="0.25">
      <c r="A124">
        <v>1.06</v>
      </c>
      <c r="B124" s="4">
        <f t="shared" si="7"/>
        <v>9.3352971403724186E-2</v>
      </c>
      <c r="C124" s="4">
        <f t="shared" si="5"/>
        <v>0.13483200000000004</v>
      </c>
      <c r="D124" s="22">
        <f t="shared" si="8"/>
        <v>4.1479028596275849E-2</v>
      </c>
      <c r="E124">
        <f t="shared" si="6"/>
        <v>0</v>
      </c>
      <c r="F124">
        <f t="shared" si="9"/>
        <v>0</v>
      </c>
      <c r="G124">
        <f>+'Utilità-Disutilità totale'!G124</f>
        <v>0.28220652562649212</v>
      </c>
    </row>
    <row r="125" spans="1:7" x14ac:dyDescent="0.25">
      <c r="A125">
        <v>1.07</v>
      </c>
      <c r="B125" s="4">
        <f t="shared" si="7"/>
        <v>9.2741391393975803E-2</v>
      </c>
      <c r="C125" s="4">
        <f t="shared" si="5"/>
        <v>0.13738800000000004</v>
      </c>
      <c r="D125" s="22">
        <f t="shared" si="8"/>
        <v>4.4646608606024235E-2</v>
      </c>
      <c r="E125">
        <f t="shared" si="6"/>
        <v>0</v>
      </c>
      <c r="F125">
        <f t="shared" si="9"/>
        <v>0</v>
      </c>
      <c r="G125">
        <f>+'Utilità-Disutilità totale'!G125</f>
        <v>0.28177590930518032</v>
      </c>
    </row>
    <row r="126" spans="1:7" x14ac:dyDescent="0.25">
      <c r="A126">
        <v>1.08</v>
      </c>
      <c r="B126" s="4">
        <f t="shared" si="7"/>
        <v>9.2139451552036025E-2</v>
      </c>
      <c r="C126" s="4">
        <f t="shared" si="5"/>
        <v>0.13996800000000004</v>
      </c>
      <c r="D126" s="22">
        <f t="shared" si="8"/>
        <v>4.7828548447964012E-2</v>
      </c>
      <c r="E126">
        <f t="shared" si="6"/>
        <v>0</v>
      </c>
      <c r="F126">
        <f t="shared" si="9"/>
        <v>0</v>
      </c>
      <c r="G126">
        <f>+'Utilità-Disutilità totale'!G126</f>
        <v>0.28131354558732968</v>
      </c>
    </row>
    <row r="127" spans="1:7" x14ac:dyDescent="0.25">
      <c r="A127">
        <v>1.0900000000000001</v>
      </c>
      <c r="B127" s="4">
        <f t="shared" si="7"/>
        <v>9.1546912753799628E-2</v>
      </c>
      <c r="C127" s="4">
        <f t="shared" si="5"/>
        <v>0.14257200000000006</v>
      </c>
      <c r="D127" s="22">
        <f t="shared" si="8"/>
        <v>5.1025087246200432E-2</v>
      </c>
      <c r="E127">
        <f t="shared" si="6"/>
        <v>0</v>
      </c>
      <c r="F127">
        <f t="shared" si="9"/>
        <v>0</v>
      </c>
      <c r="G127">
        <f>+'Utilità-Disutilità totale'!G127</f>
        <v>0.28081928967213871</v>
      </c>
    </row>
    <row r="128" spans="1:7" x14ac:dyDescent="0.25">
      <c r="A128">
        <v>1.1000000000000001</v>
      </c>
      <c r="B128" s="4">
        <f t="shared" si="7"/>
        <v>9.0963543929489632E-2</v>
      </c>
      <c r="C128" s="4">
        <f t="shared" si="5"/>
        <v>0.14520000000000005</v>
      </c>
      <c r="D128" s="22">
        <f t="shared" si="8"/>
        <v>5.4236456070510419E-2</v>
      </c>
      <c r="E128">
        <f t="shared" si="6"/>
        <v>0</v>
      </c>
      <c r="F128">
        <f t="shared" si="9"/>
        <v>0</v>
      </c>
      <c r="G128">
        <f>+'Utilità-Disutilità totale'!G128</f>
        <v>0.28029299440812866</v>
      </c>
    </row>
    <row r="129" spans="1:7" x14ac:dyDescent="0.25">
      <c r="A129">
        <v>1.1100000000000001</v>
      </c>
      <c r="B129" s="4">
        <f t="shared" si="7"/>
        <v>9.0389121722152507E-2</v>
      </c>
      <c r="C129" s="4">
        <f t="shared" si="5"/>
        <v>0.14785200000000007</v>
      </c>
      <c r="D129" s="22">
        <f t="shared" si="8"/>
        <v>5.7462878277847559E-2</v>
      </c>
      <c r="E129">
        <f t="shared" si="6"/>
        <v>0</v>
      </c>
      <c r="F129">
        <f t="shared" si="9"/>
        <v>0</v>
      </c>
      <c r="G129">
        <f>+'Utilità-Disutilità totale'!G129</f>
        <v>0.27973451037196428</v>
      </c>
    </row>
    <row r="130" spans="1:7" x14ac:dyDescent="0.25">
      <c r="A130">
        <v>1.1200000000000001</v>
      </c>
      <c r="B130" s="4">
        <f t="shared" si="7"/>
        <v>8.9823430163557386E-2</v>
      </c>
      <c r="C130" s="4">
        <f t="shared" si="5"/>
        <v>0.15052800000000005</v>
      </c>
      <c r="D130" s="22">
        <f t="shared" si="8"/>
        <v>6.0704569836442665E-2</v>
      </c>
      <c r="E130">
        <f t="shared" si="6"/>
        <v>0</v>
      </c>
      <c r="F130">
        <f t="shared" si="9"/>
        <v>0</v>
      </c>
      <c r="G130">
        <f>+'Utilità-Disutilità totale'!G130</f>
        <v>0.27914368594394756</v>
      </c>
    </row>
    <row r="131" spans="1:7" x14ac:dyDescent="0.25">
      <c r="A131">
        <v>1.1299999999999999</v>
      </c>
      <c r="B131" s="4">
        <f t="shared" si="7"/>
        <v>8.92662603664654E-2</v>
      </c>
      <c r="C131" s="4">
        <f t="shared" si="5"/>
        <v>0.15322799999999998</v>
      </c>
      <c r="D131" s="22">
        <f t="shared" si="8"/>
        <v>6.3961739633534576E-2</v>
      </c>
      <c r="E131">
        <f t="shared" si="6"/>
        <v>0</v>
      </c>
      <c r="F131">
        <f t="shared" si="9"/>
        <v>0</v>
      </c>
      <c r="G131">
        <f>+'Utilità-Disutilità totale'!G131</f>
        <v>0.27852036738035302</v>
      </c>
    </row>
    <row r="132" spans="1:7" x14ac:dyDescent="0.25">
      <c r="A132">
        <v>1.1399999999999999</v>
      </c>
      <c r="B132" s="4">
        <f t="shared" si="7"/>
        <v>8.8717410232306185E-2</v>
      </c>
      <c r="C132" s="4">
        <f t="shared" si="5"/>
        <v>0.15595200000000001</v>
      </c>
      <c r="D132" s="22">
        <f t="shared" si="8"/>
        <v>6.7234589767693823E-2</v>
      </c>
      <c r="E132">
        <f t="shared" si="6"/>
        <v>0</v>
      </c>
      <c r="F132">
        <f t="shared" si="9"/>
        <v>0</v>
      </c>
      <c r="G132">
        <f>+'Utilità-Disutilità totale'!G132</f>
        <v>0.27786439888276349</v>
      </c>
    </row>
    <row r="133" spans="1:7" x14ac:dyDescent="0.25">
      <c r="A133">
        <v>1.1499999999999999</v>
      </c>
      <c r="B133" s="4">
        <f t="shared" si="7"/>
        <v>8.8176684173362427E-2</v>
      </c>
      <c r="C133" s="4">
        <f t="shared" si="5"/>
        <v>0.15869999999999998</v>
      </c>
      <c r="D133" s="22">
        <f t="shared" si="8"/>
        <v>7.0523315826637553E-2</v>
      </c>
      <c r="E133">
        <f t="shared" si="6"/>
        <v>0</v>
      </c>
      <c r="F133">
        <f t="shared" si="9"/>
        <v>0</v>
      </c>
      <c r="G133">
        <f>+'Utilità-Disutilità totale'!G133</f>
        <v>0.27717562266455603</v>
      </c>
    </row>
    <row r="134" spans="1:7" x14ac:dyDescent="0.25">
      <c r="A134">
        <v>1.1599999999999999</v>
      </c>
      <c r="B134" s="4">
        <f t="shared" si="7"/>
        <v>8.7643892848623825E-2</v>
      </c>
      <c r="C134" s="4">
        <f t="shared" si="5"/>
        <v>0.161472</v>
      </c>
      <c r="D134" s="22">
        <f t="shared" si="8"/>
        <v>7.3828107151376179E-2</v>
      </c>
      <c r="E134">
        <f t="shared" si="6"/>
        <v>0</v>
      </c>
      <c r="F134">
        <f t="shared" si="9"/>
        <v>0</v>
      </c>
      <c r="G134">
        <f>+'Utilità-Disutilità totale'!G134</f>
        <v>0.27645387901467872</v>
      </c>
    </row>
    <row r="135" spans="1:7" x14ac:dyDescent="0.25">
      <c r="A135">
        <v>1.17</v>
      </c>
      <c r="B135" s="4">
        <f t="shared" si="7"/>
        <v>8.7118852912525954E-2</v>
      </c>
      <c r="C135" s="4">
        <f t="shared" si="5"/>
        <v>0.16426800000000003</v>
      </c>
      <c r="D135" s="22">
        <f t="shared" si="8"/>
        <v>7.7149147087474071E-2</v>
      </c>
      <c r="E135">
        <f t="shared" si="6"/>
        <v>0</v>
      </c>
      <c r="F135">
        <f t="shared" si="9"/>
        <v>0</v>
      </c>
      <c r="G135">
        <f>+'Utilità-Disutilità totale'!G135</f>
        <v>0.27569900635885114</v>
      </c>
    </row>
    <row r="136" spans="1:7" x14ac:dyDescent="0.25">
      <c r="A136">
        <v>1.18</v>
      </c>
      <c r="B136" s="4">
        <f t="shared" si="7"/>
        <v>8.6601386775842323E-2</v>
      </c>
      <c r="C136" s="4">
        <f t="shared" si="5"/>
        <v>0.16708800000000004</v>
      </c>
      <c r="D136" s="22">
        <f t="shared" si="8"/>
        <v>8.0486613224157719E-2</v>
      </c>
      <c r="E136">
        <f t="shared" si="6"/>
        <v>0</v>
      </c>
      <c r="F136">
        <f t="shared" si="9"/>
        <v>0</v>
      </c>
      <c r="G136">
        <f>+'Utilità-Disutilità totale'!G136</f>
        <v>0.27491084131831317</v>
      </c>
    </row>
    <row r="137" spans="1:7" x14ac:dyDescent="0.25">
      <c r="A137">
        <v>1.19</v>
      </c>
      <c r="B137" s="4">
        <f t="shared" si="7"/>
        <v>8.6091322378043927E-2</v>
      </c>
      <c r="C137" s="4">
        <f t="shared" si="5"/>
        <v>0.16993200000000003</v>
      </c>
      <c r="D137" s="22">
        <f t="shared" si="8"/>
        <v>8.38406776219561E-2</v>
      </c>
      <c r="E137">
        <f t="shared" si="6"/>
        <v>0</v>
      </c>
      <c r="F137">
        <f t="shared" si="9"/>
        <v>0</v>
      </c>
      <c r="G137">
        <f>+'Utilità-Disutilità totale'!G137</f>
        <v>0.27408921876624093</v>
      </c>
    </row>
    <row r="138" spans="1:7" x14ac:dyDescent="0.25">
      <c r="A138">
        <v>1.2</v>
      </c>
      <c r="B138" s="4">
        <f t="shared" si="7"/>
        <v>8.558849297048525E-2</v>
      </c>
      <c r="C138" s="4">
        <f t="shared" si="5"/>
        <v>0.17280000000000004</v>
      </c>
      <c r="D138" s="22">
        <f t="shared" si="8"/>
        <v>8.7211507029514787E-2</v>
      </c>
      <c r="E138">
        <f t="shared" si="6"/>
        <v>0</v>
      </c>
      <c r="F138">
        <f t="shared" si="9"/>
        <v>0</v>
      </c>
      <c r="G138">
        <f>+'Utilità-Disutilità totale'!G138</f>
        <v>0.27323397188194098</v>
      </c>
    </row>
    <row r="139" spans="1:7" x14ac:dyDescent="0.25">
      <c r="A139">
        <v>1.21</v>
      </c>
      <c r="B139" s="4">
        <f t="shared" si="7"/>
        <v>8.5092736909816932E-2</v>
      </c>
      <c r="C139" s="4">
        <f t="shared" si="5"/>
        <v>0.17569200000000004</v>
      </c>
      <c r="D139" s="22">
        <f t="shared" si="8"/>
        <v>9.059926309018311E-2</v>
      </c>
      <c r="E139">
        <f t="shared" si="6"/>
        <v>0</v>
      </c>
      <c r="F139">
        <f t="shared" si="9"/>
        <v>0</v>
      </c>
      <c r="G139">
        <f>+'Utilità-Disutilità totale'!G139</f>
        <v>0.27234493220292821</v>
      </c>
    </row>
    <row r="140" spans="1:7" x14ac:dyDescent="0.25">
      <c r="A140">
        <v>1.22</v>
      </c>
      <c r="B140" s="4">
        <f t="shared" si="7"/>
        <v>8.460389746106213E-2</v>
      </c>
      <c r="C140" s="4">
        <f t="shared" si="5"/>
        <v>0.17860800000000004</v>
      </c>
      <c r="D140" s="22">
        <f t="shared" si="8"/>
        <v>9.4004102538937914E-2</v>
      </c>
      <c r="E140">
        <f t="shared" si="6"/>
        <v>0</v>
      </c>
      <c r="F140">
        <f t="shared" si="9"/>
        <v>0</v>
      </c>
      <c r="G140">
        <f>+'Utilità-Disutilità totale'!G140</f>
        <v>0.27142192967498602</v>
      </c>
    </row>
    <row r="141" spans="1:7" x14ac:dyDescent="0.25">
      <c r="A141">
        <v>1.23</v>
      </c>
      <c r="B141" s="4">
        <f t="shared" si="7"/>
        <v>8.4121822609830116E-2</v>
      </c>
      <c r="C141" s="4">
        <f t="shared" si="5"/>
        <v>0.18154800000000001</v>
      </c>
      <c r="D141" s="22">
        <f t="shared" si="8"/>
        <v>9.7426177390169899E-2</v>
      </c>
      <c r="E141">
        <f t="shared" si="6"/>
        <v>0</v>
      </c>
      <c r="F141">
        <f t="shared" si="9"/>
        <v>0</v>
      </c>
      <c r="G141">
        <f>+'Utilità-Disutilità totale'!G141</f>
        <v>0.27046479270030344</v>
      </c>
    </row>
    <row r="142" spans="1:7" x14ac:dyDescent="0.25">
      <c r="A142">
        <v>1.24</v>
      </c>
      <c r="B142" s="4">
        <f t="shared" si="7"/>
        <v>8.3646364883172342E-2</v>
      </c>
      <c r="C142" s="4">
        <f t="shared" si="5"/>
        <v>0.18451200000000004</v>
      </c>
      <c r="D142" s="22">
        <f t="shared" si="8"/>
        <v>0.1008656351168277</v>
      </c>
      <c r="E142">
        <f t="shared" si="6"/>
        <v>0</v>
      </c>
      <c r="F142">
        <f t="shared" si="9"/>
        <v>0</v>
      </c>
      <c r="G142">
        <f>+'Utilità-Disutilità totale'!G142</f>
        <v>0.26947334818377899</v>
      </c>
    </row>
    <row r="143" spans="1:7" x14ac:dyDescent="0.25">
      <c r="A143">
        <v>1.25</v>
      </c>
      <c r="B143" s="4">
        <f t="shared" si="7"/>
        <v>8.3177381178617574E-2</v>
      </c>
      <c r="C143" s="4">
        <f t="shared" si="5"/>
        <v>0.18750000000000003</v>
      </c>
      <c r="D143" s="22">
        <f t="shared" si="8"/>
        <v>0.10432261882138245</v>
      </c>
      <c r="E143">
        <f t="shared" si="6"/>
        <v>0</v>
      </c>
      <c r="F143">
        <f t="shared" si="9"/>
        <v>0</v>
      </c>
      <c r="G143">
        <f>+'Utilità-Disutilità totale'!G143</f>
        <v>0.26844742157757323</v>
      </c>
    </row>
    <row r="144" spans="1:7" x14ac:dyDescent="0.25">
      <c r="A144">
        <v>1.26</v>
      </c>
      <c r="B144" s="4">
        <f t="shared" si="7"/>
        <v>8.2714732600950219E-2</v>
      </c>
      <c r="C144" s="4">
        <f t="shared" si="5"/>
        <v>0.19051200000000004</v>
      </c>
      <c r="D144" s="22">
        <f t="shared" si="8"/>
        <v>0.10779726739904982</v>
      </c>
      <c r="E144">
        <f t="shared" si="6"/>
        <v>0</v>
      </c>
      <c r="F144">
        <f t="shared" si="9"/>
        <v>0</v>
      </c>
      <c r="G144">
        <f>+'Utilità-Disutilità totale'!G144</f>
        <v>0.2673868369239909</v>
      </c>
    </row>
    <row r="145" spans="1:7" x14ac:dyDescent="0.25">
      <c r="A145">
        <v>1.27</v>
      </c>
      <c r="B145" s="4">
        <f t="shared" si="7"/>
        <v>8.2258284306323343E-2</v>
      </c>
      <c r="C145" s="4">
        <f t="shared" si="5"/>
        <v>0.193548</v>
      </c>
      <c r="D145" s="22">
        <f t="shared" si="8"/>
        <v>0.11128971569367666</v>
      </c>
      <c r="E145">
        <f t="shared" si="6"/>
        <v>0</v>
      </c>
      <c r="F145">
        <f t="shared" si="9"/>
        <v>0</v>
      </c>
      <c r="G145">
        <f>+'Utilità-Disutilità totale'!G145</f>
        <v>0.26629141689676883</v>
      </c>
    </row>
    <row r="146" spans="1:7" x14ac:dyDescent="0.25">
      <c r="A146">
        <v>1.28</v>
      </c>
      <c r="B146" s="4">
        <f t="shared" si="7"/>
        <v>8.1807905353321511E-2</v>
      </c>
      <c r="C146" s="4">
        <f t="shared" si="5"/>
        <v>0.19660800000000006</v>
      </c>
      <c r="D146" s="22">
        <f t="shared" si="8"/>
        <v>0.11480009464667855</v>
      </c>
      <c r="E146">
        <f t="shared" si="6"/>
        <v>0</v>
      </c>
      <c r="F146">
        <f t="shared" si="9"/>
        <v>0</v>
      </c>
      <c r="G146">
        <f>+'Utilità-Disutilità totale'!G146</f>
        <v>0.26516098284083839</v>
      </c>
    </row>
    <row r="147" spans="1:7" x14ac:dyDescent="0.25">
      <c r="A147">
        <v>1.29</v>
      </c>
      <c r="B147" s="4">
        <f t="shared" si="7"/>
        <v>8.1363468560612481E-2</v>
      </c>
      <c r="C147" s="4">
        <f t="shared" si="5"/>
        <v>0.19969200000000009</v>
      </c>
      <c r="D147" s="22">
        <f t="shared" si="8"/>
        <v>0.11832853143938761</v>
      </c>
      <c r="E147">
        <f t="shared" si="6"/>
        <v>0</v>
      </c>
      <c r="F147">
        <f t="shared" si="9"/>
        <v>0</v>
      </c>
      <c r="G147">
        <f>+'Utilità-Disutilità totale'!G147</f>
        <v>0.26399535481063369</v>
      </c>
    </row>
    <row r="148" spans="1:7" x14ac:dyDescent="0.25">
      <c r="A148">
        <v>1.3</v>
      </c>
      <c r="B148" s="4">
        <f t="shared" si="7"/>
        <v>8.092485037084747E-2</v>
      </c>
      <c r="C148" s="4">
        <f t="shared" si="5"/>
        <v>0.20280000000000006</v>
      </c>
      <c r="D148" s="22">
        <f t="shared" si="8"/>
        <v>0.12187514962915259</v>
      </c>
      <c r="E148">
        <f t="shared" si="6"/>
        <v>0</v>
      </c>
      <c r="F148">
        <f t="shared" si="9"/>
        <v>0</v>
      </c>
      <c r="G148">
        <f>+'Utilità-Disutilità totale'!G148</f>
        <v>0.26279435160700571</v>
      </c>
    </row>
    <row r="149" spans="1:7" x14ac:dyDescent="0.25">
      <c r="A149">
        <v>1.31</v>
      </c>
      <c r="B149" s="4">
        <f t="shared" si="7"/>
        <v>8.0491930720490296E-2</v>
      </c>
      <c r="C149" s="4">
        <f t="shared" si="5"/>
        <v>0.20593200000000006</v>
      </c>
      <c r="D149" s="22">
        <f t="shared" si="8"/>
        <v>0.12544006927950976</v>
      </c>
      <c r="E149">
        <f t="shared" si="6"/>
        <v>0</v>
      </c>
      <c r="F149">
        <f t="shared" si="9"/>
        <v>0</v>
      </c>
      <c r="G149">
        <f>+'Utilità-Disutilità totale'!G149</f>
        <v>0.26155779081280767</v>
      </c>
    </row>
    <row r="150" spans="1:7" x14ac:dyDescent="0.25">
      <c r="A150">
        <v>1.32</v>
      </c>
      <c r="B150" s="4">
        <f t="shared" si="7"/>
        <v>8.0064592915273847E-2</v>
      </c>
      <c r="C150" s="4">
        <f t="shared" ref="C150:C213" si="10">+($B$10/$A150)*($A150^$B$10)*($B$12^$B$11)</f>
        <v>0.20908800000000002</v>
      </c>
      <c r="D150" s="22">
        <f t="shared" si="8"/>
        <v>0.12902340708472618</v>
      </c>
      <c r="E150">
        <f t="shared" ref="E150:E213" si="11">IF(D150=$D$419,A150,0)</f>
        <v>0</v>
      </c>
      <c r="F150">
        <f t="shared" si="9"/>
        <v>0</v>
      </c>
      <c r="G150">
        <f>+'Utilità-Disutilità totale'!G150</f>
        <v>0.26028548882720487</v>
      </c>
    </row>
    <row r="151" spans="1:7" x14ac:dyDescent="0.25">
      <c r="A151">
        <v>1.33</v>
      </c>
      <c r="B151" s="4">
        <f t="shared" ref="B151:B214" si="12">+$B$5/$A151*$A151^$B$5*$B$12^$B$6</f>
        <v>7.9642723511000282E-2</v>
      </c>
      <c r="C151" s="4">
        <f t="shared" si="10"/>
        <v>0.21226800000000004</v>
      </c>
      <c r="D151" s="22">
        <f t="shared" ref="D151:D214" si="13">ABS(B151-C151)</f>
        <v>0.13262527648899974</v>
      </c>
      <c r="E151">
        <f t="shared" si="11"/>
        <v>0</v>
      </c>
      <c r="F151">
        <f t="shared" ref="F151:F214" si="14">IF(D151=$D$419,B151,0)</f>
        <v>0</v>
      </c>
      <c r="G151">
        <f>+'Utilità-Disutilità totale'!G151</f>
        <v>0.25897726089876788</v>
      </c>
    </row>
    <row r="152" spans="1:7" x14ac:dyDescent="0.25">
      <c r="A152">
        <v>1.34</v>
      </c>
      <c r="B152" s="4">
        <f t="shared" si="12"/>
        <v>7.922621219941739E-2</v>
      </c>
      <c r="C152" s="4">
        <f t="shared" si="10"/>
        <v>0.21547200000000008</v>
      </c>
      <c r="D152" s="22">
        <f t="shared" si="13"/>
        <v>0.13624578780058269</v>
      </c>
      <c r="E152">
        <f t="shared" si="11"/>
        <v>0</v>
      </c>
      <c r="F152">
        <f t="shared" si="14"/>
        <v>0</v>
      </c>
      <c r="G152">
        <f>+'Utilità-Disutilità totale'!G152</f>
        <v>0.25763292115739767</v>
      </c>
    </row>
    <row r="153" spans="1:7" x14ac:dyDescent="0.25">
      <c r="A153">
        <v>1.35</v>
      </c>
      <c r="B153" s="4">
        <f t="shared" si="12"/>
        <v>7.8814951698918945E-2</v>
      </c>
      <c r="C153" s="4">
        <f t="shared" si="10"/>
        <v>0.21870000000000006</v>
      </c>
      <c r="D153" s="22">
        <f t="shared" si="13"/>
        <v>0.13988504830108112</v>
      </c>
      <c r="E153">
        <f t="shared" si="11"/>
        <v>0</v>
      </c>
      <c r="F153">
        <f t="shared" si="14"/>
        <v>0</v>
      </c>
      <c r="G153">
        <f>+'Utilità-Disutilità totale'!G153</f>
        <v>0.25625228264513528</v>
      </c>
    </row>
    <row r="154" spans="1:7" x14ac:dyDescent="0.25">
      <c r="A154">
        <v>1.36</v>
      </c>
      <c r="B154" s="4">
        <f t="shared" si="12"/>
        <v>7.8408837649831017E-2</v>
      </c>
      <c r="C154" s="4">
        <f t="shared" si="10"/>
        <v>0.22195200000000007</v>
      </c>
      <c r="D154" s="22">
        <f t="shared" si="13"/>
        <v>0.14354316235016906</v>
      </c>
      <c r="E154">
        <f t="shared" si="11"/>
        <v>0</v>
      </c>
      <c r="F154">
        <f t="shared" si="14"/>
        <v>0</v>
      </c>
      <c r="G154">
        <f>+'Utilità-Disutilità totale'!G154</f>
        <v>0.25483515734590068</v>
      </c>
    </row>
    <row r="155" spans="1:7" x14ac:dyDescent="0.25">
      <c r="A155">
        <v>1.37</v>
      </c>
      <c r="B155" s="4">
        <f t="shared" si="12"/>
        <v>7.8007768514059883E-2</v>
      </c>
      <c r="C155" s="4">
        <f t="shared" si="10"/>
        <v>0.22522800000000012</v>
      </c>
      <c r="D155" s="22">
        <f t="shared" si="13"/>
        <v>0.14722023148594024</v>
      </c>
      <c r="E155">
        <f t="shared" si="11"/>
        <v>0</v>
      </c>
      <c r="F155">
        <f t="shared" si="14"/>
        <v>0</v>
      </c>
      <c r="G155">
        <f>+'Utilità-Disutilità totale'!G155</f>
        <v>0.25338135621420677</v>
      </c>
    </row>
    <row r="156" spans="1:7" x14ac:dyDescent="0.25">
      <c r="A156">
        <v>1.38</v>
      </c>
      <c r="B156" s="4">
        <f t="shared" si="12"/>
        <v>7.7611645478889421E-2</v>
      </c>
      <c r="C156" s="4">
        <f t="shared" si="10"/>
        <v>0.22852800000000004</v>
      </c>
      <c r="D156" s="22">
        <f t="shared" si="13"/>
        <v>0.15091635452111063</v>
      </c>
      <c r="E156">
        <f t="shared" si="11"/>
        <v>0</v>
      </c>
      <c r="F156">
        <f t="shared" si="14"/>
        <v>0</v>
      </c>
      <c r="G156">
        <f>+'Utilità-Disutilità totale'!G156</f>
        <v>0.25189068920289126</v>
      </c>
    </row>
    <row r="157" spans="1:7" x14ac:dyDescent="0.25">
      <c r="A157">
        <v>1.39</v>
      </c>
      <c r="B157" s="4">
        <f t="shared" si="12"/>
        <v>7.7220372364727771E-2</v>
      </c>
      <c r="C157" s="4">
        <f t="shared" si="10"/>
        <v>0.23185200000000003</v>
      </c>
      <c r="D157" s="22">
        <f t="shared" si="13"/>
        <v>0.15463162763527227</v>
      </c>
      <c r="E157">
        <f t="shared" si="11"/>
        <v>0</v>
      </c>
      <c r="F157">
        <f t="shared" si="14"/>
        <v>0</v>
      </c>
      <c r="G157">
        <f>+'Utilità-Disutilità totale'!G157</f>
        <v>0.25036296528990526</v>
      </c>
    </row>
    <row r="158" spans="1:7" x14ac:dyDescent="0.25">
      <c r="A158">
        <v>1.4</v>
      </c>
      <c r="B158" s="4">
        <f t="shared" si="12"/>
        <v>7.6833855536614162E-2</v>
      </c>
      <c r="C158" s="4">
        <f t="shared" si="10"/>
        <v>0.23519999999999996</v>
      </c>
      <c r="D158" s="22">
        <f t="shared" si="13"/>
        <v>0.15836614446338582</v>
      </c>
      <c r="E158">
        <f t="shared" si="11"/>
        <v>0</v>
      </c>
      <c r="F158">
        <f t="shared" si="14"/>
        <v>0</v>
      </c>
      <c r="G158">
        <f>+'Utilità-Disutilità totale'!G158</f>
        <v>0.24879799250419946</v>
      </c>
    </row>
    <row r="159" spans="1:7" x14ac:dyDescent="0.25">
      <c r="A159">
        <v>1.41</v>
      </c>
      <c r="B159" s="4">
        <f t="shared" si="12"/>
        <v>7.645200381930696E-2</v>
      </c>
      <c r="C159" s="4">
        <f t="shared" si="10"/>
        <v>0.23857200000000001</v>
      </c>
      <c r="D159" s="22">
        <f t="shared" si="13"/>
        <v>0.16211999618069306</v>
      </c>
      <c r="E159">
        <f t="shared" si="11"/>
        <v>0</v>
      </c>
      <c r="F159">
        <f t="shared" si="14"/>
        <v>0</v>
      </c>
      <c r="G159">
        <f>+'Utilità-Disutilità totale'!G159</f>
        <v>0.24719557795074276</v>
      </c>
    </row>
    <row r="160" spans="1:7" x14ac:dyDescent="0.25">
      <c r="A160">
        <v>1.42</v>
      </c>
      <c r="B160" s="4">
        <f t="shared" si="12"/>
        <v>7.607472841578368E-2</v>
      </c>
      <c r="C160" s="4">
        <f t="shared" si="10"/>
        <v>0.24196800000000007</v>
      </c>
      <c r="D160" s="22">
        <f t="shared" si="13"/>
        <v>0.16589327158421641</v>
      </c>
      <c r="E160">
        <f t="shared" si="11"/>
        <v>0</v>
      </c>
      <c r="F160">
        <f t="shared" si="14"/>
        <v>0</v>
      </c>
      <c r="G160">
        <f>+'Utilità-Disutilità totale'!G160</f>
        <v>0.24555552783470941</v>
      </c>
    </row>
    <row r="161" spans="1:7" x14ac:dyDescent="0.25">
      <c r="A161">
        <v>1.43</v>
      </c>
      <c r="B161" s="4">
        <f t="shared" si="12"/>
        <v>7.5701942828993077E-2</v>
      </c>
      <c r="C161" s="4">
        <f t="shared" si="10"/>
        <v>0.245388</v>
      </c>
      <c r="D161" s="22">
        <f t="shared" si="13"/>
        <v>0.16968605717100693</v>
      </c>
      <c r="E161">
        <f t="shared" si="11"/>
        <v>0</v>
      </c>
      <c r="F161">
        <f t="shared" si="14"/>
        <v>0</v>
      </c>
      <c r="G161">
        <f>+'Utilità-Disutilità totale'!G161</f>
        <v>0.24387764748486698</v>
      </c>
    </row>
    <row r="162" spans="1:7" x14ac:dyDescent="0.25">
      <c r="A162">
        <v>1.44</v>
      </c>
      <c r="B162" s="4">
        <f t="shared" si="12"/>
        <v>7.5333562786708011E-2</v>
      </c>
      <c r="C162" s="4">
        <f t="shared" si="10"/>
        <v>0.24883200000000003</v>
      </c>
      <c r="D162" s="22">
        <f t="shared" si="13"/>
        <v>0.173498437213292</v>
      </c>
      <c r="E162">
        <f t="shared" si="11"/>
        <v>0</v>
      </c>
      <c r="F162">
        <f t="shared" si="14"/>
        <v>0</v>
      </c>
      <c r="G162">
        <f>+'Utilità-Disutilità totale'!G162</f>
        <v>0.24216174137619845</v>
      </c>
    </row>
    <row r="163" spans="1:7" x14ac:dyDescent="0.25">
      <c r="A163">
        <v>1.45</v>
      </c>
      <c r="B163" s="4">
        <f t="shared" si="12"/>
        <v>7.4969506169335065E-2</v>
      </c>
      <c r="C163" s="4">
        <f t="shared" si="10"/>
        <v>0.25230000000000008</v>
      </c>
      <c r="D163" s="22">
        <f t="shared" si="13"/>
        <v>0.17733049383066501</v>
      </c>
      <c r="E163">
        <f t="shared" si="11"/>
        <v>0</v>
      </c>
      <c r="F163">
        <f t="shared" si="14"/>
        <v>0</v>
      </c>
      <c r="G163">
        <f>+'Utilità-Disutilità totale'!G163</f>
        <v>0.2404076131517861</v>
      </c>
    </row>
    <row r="164" spans="1:7" x14ac:dyDescent="0.25">
      <c r="A164">
        <v>1.46</v>
      </c>
      <c r="B164" s="4">
        <f t="shared" si="12"/>
        <v>7.4609692940545827E-2</v>
      </c>
      <c r="C164" s="4">
        <f t="shared" si="10"/>
        <v>0.25579200000000007</v>
      </c>
      <c r="D164" s="22">
        <f t="shared" si="13"/>
        <v>0.18118230705945426</v>
      </c>
      <c r="E164">
        <f t="shared" si="11"/>
        <v>0</v>
      </c>
      <c r="F164">
        <f t="shared" si="14"/>
        <v>0</v>
      </c>
      <c r="G164">
        <f>+'Utilità-Disutilità totale'!G164</f>
        <v>0.23861506564398971</v>
      </c>
    </row>
    <row r="165" spans="1:7" x14ac:dyDescent="0.25">
      <c r="A165">
        <v>1.47</v>
      </c>
      <c r="B165" s="4">
        <f t="shared" si="12"/>
        <v>7.42540450806006E-2</v>
      </c>
      <c r="C165" s="4">
        <f t="shared" si="10"/>
        <v>0.25930800000000004</v>
      </c>
      <c r="D165" s="22">
        <f t="shared" si="13"/>
        <v>0.18505395491939944</v>
      </c>
      <c r="E165">
        <f t="shared" si="11"/>
        <v>0</v>
      </c>
      <c r="F165">
        <f t="shared" si="14"/>
        <v>0</v>
      </c>
      <c r="G165">
        <f>+'Utilità-Disutilità totale'!G165</f>
        <v>0.23678390089494297</v>
      </c>
    </row>
    <row r="166" spans="1:7" x14ac:dyDescent="0.25">
      <c r="A166">
        <v>1.48</v>
      </c>
      <c r="B166" s="4">
        <f t="shared" si="12"/>
        <v>7.3902486522242614E-2</v>
      </c>
      <c r="C166" s="4">
        <f t="shared" si="10"/>
        <v>0.26284800000000008</v>
      </c>
      <c r="D166" s="22">
        <f t="shared" si="13"/>
        <v>0.18894551347775745</v>
      </c>
      <c r="E166">
        <f t="shared" si="11"/>
        <v>0</v>
      </c>
      <c r="F166">
        <f t="shared" si="14"/>
        <v>0</v>
      </c>
      <c r="G166">
        <f>+'Utilità-Disutilità totale'!G166</f>
        <v>0.2349139201763969</v>
      </c>
    </row>
    <row r="167" spans="1:7" x14ac:dyDescent="0.25">
      <c r="A167">
        <v>1.49</v>
      </c>
      <c r="B167" s="4">
        <f t="shared" si="12"/>
        <v>7.3554943089047281E-2</v>
      </c>
      <c r="C167" s="4">
        <f t="shared" si="10"/>
        <v>0.26641200000000004</v>
      </c>
      <c r="D167" s="22">
        <f t="shared" si="13"/>
        <v>0.19285705691095276</v>
      </c>
      <c r="E167">
        <f t="shared" si="11"/>
        <v>0</v>
      </c>
      <c r="F167">
        <f t="shared" si="14"/>
        <v>0</v>
      </c>
      <c r="G167">
        <f>+'Utilità-Disutilità totale'!G167</f>
        <v>0.23300492400893486</v>
      </c>
    </row>
    <row r="168" spans="1:7" x14ac:dyDescent="0.25">
      <c r="A168">
        <v>1.5</v>
      </c>
      <c r="B168" s="4">
        <f t="shared" si="12"/>
        <v>7.3211342436116322E-2</v>
      </c>
      <c r="C168" s="4">
        <f t="shared" si="10"/>
        <v>0.27000000000000007</v>
      </c>
      <c r="D168" s="22">
        <f t="shared" si="13"/>
        <v>0.19678865756388375</v>
      </c>
      <c r="E168">
        <f t="shared" si="11"/>
        <v>0</v>
      </c>
      <c r="F168">
        <f t="shared" si="14"/>
        <v>0</v>
      </c>
      <c r="G168">
        <f>+'Utilità-Disutilità totale'!G168</f>
        <v>0.23105671218058163</v>
      </c>
    </row>
    <row r="169" spans="1:7" x14ac:dyDescent="0.25">
      <c r="A169">
        <v>1.51</v>
      </c>
      <c r="B169" s="4">
        <f t="shared" si="12"/>
        <v>7.2871613993013021E-2</v>
      </c>
      <c r="C169" s="4">
        <f t="shared" si="10"/>
        <v>0.27361200000000002</v>
      </c>
      <c r="D169" s="22">
        <f t="shared" si="13"/>
        <v>0.20074038600698701</v>
      </c>
      <c r="E169">
        <f t="shared" si="11"/>
        <v>0</v>
      </c>
      <c r="F169">
        <f t="shared" si="14"/>
        <v>0</v>
      </c>
      <c r="G169">
        <f>+'Utilità-Disutilità totale'!G169</f>
        <v>0.22906908376483223</v>
      </c>
    </row>
    <row r="170" spans="1:7" x14ac:dyDescent="0.25">
      <c r="A170">
        <v>1.52</v>
      </c>
      <c r="B170" s="4">
        <f t="shared" si="12"/>
        <v>7.2535688908839449E-2</v>
      </c>
      <c r="C170" s="4">
        <f t="shared" si="10"/>
        <v>0.27724800000000005</v>
      </c>
      <c r="D170" s="22">
        <f t="shared" si="13"/>
        <v>0.20471231109116061</v>
      </c>
      <c r="E170">
        <f t="shared" si="11"/>
        <v>0</v>
      </c>
      <c r="F170">
        <f t="shared" si="14"/>
        <v>0</v>
      </c>
      <c r="G170">
        <f>+'Utilità-Disutilità totale'!G170</f>
        <v>0.22704183713811982</v>
      </c>
    </row>
    <row r="171" spans="1:7" x14ac:dyDescent="0.25">
      <c r="A171">
        <v>1.53</v>
      </c>
      <c r="B171" s="4">
        <f t="shared" si="12"/>
        <v>7.2203499999361806E-2</v>
      </c>
      <c r="C171" s="4">
        <f t="shared" si="10"/>
        <v>0.28090800000000005</v>
      </c>
      <c r="D171" s="22">
        <f t="shared" si="13"/>
        <v>0.20870450000063823</v>
      </c>
      <c r="E171">
        <f t="shared" si="11"/>
        <v>0</v>
      </c>
      <c r="F171">
        <f t="shared" si="14"/>
        <v>0</v>
      </c>
      <c r="G171">
        <f>+'Utilità-Disutilità totale'!G171</f>
        <v>0.22497476999674515</v>
      </c>
    </row>
    <row r="172" spans="1:7" x14ac:dyDescent="0.25">
      <c r="A172">
        <v>1.54</v>
      </c>
      <c r="B172" s="4">
        <f t="shared" si="12"/>
        <v>7.1874981696094881E-2</v>
      </c>
      <c r="C172" s="4">
        <f t="shared" si="10"/>
        <v>0.28459200000000007</v>
      </c>
      <c r="D172" s="22">
        <f t="shared" si="13"/>
        <v>0.21271701830390519</v>
      </c>
      <c r="E172">
        <f t="shared" si="11"/>
        <v>0</v>
      </c>
      <c r="F172">
        <f t="shared" si="14"/>
        <v>0</v>
      </c>
      <c r="G172">
        <f>+'Utilità-Disutilità totale'!G172</f>
        <v>0.222867679373287</v>
      </c>
    </row>
    <row r="173" spans="1:7" x14ac:dyDescent="0.25">
      <c r="A173">
        <v>1.55</v>
      </c>
      <c r="B173" s="4">
        <f t="shared" si="12"/>
        <v>7.1550069997260601E-2</v>
      </c>
      <c r="C173" s="4">
        <f t="shared" si="10"/>
        <v>0.28830000000000006</v>
      </c>
      <c r="D173" s="22">
        <f t="shared" si="13"/>
        <v>0.21674993000273945</v>
      </c>
      <c r="E173">
        <f t="shared" si="11"/>
        <v>0</v>
      </c>
      <c r="F173">
        <f t="shared" si="14"/>
        <v>0</v>
      </c>
      <c r="G173">
        <f>+'Utilità-Disutilità totale'!G173</f>
        <v>0.22072036165251302</v>
      </c>
    </row>
    <row r="174" spans="1:7" x14ac:dyDescent="0.25">
      <c r="A174">
        <v>1.56</v>
      </c>
      <c r="B174" s="4">
        <f t="shared" si="12"/>
        <v>7.1228702420540163E-2</v>
      </c>
      <c r="C174" s="4">
        <f t="shared" si="10"/>
        <v>0.29203200000000007</v>
      </c>
      <c r="D174" s="22">
        <f t="shared" si="13"/>
        <v>0.22080329757945991</v>
      </c>
      <c r="E174">
        <f t="shared" si="11"/>
        <v>0</v>
      </c>
      <c r="F174">
        <f t="shared" si="14"/>
        <v>0</v>
      </c>
      <c r="G174">
        <f>+'Utilità-Disutilità totale'!G174</f>
        <v>0.21853261258680889</v>
      </c>
    </row>
    <row r="175" spans="1:7" x14ac:dyDescent="0.25">
      <c r="A175">
        <v>1.57</v>
      </c>
      <c r="B175" s="4">
        <f t="shared" si="12"/>
        <v>7.0910817957543448E-2</v>
      </c>
      <c r="C175" s="4">
        <f t="shared" si="10"/>
        <v>0.29578800000000005</v>
      </c>
      <c r="D175" s="22">
        <f t="shared" si="13"/>
        <v>0.2248771820424566</v>
      </c>
      <c r="E175">
        <f t="shared" si="11"/>
        <v>0</v>
      </c>
      <c r="F175">
        <f t="shared" si="14"/>
        <v>0</v>
      </c>
      <c r="G175">
        <f>+'Utilità-Disutilità totale'!G175</f>
        <v>0.21630422731114399</v>
      </c>
    </row>
    <row r="176" spans="1:7" x14ac:dyDescent="0.25">
      <c r="A176">
        <v>1.58</v>
      </c>
      <c r="B176" s="4">
        <f t="shared" si="12"/>
        <v>7.0596357029922174E-2</v>
      </c>
      <c r="C176" s="4">
        <f t="shared" si="10"/>
        <v>0.29956800000000011</v>
      </c>
      <c r="D176" s="22">
        <f t="shared" si="13"/>
        <v>0.22897164297007794</v>
      </c>
      <c r="E176">
        <f t="shared" si="11"/>
        <v>0</v>
      </c>
      <c r="F176">
        <f t="shared" si="14"/>
        <v>0</v>
      </c>
      <c r="G176">
        <f>+'Utilità-Disutilità totale'!G176</f>
        <v>0.21403500035759013</v>
      </c>
    </row>
    <row r="177" spans="1:7" x14ac:dyDescent="0.25">
      <c r="A177">
        <v>1.59</v>
      </c>
      <c r="B177" s="4">
        <f t="shared" si="12"/>
        <v>7.0285261447058253E-2</v>
      </c>
      <c r="C177" s="4">
        <f t="shared" si="10"/>
        <v>0.30337200000000009</v>
      </c>
      <c r="D177" s="22">
        <f t="shared" si="13"/>
        <v>0.23308673855294182</v>
      </c>
      <c r="E177">
        <f t="shared" si="11"/>
        <v>0</v>
      </c>
      <c r="F177">
        <f t="shared" si="14"/>
        <v>0</v>
      </c>
      <c r="G177">
        <f>+'Utilità-Disutilità totale'!G177</f>
        <v>0.21172472566940867</v>
      </c>
    </row>
    <row r="178" spans="1:7" x14ac:dyDescent="0.25">
      <c r="A178">
        <v>1.6</v>
      </c>
      <c r="B178" s="4">
        <f t="shared" si="12"/>
        <v>6.9977474365260542E-2</v>
      </c>
      <c r="C178" s="4">
        <f t="shared" si="10"/>
        <v>0.30720000000000014</v>
      </c>
      <c r="D178" s="22">
        <f t="shared" si="13"/>
        <v>0.23722252563473961</v>
      </c>
      <c r="E178">
        <f t="shared" si="11"/>
        <v>0</v>
      </c>
      <c r="F178">
        <f t="shared" si="14"/>
        <v>0</v>
      </c>
      <c r="G178">
        <f>+'Utilità-Disutilità totale'!G178</f>
        <v>0.2093731966147229</v>
      </c>
    </row>
    <row r="179" spans="1:7" x14ac:dyDescent="0.25">
      <c r="A179">
        <v>1.61</v>
      </c>
      <c r="B179" s="4">
        <f t="shared" si="12"/>
        <v>6.967294024840795E-2</v>
      </c>
      <c r="C179" s="4">
        <f t="shared" si="10"/>
        <v>0.31105200000000011</v>
      </c>
      <c r="D179" s="22">
        <f t="shared" si="13"/>
        <v>0.24137905975159216</v>
      </c>
      <c r="E179">
        <f t="shared" si="11"/>
        <v>0</v>
      </c>
      <c r="F179">
        <f t="shared" si="14"/>
        <v>0</v>
      </c>
      <c r="G179">
        <f>+'Utilità-Disutilità totale'!G179</f>
        <v>0.20698020599978931</v>
      </c>
    </row>
    <row r="180" spans="1:7" x14ac:dyDescent="0.25">
      <c r="A180">
        <v>1.62</v>
      </c>
      <c r="B180" s="4">
        <f t="shared" si="12"/>
        <v>6.9371604829978201E-2</v>
      </c>
      <c r="C180" s="4">
        <f t="shared" si="10"/>
        <v>0.3149280000000001</v>
      </c>
      <c r="D180" s="22">
        <f t="shared" si="13"/>
        <v>0.2455563951700219</v>
      </c>
      <c r="E180">
        <f t="shared" si="11"/>
        <v>0</v>
      </c>
      <c r="F180">
        <f t="shared" si="14"/>
        <v>0</v>
      </c>
      <c r="G180">
        <f>+'Utilità-Disutilità totale'!G180</f>
        <v>0.20454554608188216</v>
      </c>
    </row>
    <row r="181" spans="1:7" x14ac:dyDescent="0.25">
      <c r="A181">
        <v>1.63</v>
      </c>
      <c r="B181" s="4">
        <f t="shared" si="12"/>
        <v>6.9073415076405895E-2</v>
      </c>
      <c r="C181" s="4">
        <f t="shared" si="10"/>
        <v>0.31882800000000006</v>
      </c>
      <c r="D181" s="22">
        <f t="shared" si="13"/>
        <v>0.24975458492359415</v>
      </c>
      <c r="E181">
        <f t="shared" si="11"/>
        <v>0</v>
      </c>
      <c r="F181">
        <f t="shared" si="14"/>
        <v>0</v>
      </c>
      <c r="G181">
        <f>+'Utilità-Disutilità totale'!G181</f>
        <v>0.20206900858180535</v>
      </c>
    </row>
    <row r="182" spans="1:7" x14ac:dyDescent="0.25">
      <c r="A182">
        <v>1.64</v>
      </c>
      <c r="B182" s="4">
        <f t="shared" si="12"/>
        <v>6.8778319151715367E-2</v>
      </c>
      <c r="C182" s="4">
        <f t="shared" si="10"/>
        <v>0.32275199999999998</v>
      </c>
      <c r="D182" s="22">
        <f t="shared" si="13"/>
        <v>0.25397368084828464</v>
      </c>
      <c r="E182">
        <f t="shared" si="11"/>
        <v>0</v>
      </c>
      <c r="F182">
        <f t="shared" si="14"/>
        <v>0</v>
      </c>
      <c r="G182">
        <f>+'Utilità-Disutilità totale'!G182</f>
        <v>0.19955038469604403</v>
      </c>
    </row>
    <row r="183" spans="1:7" x14ac:dyDescent="0.25">
      <c r="A183">
        <v>1.65</v>
      </c>
      <c r="B183" s="4">
        <f t="shared" si="12"/>
        <v>6.8486266383376113E-2</v>
      </c>
      <c r="C183" s="4">
        <f t="shared" si="10"/>
        <v>0.3267000000000001</v>
      </c>
      <c r="D183" s="22">
        <f t="shared" si="13"/>
        <v>0.25821373361662397</v>
      </c>
      <c r="E183">
        <f t="shared" si="11"/>
        <v>0</v>
      </c>
      <c r="F183">
        <f t="shared" si="14"/>
        <v>0</v>
      </c>
      <c r="G183">
        <f>+'Utilità-Disutilità totale'!G183</f>
        <v>0.19698946510856866</v>
      </c>
    </row>
    <row r="184" spans="1:7" x14ac:dyDescent="0.25">
      <c r="A184">
        <v>1.66</v>
      </c>
      <c r="B184" s="4">
        <f t="shared" si="12"/>
        <v>6.8197207229332008E-2</v>
      </c>
      <c r="C184" s="4">
        <f t="shared" si="10"/>
        <v>0.33067200000000008</v>
      </c>
      <c r="D184" s="22">
        <f t="shared" si="13"/>
        <v>0.2624747927706681</v>
      </c>
      <c r="E184">
        <f t="shared" si="11"/>
        <v>0</v>
      </c>
      <c r="F184">
        <f t="shared" si="14"/>
        <v>0</v>
      </c>
      <c r="G184">
        <f>+'Utilità-Disutilità totale'!G184</f>
        <v>0.19438604000230378</v>
      </c>
    </row>
    <row r="185" spans="1:7" x14ac:dyDescent="0.25">
      <c r="A185">
        <v>1.67</v>
      </c>
      <c r="B185" s="4">
        <f t="shared" si="12"/>
        <v>6.7911093246156795E-2</v>
      </c>
      <c r="C185" s="4">
        <f t="shared" si="10"/>
        <v>0.33466800000000008</v>
      </c>
      <c r="D185" s="22">
        <f t="shared" si="13"/>
        <v>0.26675690675384328</v>
      </c>
      <c r="E185">
        <f t="shared" si="11"/>
        <v>0</v>
      </c>
      <c r="F185">
        <f t="shared" si="14"/>
        <v>0</v>
      </c>
      <c r="G185">
        <f>+'Utilità-Disutilità totale'!G185</f>
        <v>0.19173989907027283</v>
      </c>
    </row>
    <row r="186" spans="1:7" x14ac:dyDescent="0.25">
      <c r="A186">
        <v>1.68</v>
      </c>
      <c r="B186" s="4">
        <f t="shared" si="12"/>
        <v>6.7627877058290944E-2</v>
      </c>
      <c r="C186" s="4">
        <f t="shared" si="10"/>
        <v>0.33868799999999999</v>
      </c>
      <c r="D186" s="22">
        <f t="shared" si="13"/>
        <v>0.27106012294170906</v>
      </c>
      <c r="E186">
        <f t="shared" si="11"/>
        <v>0</v>
      </c>
      <c r="F186">
        <f t="shared" si="14"/>
        <v>0</v>
      </c>
      <c r="G186">
        <f>+'Utilità-Disutilità totale'!G186</f>
        <v>0.18905083152642932</v>
      </c>
    </row>
    <row r="187" spans="1:7" x14ac:dyDescent="0.25">
      <c r="A187">
        <v>1.69</v>
      </c>
      <c r="B187" s="4">
        <f t="shared" si="12"/>
        <v>6.7347512328317066E-2</v>
      </c>
      <c r="C187" s="4">
        <f t="shared" si="10"/>
        <v>0.34273200000000004</v>
      </c>
      <c r="D187" s="22">
        <f t="shared" si="13"/>
        <v>0.275384487671683</v>
      </c>
      <c r="E187">
        <f t="shared" si="11"/>
        <v>0</v>
      </c>
      <c r="F187">
        <f t="shared" si="14"/>
        <v>0</v>
      </c>
      <c r="G187">
        <f>+'Utilità-Disutilità totale'!G187</f>
        <v>0.18631862611618621</v>
      </c>
    </row>
    <row r="188" spans="1:7" x14ac:dyDescent="0.25">
      <c r="A188">
        <v>1.7</v>
      </c>
      <c r="B188" s="4">
        <f t="shared" si="12"/>
        <v>6.7069953728232864E-2</v>
      </c>
      <c r="C188" s="4">
        <f t="shared" si="10"/>
        <v>0.3468</v>
      </c>
      <c r="D188" s="22">
        <f t="shared" si="13"/>
        <v>0.27973004627176712</v>
      </c>
      <c r="E188">
        <f t="shared" si="11"/>
        <v>0</v>
      </c>
      <c r="F188">
        <f t="shared" si="14"/>
        <v>0</v>
      </c>
      <c r="G188">
        <f>+'Utilità-Disutilità totale'!G188</f>
        <v>0.18354307112665294</v>
      </c>
    </row>
    <row r="189" spans="1:7" x14ac:dyDescent="0.25">
      <c r="A189">
        <v>1.71</v>
      </c>
      <c r="B189" s="4">
        <f t="shared" si="12"/>
        <v>6.6795156911682432E-2</v>
      </c>
      <c r="C189" s="4">
        <f t="shared" si="10"/>
        <v>0.35089200000000004</v>
      </c>
      <c r="D189" s="22">
        <f t="shared" si="13"/>
        <v>0.28409684308831762</v>
      </c>
      <c r="E189">
        <f t="shared" si="11"/>
        <v>0</v>
      </c>
      <c r="F189">
        <f t="shared" si="14"/>
        <v>0</v>
      </c>
      <c r="G189">
        <f>+'Utilità-Disutilità totale'!G189</f>
        <v>0.18072395439658989</v>
      </c>
    </row>
    <row r="190" spans="1:7" x14ac:dyDescent="0.25">
      <c r="A190">
        <v>1.72</v>
      </c>
      <c r="B190" s="4">
        <f t="shared" si="12"/>
        <v>6.6523078487108714E-2</v>
      </c>
      <c r="C190" s="4">
        <f t="shared" si="10"/>
        <v>0.35500800000000005</v>
      </c>
      <c r="D190" s="22">
        <f t="shared" si="13"/>
        <v>0.28848492151289135</v>
      </c>
      <c r="E190">
        <f t="shared" si="11"/>
        <v>0</v>
      </c>
      <c r="F190">
        <f t="shared" si="14"/>
        <v>0</v>
      </c>
      <c r="G190">
        <f>+'Utilità-Disutilità totale'!G190</f>
        <v>0.17786106332608992</v>
      </c>
    </row>
    <row r="191" spans="1:7" x14ac:dyDescent="0.25">
      <c r="A191">
        <v>1.73</v>
      </c>
      <c r="B191" s="4">
        <f t="shared" si="12"/>
        <v>6.6253675991791189E-2</v>
      </c>
      <c r="C191" s="4">
        <f t="shared" si="10"/>
        <v>0.35914800000000008</v>
      </c>
      <c r="D191" s="22">
        <f t="shared" si="13"/>
        <v>0.29289432400820892</v>
      </c>
      <c r="E191">
        <f t="shared" si="11"/>
        <v>0</v>
      </c>
      <c r="F191">
        <f t="shared" si="14"/>
        <v>0</v>
      </c>
      <c r="G191">
        <f>+'Utilità-Disutilità totale'!G191</f>
        <v>0.17495418488599579</v>
      </c>
    </row>
    <row r="192" spans="1:7" x14ac:dyDescent="0.25">
      <c r="A192">
        <v>1.74</v>
      </c>
      <c r="B192" s="4">
        <f t="shared" si="12"/>
        <v>6.5986907866734862E-2</v>
      </c>
      <c r="C192" s="4">
        <f t="shared" si="10"/>
        <v>0.36331200000000008</v>
      </c>
      <c r="D192" s="22">
        <f t="shared" si="13"/>
        <v>0.29732509213326519</v>
      </c>
      <c r="E192">
        <f t="shared" si="11"/>
        <v>0</v>
      </c>
      <c r="F192">
        <f t="shared" si="14"/>
        <v>0</v>
      </c>
      <c r="G192">
        <f>+'Utilità-Disutilità totale'!G192</f>
        <v>0.17200310562706217</v>
      </c>
    </row>
    <row r="193" spans="1:7" x14ac:dyDescent="0.25">
      <c r="A193">
        <v>1.75</v>
      </c>
      <c r="B193" s="4">
        <f t="shared" si="12"/>
        <v>6.5722733432377903E-2</v>
      </c>
      <c r="C193" s="4">
        <f t="shared" si="10"/>
        <v>0.36750000000000005</v>
      </c>
      <c r="D193" s="22">
        <f t="shared" si="13"/>
        <v>0.30177726656762216</v>
      </c>
      <c r="E193">
        <f t="shared" si="11"/>
        <v>0</v>
      </c>
      <c r="F193">
        <f t="shared" si="14"/>
        <v>0</v>
      </c>
      <c r="G193">
        <f>+'Utilità-Disutilità totale'!G193</f>
        <v>0.16900761168887107</v>
      </c>
    </row>
    <row r="194" spans="1:7" x14ac:dyDescent="0.25">
      <c r="A194">
        <v>1.76</v>
      </c>
      <c r="B194" s="4">
        <f t="shared" si="12"/>
        <v>6.546111286508649E-2</v>
      </c>
      <c r="C194" s="4">
        <f t="shared" si="10"/>
        <v>0.37171200000000004</v>
      </c>
      <c r="D194" s="22">
        <f t="shared" si="13"/>
        <v>0.30625088713491355</v>
      </c>
      <c r="E194">
        <f t="shared" si="11"/>
        <v>0</v>
      </c>
      <c r="F194">
        <f t="shared" si="14"/>
        <v>0</v>
      </c>
      <c r="G194">
        <f>+'Utilità-Disutilità totale'!G194</f>
        <v>0.16596748880850745</v>
      </c>
    </row>
    <row r="195" spans="1:7" x14ac:dyDescent="0.25">
      <c r="A195">
        <v>1.77</v>
      </c>
      <c r="B195" s="4">
        <f t="shared" si="12"/>
        <v>6.5202007174407578E-2</v>
      </c>
      <c r="C195" s="4">
        <f t="shared" si="10"/>
        <v>0.37594800000000006</v>
      </c>
      <c r="D195" s="22">
        <f t="shared" si="13"/>
        <v>0.31074599282559245</v>
      </c>
      <c r="E195">
        <f t="shared" si="11"/>
        <v>0</v>
      </c>
      <c r="F195">
        <f t="shared" si="14"/>
        <v>0</v>
      </c>
      <c r="G195">
        <f>+'Utilità-Disutilità totale'!G195</f>
        <v>0.16288252232900466</v>
      </c>
    </row>
    <row r="196" spans="1:7" x14ac:dyDescent="0.25">
      <c r="A196">
        <v>1.78</v>
      </c>
      <c r="B196" s="4">
        <f t="shared" si="12"/>
        <v>6.4945378181050381E-2</v>
      </c>
      <c r="C196" s="4">
        <f t="shared" si="10"/>
        <v>0.3802080000000001</v>
      </c>
      <c r="D196" s="22">
        <f t="shared" si="13"/>
        <v>0.31526262181894971</v>
      </c>
      <c r="E196">
        <f t="shared" si="11"/>
        <v>0</v>
      </c>
      <c r="F196">
        <f t="shared" si="14"/>
        <v>0</v>
      </c>
      <c r="G196">
        <f>+'Utilità-Disutilità totale'!G196</f>
        <v>0.15975249720756554</v>
      </c>
    </row>
    <row r="197" spans="1:7" x14ac:dyDescent="0.25">
      <c r="A197">
        <v>1.79</v>
      </c>
      <c r="B197" s="4">
        <f t="shared" si="12"/>
        <v>6.4691188495569804E-2</v>
      </c>
      <c r="C197" s="4">
        <f t="shared" si="10"/>
        <v>0.38449200000000006</v>
      </c>
      <c r="D197" s="22">
        <f t="shared" si="13"/>
        <v>0.31980081150443024</v>
      </c>
      <c r="E197">
        <f t="shared" si="11"/>
        <v>0</v>
      </c>
      <c r="F197">
        <f t="shared" si="14"/>
        <v>0</v>
      </c>
      <c r="G197">
        <f>+'Utilità-Disutilità totale'!G197</f>
        <v>0.15657719802356654</v>
      </c>
    </row>
    <row r="198" spans="1:7" x14ac:dyDescent="0.25">
      <c r="A198">
        <v>1.8</v>
      </c>
      <c r="B198" s="4">
        <f t="shared" si="12"/>
        <v>6.4439401497725424E-2</v>
      </c>
      <c r="C198" s="4">
        <f t="shared" si="10"/>
        <v>0.38880000000000009</v>
      </c>
      <c r="D198" s="22">
        <f t="shared" si="13"/>
        <v>0.32436059850227467</v>
      </c>
      <c r="E198">
        <f t="shared" si="11"/>
        <v>0</v>
      </c>
      <c r="F198">
        <f t="shared" si="14"/>
        <v>0</v>
      </c>
      <c r="G198">
        <f>+'Utilità-Disutilità totale'!G198</f>
        <v>0.15335640898635253</v>
      </c>
    </row>
    <row r="199" spans="1:7" x14ac:dyDescent="0.25">
      <c r="A199">
        <v>1.81</v>
      </c>
      <c r="B199" s="4">
        <f t="shared" si="12"/>
        <v>6.4189981316490938E-2</v>
      </c>
      <c r="C199" s="4">
        <f t="shared" si="10"/>
        <v>0.39313200000000009</v>
      </c>
      <c r="D199" s="22">
        <f t="shared" si="13"/>
        <v>0.32894201868350914</v>
      </c>
      <c r="E199">
        <f t="shared" si="11"/>
        <v>0</v>
      </c>
      <c r="F199">
        <f t="shared" si="14"/>
        <v>0</v>
      </c>
      <c r="G199">
        <f>+'Utilità-Disutilità totale'!G199</f>
        <v>0.15008991394282867</v>
      </c>
    </row>
    <row r="200" spans="1:7" x14ac:dyDescent="0.25">
      <c r="A200">
        <v>1.82</v>
      </c>
      <c r="B200" s="4">
        <f t="shared" si="12"/>
        <v>6.3942892810690363E-2</v>
      </c>
      <c r="C200" s="4">
        <f t="shared" si="10"/>
        <v>0.39748800000000012</v>
      </c>
      <c r="D200" s="22">
        <f t="shared" si="13"/>
        <v>0.33354510718930974</v>
      </c>
      <c r="E200">
        <f t="shared" si="11"/>
        <v>0</v>
      </c>
      <c r="F200">
        <f t="shared" si="14"/>
        <v>0</v>
      </c>
      <c r="G200">
        <f>+'Utilità-Disutilità totale'!G200</f>
        <v>0.14677749638485477</v>
      </c>
    </row>
    <row r="201" spans="1:7" x14ac:dyDescent="0.25">
      <c r="A201">
        <v>1.83</v>
      </c>
      <c r="B201" s="4">
        <f t="shared" si="12"/>
        <v>6.3698101550237696E-2</v>
      </c>
      <c r="C201" s="4">
        <f t="shared" si="10"/>
        <v>0.40186800000000011</v>
      </c>
      <c r="D201" s="22">
        <f t="shared" si="13"/>
        <v>0.33816989844976242</v>
      </c>
      <c r="E201">
        <f t="shared" si="11"/>
        <v>0</v>
      </c>
      <c r="F201">
        <f t="shared" si="14"/>
        <v>0</v>
      </c>
      <c r="G201">
        <f>+'Utilità-Disutilità totale'!G201</f>
        <v>0.1434189394564499</v>
      </c>
    </row>
    <row r="202" spans="1:7" x14ac:dyDescent="0.25">
      <c r="A202">
        <v>1.84</v>
      </c>
      <c r="B202" s="4">
        <f t="shared" si="12"/>
        <v>6.3455573797958437E-2</v>
      </c>
      <c r="C202" s="4">
        <f t="shared" si="10"/>
        <v>0.40627200000000008</v>
      </c>
      <c r="D202" s="22">
        <f t="shared" si="13"/>
        <v>0.34281642620204167</v>
      </c>
      <c r="E202">
        <f t="shared" si="11"/>
        <v>0</v>
      </c>
      <c r="F202">
        <f t="shared" si="14"/>
        <v>0</v>
      </c>
      <c r="G202">
        <f>+'Utilità-Disutilità totale'!G202</f>
        <v>0.14001402596081178</v>
      </c>
    </row>
    <row r="203" spans="1:7" x14ac:dyDescent="0.25">
      <c r="A203">
        <v>1.85</v>
      </c>
      <c r="B203" s="4">
        <f t="shared" si="12"/>
        <v>6.3215276491971409E-2</v>
      </c>
      <c r="C203" s="4">
        <f t="shared" si="10"/>
        <v>0.41070000000000007</v>
      </c>
      <c r="D203" s="22">
        <f t="shared" si="13"/>
        <v>0.34748472350802867</v>
      </c>
      <c r="E203">
        <f t="shared" si="11"/>
        <v>0</v>
      </c>
      <c r="F203">
        <f t="shared" si="14"/>
        <v>0</v>
      </c>
      <c r="G203">
        <f>+'Utilità-Disutilità totale'!G203</f>
        <v>0.13656253836715698</v>
      </c>
    </row>
    <row r="204" spans="1:7" x14ac:dyDescent="0.25">
      <c r="A204">
        <v>1.86</v>
      </c>
      <c r="B204" s="4">
        <f t="shared" si="12"/>
        <v>6.2977177228611084E-2</v>
      </c>
      <c r="C204" s="4">
        <f t="shared" si="10"/>
        <v>0.41515200000000008</v>
      </c>
      <c r="D204" s="22">
        <f t="shared" si="13"/>
        <v>0.35217482277138901</v>
      </c>
      <c r="E204">
        <f t="shared" si="11"/>
        <v>0</v>
      </c>
      <c r="F204">
        <f t="shared" si="14"/>
        <v>0</v>
      </c>
      <c r="G204">
        <f>+'Utilità-Disutilità totale'!G204</f>
        <v>0.13306425881738859</v>
      </c>
    </row>
    <row r="205" spans="1:7" x14ac:dyDescent="0.25">
      <c r="A205">
        <v>1.87</v>
      </c>
      <c r="B205" s="4">
        <f t="shared" si="12"/>
        <v>6.2741244245870867E-2</v>
      </c>
      <c r="C205" s="4">
        <f t="shared" si="10"/>
        <v>0.41962800000000017</v>
      </c>
      <c r="D205" s="22">
        <f t="shared" si="13"/>
        <v>0.35688675575412931</v>
      </c>
      <c r="E205">
        <f t="shared" si="11"/>
        <v>0</v>
      </c>
      <c r="F205">
        <f t="shared" si="14"/>
        <v>0</v>
      </c>
      <c r="G205">
        <f>+'Utilità-Disutilità totale'!G205</f>
        <v>0.12951896913259497</v>
      </c>
    </row>
    <row r="206" spans="1:7" x14ac:dyDescent="0.25">
      <c r="A206">
        <v>1.88</v>
      </c>
      <c r="B206" s="4">
        <f t="shared" si="12"/>
        <v>6.2507446407348788E-2</v>
      </c>
      <c r="C206" s="4">
        <f t="shared" si="10"/>
        <v>0.42412800000000006</v>
      </c>
      <c r="D206" s="22">
        <f t="shared" si="13"/>
        <v>0.36162055359265127</v>
      </c>
      <c r="E206">
        <f t="shared" si="11"/>
        <v>0</v>
      </c>
      <c r="F206">
        <f t="shared" si="14"/>
        <v>0</v>
      </c>
      <c r="G206">
        <f>+'Utilità-Disutilità totale'!G206</f>
        <v>0.12592645081938569</v>
      </c>
    </row>
    <row r="207" spans="1:7" x14ac:dyDescent="0.25">
      <c r="A207">
        <v>1.89</v>
      </c>
      <c r="B207" s="4">
        <f t="shared" si="12"/>
        <v>6.2275753186677586E-2</v>
      </c>
      <c r="C207" s="4">
        <f t="shared" si="10"/>
        <v>0.42865200000000009</v>
      </c>
      <c r="D207" s="22">
        <f t="shared" si="13"/>
        <v>0.36637624681332248</v>
      </c>
      <c r="E207">
        <f t="shared" si="11"/>
        <v>0</v>
      </c>
      <c r="F207">
        <f t="shared" si="14"/>
        <v>0</v>
      </c>
      <c r="G207">
        <f>+'Utilità-Disutilità totale'!G207</f>
        <v>0.12228648507606876</v>
      </c>
    </row>
    <row r="208" spans="1:7" x14ac:dyDescent="0.25">
      <c r="A208">
        <v>1.9</v>
      </c>
      <c r="B208" s="4">
        <f t="shared" si="12"/>
        <v>6.2046134652422556E-2</v>
      </c>
      <c r="C208" s="4">
        <f t="shared" si="10"/>
        <v>0.43320000000000003</v>
      </c>
      <c r="D208" s="22">
        <f t="shared" si="13"/>
        <v>0.37115386534757749</v>
      </c>
      <c r="E208">
        <f t="shared" si="11"/>
        <v>0</v>
      </c>
      <c r="F208">
        <f t="shared" si="14"/>
        <v>0</v>
      </c>
      <c r="G208">
        <f>+'Utilità-Disutilità totale'!G208</f>
        <v>0.11859885279867621</v>
      </c>
    </row>
    <row r="209" spans="1:7" x14ac:dyDescent="0.25">
      <c r="A209">
        <v>1.91</v>
      </c>
      <c r="B209" s="4">
        <f t="shared" si="12"/>
        <v>6.1818561453430149E-2</v>
      </c>
      <c r="C209" s="4">
        <f t="shared" si="10"/>
        <v>0.43777200000000011</v>
      </c>
      <c r="D209" s="22">
        <f t="shared" si="13"/>
        <v>0.37595343854656993</v>
      </c>
      <c r="E209">
        <f t="shared" si="11"/>
        <v>0</v>
      </c>
      <c r="F209">
        <f t="shared" si="14"/>
        <v>0</v>
      </c>
      <c r="G209">
        <f>+'Utilità-Disutilità totale'!G209</f>
        <v>0.11486333458683862</v>
      </c>
    </row>
    <row r="210" spans="1:7" x14ac:dyDescent="0.25">
      <c r="A210">
        <v>1.92</v>
      </c>
      <c r="B210" s="4">
        <f t="shared" si="12"/>
        <v>6.1593004804612085E-2</v>
      </c>
      <c r="C210" s="4">
        <f t="shared" si="10"/>
        <v>0.44236800000000004</v>
      </c>
      <c r="D210" s="22">
        <f t="shared" si="13"/>
        <v>0.38077499519538793</v>
      </c>
      <c r="E210">
        <f t="shared" si="11"/>
        <v>0</v>
      </c>
      <c r="F210">
        <f t="shared" si="14"/>
        <v>0</v>
      </c>
      <c r="G210">
        <f>+'Utilità-Disutilità totale'!G210</f>
        <v>0.11107971074951728</v>
      </c>
    </row>
    <row r="211" spans="1:7" x14ac:dyDescent="0.25">
      <c r="A211">
        <v>1.93</v>
      </c>
      <c r="B211" s="4">
        <f t="shared" si="12"/>
        <v>6.1369436473149561E-2</v>
      </c>
      <c r="C211" s="4">
        <f t="shared" si="10"/>
        <v>0.446988</v>
      </c>
      <c r="D211" s="22">
        <f t="shared" si="13"/>
        <v>0.38561856352685042</v>
      </c>
      <c r="E211">
        <f t="shared" si="11"/>
        <v>0</v>
      </c>
      <c r="F211">
        <f t="shared" si="14"/>
        <v>0</v>
      </c>
      <c r="G211">
        <f>+'Utilità-Disutilità totale'!G211</f>
        <v>0.10724776131059549</v>
      </c>
    </row>
    <row r="212" spans="1:7" x14ac:dyDescent="0.25">
      <c r="A212">
        <v>1.94</v>
      </c>
      <c r="B212" s="4">
        <f t="shared" si="12"/>
        <v>6.1147828765103093E-2</v>
      </c>
      <c r="C212" s="4">
        <f t="shared" si="10"/>
        <v>0.45163200000000003</v>
      </c>
      <c r="D212" s="22">
        <f t="shared" si="13"/>
        <v>0.39048417123489693</v>
      </c>
      <c r="E212">
        <f t="shared" si="11"/>
        <v>0</v>
      </c>
      <c r="F212">
        <f t="shared" si="14"/>
        <v>0</v>
      </c>
      <c r="G212">
        <f>+'Utilità-Disutilità totale'!G212</f>
        <v>0.10336726601433321</v>
      </c>
    </row>
    <row r="213" spans="1:7" x14ac:dyDescent="0.25">
      <c r="A213">
        <v>1.95</v>
      </c>
      <c r="B213" s="4">
        <f t="shared" si="12"/>
        <v>6.0928154512414116E-2</v>
      </c>
      <c r="C213" s="4">
        <f t="shared" si="10"/>
        <v>0.45630000000000009</v>
      </c>
      <c r="D213" s="22">
        <f t="shared" si="13"/>
        <v>0.39537184548758597</v>
      </c>
      <c r="E213">
        <f t="shared" si="11"/>
        <v>0</v>
      </c>
      <c r="F213">
        <f t="shared" si="14"/>
        <v>0</v>
      </c>
      <c r="G213">
        <f>+'Utilità-Disutilità totale'!G213</f>
        <v>9.9438004330691665E-2</v>
      </c>
    </row>
    <row r="214" spans="1:7" x14ac:dyDescent="0.25">
      <c r="A214">
        <v>1.96</v>
      </c>
      <c r="B214" s="4">
        <f t="shared" si="12"/>
        <v>6.0710387060284865E-2</v>
      </c>
      <c r="C214" s="4">
        <f t="shared" ref="C214:C277" si="15">+($B$10/$A214)*($A214^$B$10)*($B$12^$B$11)</f>
        <v>0.46099200000000007</v>
      </c>
      <c r="D214" s="22">
        <f t="shared" si="13"/>
        <v>0.4002816129397152</v>
      </c>
      <c r="E214">
        <f t="shared" ref="E214:E277" si="16">IF(D214=$D$419,A214,0)</f>
        <v>0</v>
      </c>
      <c r="F214">
        <f t="shared" si="14"/>
        <v>0</v>
      </c>
      <c r="G214">
        <f>+'Utilità-Disutilità totale'!G214</f>
        <v>9.5459755460527762E-2</v>
      </c>
    </row>
    <row r="215" spans="1:7" x14ac:dyDescent="0.25">
      <c r="A215">
        <v>1.97</v>
      </c>
      <c r="B215" s="4">
        <f t="shared" ref="B215:B278" si="17">+$B$5/$A215*$A215^$B$5*$B$12^$B$6</f>
        <v>6.0494500254923693E-2</v>
      </c>
      <c r="C215" s="4">
        <f t="shared" si="15"/>
        <v>0.46570800000000012</v>
      </c>
      <c r="D215" s="22">
        <f t="shared" ref="D215:D278" si="18">ABS(B215-C215)</f>
        <v>0.40521349974507642</v>
      </c>
      <c r="E215">
        <f t="shared" si="16"/>
        <v>0</v>
      </c>
      <c r="F215">
        <f t="shared" ref="F215:F278" si="19">IF(D215=$D$419,B215,0)</f>
        <v>0</v>
      </c>
      <c r="G215">
        <f>+'Utilità-Disutilità totale'!G215</f>
        <v>9.1432298340665574E-2</v>
      </c>
    </row>
    <row r="216" spans="1:7" x14ac:dyDescent="0.25">
      <c r="A216">
        <v>1.98</v>
      </c>
      <c r="B216" s="4">
        <f t="shared" si="17"/>
        <v>6.0280468431643454E-2</v>
      </c>
      <c r="C216" s="4">
        <f t="shared" si="15"/>
        <v>0.47044800000000003</v>
      </c>
      <c r="D216" s="22">
        <f t="shared" si="18"/>
        <v>0.41016753156835656</v>
      </c>
      <c r="E216">
        <f t="shared" si="16"/>
        <v>0</v>
      </c>
      <c r="F216">
        <f t="shared" si="19"/>
        <v>0</v>
      </c>
      <c r="G216">
        <f>+'Utilità-Disutilità totale'!G216</f>
        <v>8.7355411648846748E-2</v>
      </c>
    </row>
    <row r="217" spans="1:7" x14ac:dyDescent="0.25">
      <c r="A217">
        <v>1.99</v>
      </c>
      <c r="B217" s="4">
        <f t="shared" si="17"/>
        <v>6.0068266403300971E-2</v>
      </c>
      <c r="C217" s="4">
        <f t="shared" si="15"/>
        <v>0.47521200000000008</v>
      </c>
      <c r="D217" s="22">
        <f t="shared" si="18"/>
        <v>0.41514373359669909</v>
      </c>
      <c r="E217">
        <f t="shared" si="16"/>
        <v>0</v>
      </c>
      <c r="F217">
        <f t="shared" si="19"/>
        <v>0</v>
      </c>
      <c r="G217">
        <f>+'Utilità-Disutilità totale'!G217</f>
        <v>8.3228873808563086E-2</v>
      </c>
    </row>
    <row r="218" spans="1:7" x14ac:dyDescent="0.25">
      <c r="A218">
        <v>2</v>
      </c>
      <c r="B218" s="4">
        <f t="shared" si="17"/>
        <v>5.9857869449066382E-2</v>
      </c>
      <c r="C218" s="4">
        <f t="shared" si="15"/>
        <v>0.48000000000000009</v>
      </c>
      <c r="D218" s="22">
        <f t="shared" si="18"/>
        <v>0.42014213055093369</v>
      </c>
      <c r="E218">
        <f t="shared" si="16"/>
        <v>0</v>
      </c>
      <c r="F218">
        <f t="shared" si="19"/>
        <v>0</v>
      </c>
      <c r="G218">
        <f>+'Utilità-Disutilità totale'!G218</f>
        <v>7.9052462993775885E-2</v>
      </c>
    </row>
    <row r="219" spans="1:7" x14ac:dyDescent="0.25">
      <c r="A219">
        <v>2.0099999999999998</v>
      </c>
      <c r="B219" s="4">
        <f t="shared" si="17"/>
        <v>5.9649253303511042E-2</v>
      </c>
      <c r="C219" s="4">
        <f t="shared" si="15"/>
        <v>0.48481199999999997</v>
      </c>
      <c r="D219" s="22">
        <f t="shared" si="18"/>
        <v>0.4251627466964889</v>
      </c>
      <c r="E219">
        <f t="shared" si="16"/>
        <v>0</v>
      </c>
      <c r="F219">
        <f t="shared" si="19"/>
        <v>0</v>
      </c>
      <c r="G219">
        <f>+'Utilità-Disutilità totale'!G219</f>
        <v>7.4825957133524079E-2</v>
      </c>
    </row>
    <row r="220" spans="1:7" x14ac:dyDescent="0.25">
      <c r="A220">
        <v>2.02</v>
      </c>
      <c r="B220" s="4">
        <f t="shared" si="17"/>
        <v>5.9442394146003663E-2</v>
      </c>
      <c r="C220" s="4">
        <f t="shared" si="15"/>
        <v>0.48964800000000008</v>
      </c>
      <c r="D220" s="22">
        <f t="shared" si="18"/>
        <v>0.43020560585399642</v>
      </c>
      <c r="E220">
        <f t="shared" si="16"/>
        <v>0</v>
      </c>
      <c r="F220">
        <f t="shared" si="19"/>
        <v>0</v>
      </c>
      <c r="G220">
        <f>+'Utilità-Disutilità totale'!G220</f>
        <v>7.0549133916424644E-2</v>
      </c>
    </row>
    <row r="221" spans="1:7" x14ac:dyDescent="0.25">
      <c r="A221">
        <v>2.0299999999999998</v>
      </c>
      <c r="B221" s="4">
        <f t="shared" si="17"/>
        <v>5.9237268590404436E-2</v>
      </c>
      <c r="C221" s="4">
        <f t="shared" si="15"/>
        <v>0.49450799999999995</v>
      </c>
      <c r="D221" s="22">
        <f t="shared" si="18"/>
        <v>0.43527073140959549</v>
      </c>
      <c r="E221">
        <f t="shared" si="16"/>
        <v>0</v>
      </c>
      <c r="F221">
        <f t="shared" si="19"/>
        <v>0</v>
      </c>
      <c r="G221">
        <f>+'Utilità-Disutilità totale'!G221</f>
        <v>6.6221770795070023E-2</v>
      </c>
    </row>
    <row r="222" spans="1:7" x14ac:dyDescent="0.25">
      <c r="A222">
        <v>2.04</v>
      </c>
      <c r="B222" s="4">
        <f t="shared" si="17"/>
        <v>5.9033853675047182E-2</v>
      </c>
      <c r="C222" s="4">
        <f t="shared" si="15"/>
        <v>0.499392</v>
      </c>
      <c r="D222" s="22">
        <f t="shared" si="18"/>
        <v>0.44035814632495285</v>
      </c>
      <c r="E222">
        <f t="shared" si="16"/>
        <v>0</v>
      </c>
      <c r="F222">
        <f t="shared" si="19"/>
        <v>0</v>
      </c>
      <c r="G222">
        <f>+'Utilità-Disutilità totale'!G222</f>
        <v>6.1843644990320801E-2</v>
      </c>
    </row>
    <row r="223" spans="1:7" x14ac:dyDescent="0.25">
      <c r="A223">
        <v>2.0499999999999998</v>
      </c>
      <c r="B223" s="4">
        <f t="shared" si="17"/>
        <v>5.883212685300053E-2</v>
      </c>
      <c r="C223" s="4">
        <f t="shared" si="15"/>
        <v>0.50430000000000008</v>
      </c>
      <c r="D223" s="22">
        <f t="shared" si="18"/>
        <v>0.44546787314699954</v>
      </c>
      <c r="E223">
        <f t="shared" si="16"/>
        <v>0</v>
      </c>
      <c r="F223">
        <f t="shared" si="19"/>
        <v>0</v>
      </c>
      <c r="G223">
        <f>+'Utilità-Disutilità totale'!G223</f>
        <v>5.7414533495503517E-2</v>
      </c>
    </row>
    <row r="224" spans="1:7" x14ac:dyDescent="0.25">
      <c r="A224">
        <v>2.06</v>
      </c>
      <c r="B224" s="4">
        <f t="shared" si="17"/>
        <v>5.8632065982598403E-2</v>
      </c>
      <c r="C224" s="4">
        <f t="shared" si="15"/>
        <v>0.50923200000000013</v>
      </c>
      <c r="D224" s="22">
        <f t="shared" si="18"/>
        <v>0.45059993401740173</v>
      </c>
      <c r="E224">
        <f t="shared" si="16"/>
        <v>0</v>
      </c>
      <c r="F224">
        <f t="shared" si="19"/>
        <v>0</v>
      </c>
      <c r="G224">
        <f>+'Utilità-Disutilità totale'!G224</f>
        <v>5.2934213080508941E-2</v>
      </c>
    </row>
    <row r="225" spans="1:7" x14ac:dyDescent="0.25">
      <c r="A225">
        <v>2.0699999999999998</v>
      </c>
      <c r="B225" s="4">
        <f t="shared" si="17"/>
        <v>5.8433649318231778E-2</v>
      </c>
      <c r="C225" s="4">
        <f t="shared" si="15"/>
        <v>0.51418800000000009</v>
      </c>
      <c r="D225" s="22">
        <f t="shared" si="18"/>
        <v>0.45575435068176828</v>
      </c>
      <c r="E225">
        <f t="shared" si="16"/>
        <v>0</v>
      </c>
      <c r="F225">
        <f t="shared" si="19"/>
        <v>0</v>
      </c>
      <c r="G225">
        <f>+'Utilità-Disutilità totale'!G225</f>
        <v>4.840246029579931E-2</v>
      </c>
    </row>
    <row r="226" spans="1:7" x14ac:dyDescent="0.25">
      <c r="A226">
        <v>2.08</v>
      </c>
      <c r="B226" s="4">
        <f t="shared" si="17"/>
        <v>5.8236855501392785E-2</v>
      </c>
      <c r="C226" s="4">
        <f t="shared" si="15"/>
        <v>0.51916800000000007</v>
      </c>
      <c r="D226" s="22">
        <f t="shared" si="18"/>
        <v>0.46093114449860728</v>
      </c>
      <c r="E226">
        <f t="shared" si="16"/>
        <v>0</v>
      </c>
      <c r="F226">
        <f t="shared" si="19"/>
        <v>0</v>
      </c>
      <c r="G226">
        <f>+'Utilità-Disutilità totale'!G226</f>
        <v>4.3819051476323312E-2</v>
      </c>
    </row>
    <row r="227" spans="1:7" x14ac:dyDescent="0.25">
      <c r="A227">
        <v>2.09</v>
      </c>
      <c r="B227" s="4">
        <f t="shared" si="17"/>
        <v>5.8041663551963267E-2</v>
      </c>
      <c r="C227" s="4">
        <f t="shared" si="15"/>
        <v>0.52417200000000008</v>
      </c>
      <c r="D227" s="22">
        <f t="shared" si="18"/>
        <v>0.46613033644803681</v>
      </c>
      <c r="E227">
        <f t="shared" si="16"/>
        <v>0</v>
      </c>
      <c r="F227">
        <f t="shared" si="19"/>
        <v>0</v>
      </c>
      <c r="G227">
        <f>+'Utilità-Disutilità totale'!G227</f>
        <v>3.9183762745344075E-2</v>
      </c>
    </row>
    <row r="228" spans="1:7" x14ac:dyDescent="0.25">
      <c r="A228">
        <v>2.1</v>
      </c>
      <c r="B228" s="4">
        <f t="shared" si="17"/>
        <v>5.7848052859739971E-2</v>
      </c>
      <c r="C228" s="4">
        <f t="shared" si="15"/>
        <v>0.52920000000000023</v>
      </c>
      <c r="D228" s="22">
        <f t="shared" si="18"/>
        <v>0.47135194714026024</v>
      </c>
      <c r="E228">
        <f t="shared" si="16"/>
        <v>0</v>
      </c>
      <c r="F228">
        <f t="shared" si="19"/>
        <v>0</v>
      </c>
      <c r="G228">
        <f>+'Utilità-Disutilità totale'!G228</f>
        <v>3.4496370018179678E-2</v>
      </c>
    </row>
    <row r="229" spans="1:7" x14ac:dyDescent="0.25">
      <c r="A229">
        <v>2.11</v>
      </c>
      <c r="B229" s="4">
        <f t="shared" si="17"/>
        <v>5.765600317618888E-2</v>
      </c>
      <c r="C229" s="4">
        <f t="shared" si="15"/>
        <v>0.53425199999999995</v>
      </c>
      <c r="D229" s="22">
        <f t="shared" si="18"/>
        <v>0.47659599682381104</v>
      </c>
      <c r="E229">
        <f t="shared" si="16"/>
        <v>0</v>
      </c>
      <c r="F229">
        <f t="shared" si="19"/>
        <v>0</v>
      </c>
      <c r="G229">
        <f>+'Utilità-Disutilità totale'!G229</f>
        <v>2.9756649005861835E-2</v>
      </c>
    </row>
    <row r="230" spans="1:7" x14ac:dyDescent="0.25">
      <c r="A230">
        <v>2.12</v>
      </c>
      <c r="B230" s="4">
        <f t="shared" si="17"/>
        <v>5.7465494606421377E-2</v>
      </c>
      <c r="C230" s="4">
        <f t="shared" si="15"/>
        <v>0.53932800000000014</v>
      </c>
      <c r="D230" s="22">
        <f t="shared" si="18"/>
        <v>0.48186250539357878</v>
      </c>
      <c r="E230">
        <f t="shared" si="16"/>
        <v>0</v>
      </c>
      <c r="F230">
        <f t="shared" si="19"/>
        <v>0</v>
      </c>
      <c r="G230">
        <f>+'Utilità-Disutilità totale'!G230</f>
        <v>2.4964375218710977E-2</v>
      </c>
    </row>
    <row r="231" spans="1:7" x14ac:dyDescent="0.25">
      <c r="A231">
        <v>2.13</v>
      </c>
      <c r="B231" s="4">
        <f t="shared" si="17"/>
        <v>5.7276507601385224E-2</v>
      </c>
      <c r="C231" s="4">
        <f t="shared" si="15"/>
        <v>0.54442800000000002</v>
      </c>
      <c r="D231" s="22">
        <f t="shared" si="18"/>
        <v>0.48715149239861477</v>
      </c>
      <c r="E231">
        <f t="shared" si="16"/>
        <v>0</v>
      </c>
      <c r="F231">
        <f t="shared" si="19"/>
        <v>0</v>
      </c>
      <c r="G231">
        <f>+'Utilità-Disutilità totale'!G231</f>
        <v>2.0119323969835123E-2</v>
      </c>
    </row>
    <row r="232" spans="1:7" x14ac:dyDescent="0.25">
      <c r="A232">
        <v>2.14</v>
      </c>
      <c r="B232" s="4">
        <f t="shared" si="17"/>
        <v>5.7089022950263787E-2</v>
      </c>
      <c r="C232" s="4">
        <f t="shared" si="15"/>
        <v>0.54955200000000015</v>
      </c>
      <c r="D232" s="22">
        <f t="shared" si="18"/>
        <v>0.49246297704973635</v>
      </c>
      <c r="E232">
        <f t="shared" si="16"/>
        <v>0</v>
      </c>
      <c r="F232">
        <f t="shared" si="19"/>
        <v>0</v>
      </c>
      <c r="G232">
        <f>+'Utilità-Disutilità totale'!G232</f>
        <v>1.5221270378548313E-2</v>
      </c>
    </row>
    <row r="233" spans="1:7" x14ac:dyDescent="0.25">
      <c r="A233">
        <v>2.15</v>
      </c>
      <c r="B233" s="4">
        <f t="shared" si="17"/>
        <v>5.6903021773076864E-2</v>
      </c>
      <c r="C233" s="4">
        <f t="shared" si="15"/>
        <v>0.55469999999999997</v>
      </c>
      <c r="D233" s="22">
        <f t="shared" si="18"/>
        <v>0.49779697822692309</v>
      </c>
      <c r="E233">
        <f t="shared" si="16"/>
        <v>0</v>
      </c>
      <c r="F233">
        <f t="shared" si="19"/>
        <v>0</v>
      </c>
      <c r="G233">
        <f>+'Utilità-Disutilità totale'!G233</f>
        <v>1.0269989373717481E-2</v>
      </c>
    </row>
    <row r="234" spans="1:7" x14ac:dyDescent="0.25">
      <c r="A234">
        <v>2.16</v>
      </c>
      <c r="B234" s="4">
        <f t="shared" si="17"/>
        <v>5.671848551347685E-2</v>
      </c>
      <c r="C234" s="4">
        <f t="shared" si="15"/>
        <v>0.55987200000000015</v>
      </c>
      <c r="D234" s="22">
        <f t="shared" si="18"/>
        <v>0.50315351448652335</v>
      </c>
      <c r="E234">
        <f t="shared" si="16"/>
        <v>0</v>
      </c>
      <c r="F234">
        <f t="shared" si="19"/>
        <v>0</v>
      </c>
      <c r="G234">
        <f>+'Utilità-Disutilità totale'!G234</f>
        <v>5.2652556970332887E-3</v>
      </c>
    </row>
    <row r="235" spans="1:7" x14ac:dyDescent="0.25">
      <c r="A235">
        <v>2.17</v>
      </c>
      <c r="B235" s="4">
        <f t="shared" si="17"/>
        <v>5.6535395931734421E-2</v>
      </c>
      <c r="C235" s="4">
        <f t="shared" si="15"/>
        <v>0.56506800000000013</v>
      </c>
      <c r="D235" s="22">
        <f t="shared" si="18"/>
        <v>0.50853260406826573</v>
      </c>
      <c r="E235">
        <f t="shared" si="16"/>
        <v>0</v>
      </c>
      <c r="F235">
        <f t="shared" si="19"/>
        <v>0</v>
      </c>
      <c r="G235">
        <f>+'Utilità-Disutilità totale'!G235</f>
        <v>2.0684390621211746E-4</v>
      </c>
    </row>
    <row r="236" spans="1:7" x14ac:dyDescent="0.25">
      <c r="A236">
        <v>2.1800000000000002</v>
      </c>
      <c r="B236" s="4">
        <f t="shared" si="17"/>
        <v>5.6353735097907441E-2</v>
      </c>
      <c r="C236" s="4">
        <f t="shared" si="15"/>
        <v>0.57028800000000024</v>
      </c>
      <c r="D236" s="22">
        <f t="shared" si="18"/>
        <v>0.51393426490209282</v>
      </c>
      <c r="E236">
        <f t="shared" si="16"/>
        <v>0</v>
      </c>
      <c r="F236">
        <f t="shared" si="19"/>
        <v>0</v>
      </c>
      <c r="G236">
        <f>+'Utilità-Disutilità totale'!G236</f>
        <v>-4.9054716218727146E-3</v>
      </c>
    </row>
    <row r="237" spans="1:7" x14ac:dyDescent="0.25">
      <c r="A237">
        <v>2.19</v>
      </c>
      <c r="B237" s="4">
        <f t="shared" si="17"/>
        <v>5.6173485385188272E-2</v>
      </c>
      <c r="C237" s="4">
        <f t="shared" si="15"/>
        <v>0.57553200000000004</v>
      </c>
      <c r="D237" s="22">
        <f t="shared" si="18"/>
        <v>0.51935851461481175</v>
      </c>
      <c r="E237">
        <f t="shared" si="16"/>
        <v>0</v>
      </c>
      <c r="F237">
        <f t="shared" si="19"/>
        <v>0</v>
      </c>
      <c r="G237">
        <f>+'Utilità-Disutilità totale'!G237</f>
        <v>-1.0071916688125626E-2</v>
      </c>
    </row>
    <row r="238" spans="1:7" x14ac:dyDescent="0.25">
      <c r="A238">
        <v>2.2000000000000002</v>
      </c>
      <c r="B238" s="4">
        <f t="shared" si="17"/>
        <v>5.5994629463423019E-2</v>
      </c>
      <c r="C238" s="4">
        <f t="shared" si="15"/>
        <v>0.5808000000000002</v>
      </c>
      <c r="D238" s="22">
        <f t="shared" si="18"/>
        <v>0.52480537053657716</v>
      </c>
      <c r="E238">
        <f t="shared" si="16"/>
        <v>0</v>
      </c>
      <c r="F238">
        <f t="shared" si="19"/>
        <v>0</v>
      </c>
      <c r="G238">
        <f>+'Utilità-Disutilità totale'!G238</f>
        <v>-1.5292717268231337E-2</v>
      </c>
    </row>
    <row r="239" spans="1:7" x14ac:dyDescent="0.25">
      <c r="A239">
        <v>2.21</v>
      </c>
      <c r="B239" s="4">
        <f t="shared" si="17"/>
        <v>5.5817150292798427E-2</v>
      </c>
      <c r="C239" s="4">
        <f t="shared" si="15"/>
        <v>0.58609200000000017</v>
      </c>
      <c r="D239" s="22">
        <f t="shared" si="18"/>
        <v>0.53027484970720173</v>
      </c>
      <c r="E239">
        <f t="shared" si="16"/>
        <v>0</v>
      </c>
      <c r="F239">
        <f t="shared" si="19"/>
        <v>0</v>
      </c>
      <c r="G239">
        <f>+'Utilità-Disutilità totale'!G239</f>
        <v>-2.0568099509718274E-2</v>
      </c>
    </row>
    <row r="240" spans="1:7" x14ac:dyDescent="0.25">
      <c r="A240">
        <v>2.2200000000000002</v>
      </c>
      <c r="B240" s="4">
        <f t="shared" si="17"/>
        <v>5.5641031117690844E-2</v>
      </c>
      <c r="C240" s="4">
        <f t="shared" si="15"/>
        <v>0.59140800000000027</v>
      </c>
      <c r="D240" s="22">
        <f t="shared" si="18"/>
        <v>0.53576696888230946</v>
      </c>
      <c r="E240">
        <f t="shared" si="16"/>
        <v>0</v>
      </c>
      <c r="F240">
        <f t="shared" si="19"/>
        <v>0</v>
      </c>
      <c r="G240">
        <f>+'Utilità-Disutilità totale'!G240</f>
        <v>-2.589828972908792E-2</v>
      </c>
    </row>
    <row r="241" spans="1:7" x14ac:dyDescent="0.25">
      <c r="A241">
        <v>2.23</v>
      </c>
      <c r="B241" s="4">
        <f t="shared" si="17"/>
        <v>5.5466255460672506E-2</v>
      </c>
      <c r="C241" s="4">
        <f t="shared" si="15"/>
        <v>0.59674800000000017</v>
      </c>
      <c r="D241" s="22">
        <f t="shared" si="18"/>
        <v>0.54128174453932765</v>
      </c>
      <c r="E241">
        <f t="shared" si="16"/>
        <v>0</v>
      </c>
      <c r="F241">
        <f t="shared" si="19"/>
        <v>0</v>
      </c>
      <c r="G241">
        <f>+'Utilità-Disutilità totale'!G241</f>
        <v>-3.1283514409001179E-2</v>
      </c>
    </row>
    <row r="242" spans="1:7" x14ac:dyDescent="0.25">
      <c r="A242">
        <v>2.2400000000000002</v>
      </c>
      <c r="B242" s="4">
        <f t="shared" si="17"/>
        <v>5.5292807116670471E-2</v>
      </c>
      <c r="C242" s="4">
        <f t="shared" si="15"/>
        <v>0.6021120000000002</v>
      </c>
      <c r="D242" s="22">
        <f t="shared" si="18"/>
        <v>0.5468191928833297</v>
      </c>
      <c r="E242">
        <f t="shared" si="16"/>
        <v>0</v>
      </c>
      <c r="F242">
        <f t="shared" si="19"/>
        <v>0</v>
      </c>
      <c r="G242">
        <f>+'Utilità-Disutilità totale'!G242</f>
        <v>-3.6724000195527351E-2</v>
      </c>
    </row>
    <row r="243" spans="1:7" x14ac:dyDescent="0.25">
      <c r="A243">
        <v>2.25</v>
      </c>
      <c r="B243" s="4">
        <f t="shared" si="17"/>
        <v>5.51206701472736E-2</v>
      </c>
      <c r="C243" s="4">
        <f t="shared" si="15"/>
        <v>0.60750000000000015</v>
      </c>
      <c r="D243" s="22">
        <f t="shared" si="18"/>
        <v>0.55237932985272653</v>
      </c>
      <c r="E243">
        <f t="shared" si="16"/>
        <v>0</v>
      </c>
      <c r="F243">
        <f t="shared" si="19"/>
        <v>0</v>
      </c>
      <c r="G243">
        <f>+'Utilità-Disutilità totale'!G243</f>
        <v>-4.2219973895448126E-2</v>
      </c>
    </row>
    <row r="244" spans="1:7" x14ac:dyDescent="0.25">
      <c r="A244">
        <v>2.2599999999999998</v>
      </c>
      <c r="B244" s="4">
        <f t="shared" si="17"/>
        <v>5.4949828875183307E-2</v>
      </c>
      <c r="C244" s="4">
        <f t="shared" si="15"/>
        <v>0.6129119999999999</v>
      </c>
      <c r="D244" s="22">
        <f t="shared" si="18"/>
        <v>0.55796217112481661</v>
      </c>
      <c r="E244">
        <f t="shared" si="16"/>
        <v>0</v>
      </c>
      <c r="F244">
        <f t="shared" si="19"/>
        <v>0</v>
      </c>
      <c r="G244">
        <f>+'Utilità-Disutilità totale'!G244</f>
        <v>-4.7771662473619025E-2</v>
      </c>
    </row>
    <row r="245" spans="1:7" x14ac:dyDescent="0.25">
      <c r="A245">
        <v>2.27</v>
      </c>
      <c r="B245" s="4">
        <f t="shared" si="17"/>
        <v>5.4780267878803565E-2</v>
      </c>
      <c r="C245" s="4">
        <f t="shared" si="15"/>
        <v>0.61834800000000012</v>
      </c>
      <c r="D245" s="22">
        <f t="shared" si="18"/>
        <v>0.5635677321211966</v>
      </c>
      <c r="E245">
        <f t="shared" si="16"/>
        <v>0</v>
      </c>
      <c r="F245">
        <f t="shared" si="19"/>
        <v>0</v>
      </c>
      <c r="G245">
        <f>+'Utilità-Disutilità totale'!G245</f>
        <v>-5.3379293050386412E-2</v>
      </c>
    </row>
    <row r="246" spans="1:7" x14ac:dyDescent="0.25">
      <c r="A246">
        <v>2.2799999999999998</v>
      </c>
      <c r="B246" s="4">
        <f t="shared" si="17"/>
        <v>5.4611971986966427E-2</v>
      </c>
      <c r="C246" s="4">
        <f t="shared" si="15"/>
        <v>0.62380800000000003</v>
      </c>
      <c r="D246" s="22">
        <f t="shared" si="18"/>
        <v>0.56919602801303359</v>
      </c>
      <c r="E246">
        <f t="shared" si="16"/>
        <v>0</v>
      </c>
      <c r="F246">
        <f t="shared" si="19"/>
        <v>0</v>
      </c>
      <c r="G246">
        <f>+'Utilità-Disutilità totale'!G246</f>
        <v>-5.9043092899055127E-2</v>
      </c>
    </row>
    <row r="247" spans="1:7" x14ac:dyDescent="0.25">
      <c r="A247">
        <v>2.29</v>
      </c>
      <c r="B247" s="4">
        <f t="shared" si="17"/>
        <v>5.4444926273788885E-2</v>
      </c>
      <c r="C247" s="4">
        <f t="shared" si="15"/>
        <v>0.62929200000000018</v>
      </c>
      <c r="D247" s="22">
        <f t="shared" si="18"/>
        <v>0.57484707372621124</v>
      </c>
      <c r="E247">
        <f t="shared" si="16"/>
        <v>0</v>
      </c>
      <c r="F247">
        <f t="shared" si="19"/>
        <v>0</v>
      </c>
      <c r="G247">
        <f>+'Utilità-Disutilità totale'!G247</f>
        <v>-6.4763289443411698E-2</v>
      </c>
    </row>
    <row r="248" spans="1:7" x14ac:dyDescent="0.25">
      <c r="A248">
        <v>2.2999999999999998</v>
      </c>
      <c r="B248" s="4">
        <f t="shared" si="17"/>
        <v>5.4279116053657123E-2</v>
      </c>
      <c r="C248" s="4">
        <f t="shared" si="15"/>
        <v>0.63479999999999992</v>
      </c>
      <c r="D248" s="22">
        <f t="shared" si="18"/>
        <v>0.58052088394634282</v>
      </c>
      <c r="E248">
        <f t="shared" si="16"/>
        <v>0</v>
      </c>
      <c r="F248">
        <f t="shared" si="19"/>
        <v>0</v>
      </c>
      <c r="G248">
        <f>+'Utilità-Disutilità totale'!G248</f>
        <v>-7.054011025529533E-2</v>
      </c>
    </row>
    <row r="249" spans="1:7" x14ac:dyDescent="0.25">
      <c r="A249">
        <v>2.31</v>
      </c>
      <c r="B249" s="4">
        <f t="shared" si="17"/>
        <v>5.411452687633489E-2</v>
      </c>
      <c r="C249" s="4">
        <f t="shared" si="15"/>
        <v>0.64033200000000023</v>
      </c>
      <c r="D249" s="22">
        <f t="shared" si="18"/>
        <v>0.58621747312366534</v>
      </c>
      <c r="E249">
        <f t="shared" si="16"/>
        <v>0</v>
      </c>
      <c r="F249">
        <f t="shared" si="19"/>
        <v>0</v>
      </c>
      <c r="G249">
        <f>+'Utilità-Disutilità totale'!G249</f>
        <v>-7.6373783052221422E-2</v>
      </c>
    </row>
    <row r="250" spans="1:7" x14ac:dyDescent="0.25">
      <c r="A250">
        <v>2.3199999999999998</v>
      </c>
      <c r="B250" s="4">
        <f t="shared" si="17"/>
        <v>5.3951144522191831E-2</v>
      </c>
      <c r="C250" s="4">
        <f t="shared" si="15"/>
        <v>0.64588800000000002</v>
      </c>
      <c r="D250" s="22">
        <f t="shared" si="18"/>
        <v>0.59193685547780817</v>
      </c>
      <c r="E250">
        <f t="shared" si="16"/>
        <v>0</v>
      </c>
      <c r="F250">
        <f t="shared" si="19"/>
        <v>0</v>
      </c>
      <c r="G250">
        <f>+'Utilità-Disutilità totale'!G250</f>
        <v>-8.2264535695049934E-2</v>
      </c>
    </row>
    <row r="251" spans="1:7" x14ac:dyDescent="0.25">
      <c r="A251">
        <v>2.33</v>
      </c>
      <c r="B251" s="4">
        <f t="shared" si="17"/>
        <v>5.378895499754887E-2</v>
      </c>
      <c r="C251" s="4">
        <f t="shared" si="15"/>
        <v>0.65146800000000027</v>
      </c>
      <c r="D251" s="22">
        <f t="shared" si="18"/>
        <v>0.59767904500245139</v>
      </c>
      <c r="E251">
        <f t="shared" si="16"/>
        <v>0</v>
      </c>
      <c r="F251">
        <f t="shared" si="19"/>
        <v>0</v>
      </c>
      <c r="G251">
        <f>+'Utilità-Disutilità totale'!G251</f>
        <v>-8.8212596185703873E-2</v>
      </c>
    </row>
    <row r="252" spans="1:7" x14ac:dyDescent="0.25">
      <c r="A252">
        <v>2.34</v>
      </c>
      <c r="B252" s="4">
        <f t="shared" si="17"/>
        <v>5.3627944530136896E-2</v>
      </c>
      <c r="C252" s="4">
        <f t="shared" si="15"/>
        <v>0.6570720000000001</v>
      </c>
      <c r="D252" s="22">
        <f t="shared" si="18"/>
        <v>0.60344405546986324</v>
      </c>
      <c r="E252">
        <f t="shared" si="16"/>
        <v>0</v>
      </c>
      <c r="F252">
        <f t="shared" si="19"/>
        <v>0</v>
      </c>
      <c r="G252">
        <f>+'Utilità-Disutilità totale'!G252</f>
        <v>-9.4218192664932199E-2</v>
      </c>
    </row>
    <row r="253" spans="1:7" x14ac:dyDescent="0.25">
      <c r="A253">
        <v>2.35</v>
      </c>
      <c r="B253" s="4">
        <f t="shared" si="17"/>
        <v>5.3468099564665757E-2</v>
      </c>
      <c r="C253" s="4">
        <f t="shared" si="15"/>
        <v>0.66270000000000018</v>
      </c>
      <c r="D253" s="22">
        <f t="shared" si="18"/>
        <v>0.60923190043533437</v>
      </c>
      <c r="E253">
        <f t="shared" si="16"/>
        <v>0</v>
      </c>
      <c r="F253">
        <f t="shared" si="19"/>
        <v>0</v>
      </c>
      <c r="G253">
        <f>+'Utilità-Disutilità totale'!G253</f>
        <v>-0.10028155341011841</v>
      </c>
    </row>
    <row r="254" spans="1:7" x14ac:dyDescent="0.25">
      <c r="A254">
        <v>2.36</v>
      </c>
      <c r="B254" s="4">
        <f t="shared" si="17"/>
        <v>5.3309406758500294E-2</v>
      </c>
      <c r="C254" s="4">
        <f t="shared" si="15"/>
        <v>0.66835200000000017</v>
      </c>
      <c r="D254" s="22">
        <f t="shared" si="18"/>
        <v>0.6150425932414999</v>
      </c>
      <c r="E254">
        <f t="shared" si="16"/>
        <v>0</v>
      </c>
      <c r="F254">
        <f t="shared" si="19"/>
        <v>0</v>
      </c>
      <c r="G254">
        <f>+'Utilità-Disutilità totale'!G254</f>
        <v>-0.10640290683313108</v>
      </c>
    </row>
    <row r="255" spans="1:7" x14ac:dyDescent="0.25">
      <c r="A255">
        <v>2.37</v>
      </c>
      <c r="B255" s="4">
        <f t="shared" si="17"/>
        <v>5.3151852977440427E-2</v>
      </c>
      <c r="C255" s="4">
        <f t="shared" si="15"/>
        <v>0.67402800000000007</v>
      </c>
      <c r="D255" s="22">
        <f t="shared" si="18"/>
        <v>0.62087614702255967</v>
      </c>
      <c r="E255">
        <f t="shared" si="16"/>
        <v>0</v>
      </c>
      <c r="F255">
        <f t="shared" si="19"/>
        <v>0</v>
      </c>
      <c r="G255">
        <f>+'Utilità-Disutilità totale'!G255</f>
        <v>-0.11258248147822075</v>
      </c>
    </row>
    <row r="256" spans="1:7" x14ac:dyDescent="0.25">
      <c r="A256">
        <v>2.38</v>
      </c>
      <c r="B256" s="4">
        <f t="shared" si="17"/>
        <v>5.299542529160247E-2</v>
      </c>
      <c r="C256" s="4">
        <f t="shared" si="15"/>
        <v>0.67972800000000011</v>
      </c>
      <c r="D256" s="22">
        <f t="shared" si="18"/>
        <v>0.62673257470839761</v>
      </c>
      <c r="E256">
        <f t="shared" si="16"/>
        <v>0</v>
      </c>
      <c r="F256">
        <f t="shared" si="19"/>
        <v>0</v>
      </c>
      <c r="G256">
        <f>+'Utilità-Disutilità totale'!G256</f>
        <v>-0.11882050601995381</v>
      </c>
    </row>
    <row r="257" spans="1:7" x14ac:dyDescent="0.25">
      <c r="A257">
        <v>2.39</v>
      </c>
      <c r="B257" s="4">
        <f t="shared" si="17"/>
        <v>5.2840110971398555E-2</v>
      </c>
      <c r="C257" s="4">
        <f t="shared" si="15"/>
        <v>0.68545200000000017</v>
      </c>
      <c r="D257" s="22">
        <f t="shared" si="18"/>
        <v>0.63261188902860166</v>
      </c>
      <c r="E257">
        <f t="shared" si="16"/>
        <v>0</v>
      </c>
      <c r="F257">
        <f t="shared" si="19"/>
        <v>0</v>
      </c>
      <c r="G257">
        <f>+'Utilità-Disutilità totale'!G257</f>
        <v>-0.12511720926119169</v>
      </c>
    </row>
    <row r="258" spans="1:7" x14ac:dyDescent="0.25">
      <c r="A258">
        <v>2.4</v>
      </c>
      <c r="B258" s="4">
        <f t="shared" si="17"/>
        <v>5.2685897483611778E-2</v>
      </c>
      <c r="C258" s="4">
        <f t="shared" si="15"/>
        <v>0.69120000000000015</v>
      </c>
      <c r="D258" s="22">
        <f t="shared" si="18"/>
        <v>0.6385141025163884</v>
      </c>
      <c r="E258">
        <f t="shared" si="16"/>
        <v>0</v>
      </c>
      <c r="F258">
        <f t="shared" si="19"/>
        <v>0</v>
      </c>
      <c r="G258">
        <f>+'Utilità-Disutilità totale'!G258</f>
        <v>-0.13147282013110589</v>
      </c>
    </row>
    <row r="259" spans="1:7" x14ac:dyDescent="0.25">
      <c r="A259">
        <v>2.41</v>
      </c>
      <c r="B259" s="4">
        <f t="shared" si="17"/>
        <v>5.2532772487564161E-2</v>
      </c>
      <c r="C259" s="4">
        <f t="shared" si="15"/>
        <v>0.69697200000000026</v>
      </c>
      <c r="D259" s="22">
        <f t="shared" si="18"/>
        <v>0.6444392275124361</v>
      </c>
      <c r="E259">
        <f t="shared" si="16"/>
        <v>0</v>
      </c>
      <c r="F259">
        <f t="shared" si="19"/>
        <v>0</v>
      </c>
      <c r="G259">
        <f>+'Utilità-Disutilità totale'!G259</f>
        <v>-0.13788756768323468</v>
      </c>
    </row>
    <row r="260" spans="1:7" x14ac:dyDescent="0.25">
      <c r="A260">
        <v>2.42</v>
      </c>
      <c r="B260" s="4">
        <f t="shared" si="17"/>
        <v>5.2380723831374931E-2</v>
      </c>
      <c r="C260" s="4">
        <f t="shared" si="15"/>
        <v>0.70276800000000017</v>
      </c>
      <c r="D260" s="22">
        <f t="shared" si="18"/>
        <v>0.65038727616862524</v>
      </c>
      <c r="E260">
        <f t="shared" si="16"/>
        <v>0</v>
      </c>
      <c r="F260">
        <f t="shared" si="19"/>
        <v>0</v>
      </c>
      <c r="G260">
        <f>+'Utilità-Disutilità totale'!G260</f>
        <v>-0.14436168109357567</v>
      </c>
    </row>
    <row r="261" spans="1:7" x14ac:dyDescent="0.25">
      <c r="A261">
        <v>2.4300000000000002</v>
      </c>
      <c r="B261" s="4">
        <f t="shared" si="17"/>
        <v>5.2229739548306571E-2</v>
      </c>
      <c r="C261" s="4">
        <f t="shared" si="15"/>
        <v>0.70858800000000011</v>
      </c>
      <c r="D261" s="22">
        <f t="shared" si="18"/>
        <v>0.65635826045169354</v>
      </c>
      <c r="E261">
        <f t="shared" si="16"/>
        <v>0</v>
      </c>
      <c r="F261">
        <f t="shared" si="19"/>
        <v>0</v>
      </c>
      <c r="G261">
        <f>+'Utilità-Disutilità totale'!G261</f>
        <v>-0.15089538965871696</v>
      </c>
    </row>
    <row r="262" spans="1:7" x14ac:dyDescent="0.25">
      <c r="A262">
        <v>2.44</v>
      </c>
      <c r="B262" s="4">
        <f t="shared" si="17"/>
        <v>5.2079807853196394E-2</v>
      </c>
      <c r="C262" s="4">
        <f t="shared" si="15"/>
        <v>0.71443200000000018</v>
      </c>
      <c r="D262" s="22">
        <f t="shared" si="18"/>
        <v>0.66235219214680374</v>
      </c>
      <c r="E262">
        <f t="shared" si="16"/>
        <v>0</v>
      </c>
      <c r="F262">
        <f t="shared" si="19"/>
        <v>0</v>
      </c>
      <c r="G262">
        <f>+'Utilità-Disutilità totale'!G262</f>
        <v>-0.15748892279400273</v>
      </c>
    </row>
    <row r="263" spans="1:7" x14ac:dyDescent="0.25">
      <c r="A263">
        <v>2.4500000000000002</v>
      </c>
      <c r="B263" s="4">
        <f t="shared" si="17"/>
        <v>5.1930917138971106E-2</v>
      </c>
      <c r="C263" s="4">
        <f t="shared" si="15"/>
        <v>0.72030000000000016</v>
      </c>
      <c r="D263" s="22">
        <f t="shared" si="18"/>
        <v>0.66836908286102903</v>
      </c>
      <c r="E263">
        <f t="shared" si="16"/>
        <v>0</v>
      </c>
      <c r="F263">
        <f t="shared" si="19"/>
        <v>0</v>
      </c>
      <c r="G263">
        <f>+'Utilità-Disutilità totale'!G263</f>
        <v>-0.16414251003173613</v>
      </c>
    </row>
    <row r="264" spans="1:7" x14ac:dyDescent="0.25">
      <c r="A264">
        <v>2.46</v>
      </c>
      <c r="B264" s="4">
        <f t="shared" si="17"/>
        <v>5.1783055973242197E-2</v>
      </c>
      <c r="C264" s="4">
        <f t="shared" si="15"/>
        <v>0.72619200000000006</v>
      </c>
      <c r="D264" s="22">
        <f t="shared" si="18"/>
        <v>0.67440894402675788</v>
      </c>
      <c r="E264">
        <f t="shared" si="16"/>
        <v>0</v>
      </c>
      <c r="F264">
        <f t="shared" si="19"/>
        <v>0</v>
      </c>
      <c r="G264">
        <f>+'Utilità-Disutilità totale'!G264</f>
        <v>-0.17085638101941397</v>
      </c>
    </row>
    <row r="265" spans="1:7" x14ac:dyDescent="0.25">
      <c r="A265">
        <v>2.4700000000000002</v>
      </c>
      <c r="B265" s="4">
        <f t="shared" si="17"/>
        <v>5.1636213094979969E-2</v>
      </c>
      <c r="C265" s="4">
        <f t="shared" si="15"/>
        <v>0.73210800000000031</v>
      </c>
      <c r="D265" s="22">
        <f t="shared" si="18"/>
        <v>0.6804717869050203</v>
      </c>
      <c r="E265">
        <f t="shared" si="16"/>
        <v>0</v>
      </c>
      <c r="F265">
        <f t="shared" si="19"/>
        <v>0</v>
      </c>
      <c r="G265">
        <f>+'Utilità-Disutilità totale'!G265</f>
        <v>-0.1776307655179985</v>
      </c>
    </row>
    <row r="266" spans="1:7" x14ac:dyDescent="0.25">
      <c r="A266">
        <v>2.48</v>
      </c>
      <c r="B266" s="4">
        <f t="shared" si="17"/>
        <v>5.1490377411264013E-2</v>
      </c>
      <c r="C266" s="4">
        <f t="shared" si="15"/>
        <v>0.73804800000000015</v>
      </c>
      <c r="D266" s="22">
        <f t="shared" si="18"/>
        <v>0.68655762258873609</v>
      </c>
      <c r="E266">
        <f t="shared" si="16"/>
        <v>0</v>
      </c>
      <c r="F266">
        <f t="shared" si="19"/>
        <v>0</v>
      </c>
      <c r="G266">
        <f>+'Utilità-Disutilità totale'!G266</f>
        <v>-0.18446589340021768</v>
      </c>
    </row>
    <row r="267" spans="1:7" x14ac:dyDescent="0.25">
      <c r="A267">
        <v>2.4900000000000002</v>
      </c>
      <c r="B267" s="4">
        <f t="shared" si="17"/>
        <v>5.134553799410814E-2</v>
      </c>
      <c r="C267" s="4">
        <f t="shared" si="15"/>
        <v>0.74401200000000023</v>
      </c>
      <c r="D267" s="22">
        <f t="shared" si="18"/>
        <v>0.6926664620058921</v>
      </c>
      <c r="E267">
        <f t="shared" si="16"/>
        <v>0</v>
      </c>
      <c r="F267">
        <f t="shared" si="19"/>
        <v>0</v>
      </c>
      <c r="G267">
        <f>+'Utilità-Disutilità totale'!G267</f>
        <v>-0.19136199464890263</v>
      </c>
    </row>
    <row r="268" spans="1:7" x14ac:dyDescent="0.25">
      <c r="A268">
        <v>2.5</v>
      </c>
      <c r="B268" s="4">
        <f t="shared" si="17"/>
        <v>5.1201684077357805E-2</v>
      </c>
      <c r="C268" s="4">
        <f t="shared" si="15"/>
        <v>0.75000000000000011</v>
      </c>
      <c r="D268" s="22">
        <f t="shared" si="18"/>
        <v>0.6987983159226423</v>
      </c>
      <c r="E268">
        <f t="shared" si="16"/>
        <v>0</v>
      </c>
      <c r="F268">
        <f t="shared" si="19"/>
        <v>0</v>
      </c>
      <c r="G268">
        <f>+'Utilità-Disutilità totale'!G268</f>
        <v>-0.19831929935535175</v>
      </c>
    </row>
    <row r="269" spans="1:7" x14ac:dyDescent="0.25">
      <c r="A269">
        <v>2.5099999999999998</v>
      </c>
      <c r="B269" s="4">
        <f t="shared" si="17"/>
        <v>5.1058805053657882E-2</v>
      </c>
      <c r="C269" s="4">
        <f t="shared" si="15"/>
        <v>0.75601199999999991</v>
      </c>
      <c r="D269" s="22">
        <f t="shared" si="18"/>
        <v>0.70495319494634201</v>
      </c>
      <c r="E269">
        <f t="shared" si="16"/>
        <v>0</v>
      </c>
      <c r="F269">
        <f t="shared" si="19"/>
        <v>0</v>
      </c>
      <c r="G269">
        <f>+'Utilità-Disutilità totale'!G269</f>
        <v>-0.20533803771772896</v>
      </c>
    </row>
    <row r="270" spans="1:7" x14ac:dyDescent="0.25">
      <c r="A270">
        <v>2.52</v>
      </c>
      <c r="B270" s="4">
        <f t="shared" si="17"/>
        <v>5.0916890471489243E-2</v>
      </c>
      <c r="C270" s="4">
        <f t="shared" si="15"/>
        <v>0.76204800000000017</v>
      </c>
      <c r="D270" s="22">
        <f t="shared" si="18"/>
        <v>0.71113110952851089</v>
      </c>
      <c r="E270">
        <f t="shared" si="16"/>
        <v>0</v>
      </c>
      <c r="F270">
        <f t="shared" si="19"/>
        <v>0</v>
      </c>
      <c r="G270">
        <f>+'Utilità-Disutilità totale'!G270</f>
        <v>-0.21241844003949056</v>
      </c>
    </row>
    <row r="271" spans="1:7" x14ac:dyDescent="0.25">
      <c r="A271">
        <v>2.5299999999999998</v>
      </c>
      <c r="B271" s="4">
        <f t="shared" si="17"/>
        <v>5.0775930032272001E-2</v>
      </c>
      <c r="C271" s="4">
        <f t="shared" si="15"/>
        <v>0.76810800000000001</v>
      </c>
      <c r="D271" s="22">
        <f t="shared" si="18"/>
        <v>0.71733206996772803</v>
      </c>
      <c r="E271">
        <f t="shared" si="16"/>
        <v>0</v>
      </c>
      <c r="F271">
        <f t="shared" si="19"/>
        <v>0</v>
      </c>
      <c r="G271">
        <f>+'Utilità-Disutilità totale'!G271</f>
        <v>-0.21956073672783938</v>
      </c>
    </row>
    <row r="272" spans="1:7" x14ac:dyDescent="0.25">
      <c r="A272">
        <v>2.54</v>
      </c>
      <c r="B272" s="4">
        <f t="shared" si="17"/>
        <v>5.0635913587533894E-2</v>
      </c>
      <c r="C272" s="4">
        <f t="shared" si="15"/>
        <v>0.77419199999999999</v>
      </c>
      <c r="D272" s="22">
        <f t="shared" si="18"/>
        <v>0.72355608641246605</v>
      </c>
      <c r="E272">
        <f t="shared" si="16"/>
        <v>0</v>
      </c>
      <c r="F272">
        <f t="shared" si="19"/>
        <v>0</v>
      </c>
      <c r="G272">
        <f>+'Utilità-Disutilità totale'!G272</f>
        <v>-0.22676515829221305</v>
      </c>
    </row>
    <row r="273" spans="1:7" x14ac:dyDescent="0.25">
      <c r="A273">
        <v>2.5499999999999998</v>
      </c>
      <c r="B273" s="4">
        <f t="shared" si="17"/>
        <v>5.0496831136141916E-2</v>
      </c>
      <c r="C273" s="4">
        <f t="shared" si="15"/>
        <v>0.78029999999999999</v>
      </c>
      <c r="D273" s="22">
        <f t="shared" si="18"/>
        <v>0.7298031688638581</v>
      </c>
      <c r="E273">
        <f t="shared" si="16"/>
        <v>0</v>
      </c>
      <c r="F273">
        <f t="shared" si="19"/>
        <v>0</v>
      </c>
      <c r="G273">
        <f>+'Utilità-Disutilità totale'!G273</f>
        <v>-0.23403193534279371</v>
      </c>
    </row>
    <row r="274" spans="1:7" x14ac:dyDescent="0.25">
      <c r="A274">
        <v>2.56</v>
      </c>
      <c r="B274" s="4">
        <f t="shared" si="17"/>
        <v>5.0358672821595722E-2</v>
      </c>
      <c r="C274" s="4">
        <f t="shared" si="15"/>
        <v>0.78643200000000024</v>
      </c>
      <c r="D274" s="22">
        <f t="shared" si="18"/>
        <v>0.73607332717840457</v>
      </c>
      <c r="E274">
        <f t="shared" si="16"/>
        <v>0</v>
      </c>
      <c r="F274">
        <f t="shared" si="19"/>
        <v>0</v>
      </c>
      <c r="G274">
        <f>+'Utilità-Disutilità totale'!G274</f>
        <v>-0.24136129858905009</v>
      </c>
    </row>
    <row r="275" spans="1:7" x14ac:dyDescent="0.25">
      <c r="A275">
        <v>2.57</v>
      </c>
      <c r="B275" s="4">
        <f t="shared" si="17"/>
        <v>5.0221428929380994E-2</v>
      </c>
      <c r="C275" s="4">
        <f t="shared" si="15"/>
        <v>0.79258799999999996</v>
      </c>
      <c r="D275" s="22">
        <f t="shared" si="18"/>
        <v>0.74236657107061899</v>
      </c>
      <c r="E275">
        <f t="shared" si="16"/>
        <v>0</v>
      </c>
      <c r="F275">
        <f t="shared" si="19"/>
        <v>0</v>
      </c>
      <c r="G275">
        <f>+'Utilità-Disutilità totale'!G275</f>
        <v>-0.24875347883830273</v>
      </c>
    </row>
    <row r="276" spans="1:7" x14ac:dyDescent="0.25">
      <c r="A276">
        <v>2.58</v>
      </c>
      <c r="B276" s="4">
        <f t="shared" si="17"/>
        <v>5.0085089884381394E-2</v>
      </c>
      <c r="C276" s="4">
        <f t="shared" si="15"/>
        <v>0.79876800000000037</v>
      </c>
      <c r="D276" s="22">
        <f t="shared" si="18"/>
        <v>0.74868291011561894</v>
      </c>
      <c r="E276">
        <f t="shared" si="16"/>
        <v>0</v>
      </c>
      <c r="F276">
        <f t="shared" si="19"/>
        <v>0</v>
      </c>
      <c r="G276">
        <f>+'Utilità-Disutilità totale'!G276</f>
        <v>-0.25620870699432019</v>
      </c>
    </row>
    <row r="277" spans="1:7" x14ac:dyDescent="0.25">
      <c r="A277">
        <v>2.59</v>
      </c>
      <c r="B277" s="4">
        <f t="shared" si="17"/>
        <v>4.9949646248347468E-2</v>
      </c>
      <c r="C277" s="4">
        <f t="shared" si="15"/>
        <v>0.80497200000000013</v>
      </c>
      <c r="D277" s="22">
        <f t="shared" si="18"/>
        <v>0.75502235375165272</v>
      </c>
      <c r="E277">
        <f t="shared" si="16"/>
        <v>0</v>
      </c>
      <c r="F277">
        <f t="shared" si="19"/>
        <v>0</v>
      </c>
      <c r="G277">
        <f>+'Utilità-Disutilità totale'!G277</f>
        <v>-0.26372721405593347</v>
      </c>
    </row>
    <row r="278" spans="1:7" x14ac:dyDescent="0.25">
      <c r="A278">
        <v>2.6</v>
      </c>
      <c r="B278" s="4">
        <f t="shared" si="17"/>
        <v>4.9815088717421074E-2</v>
      </c>
      <c r="C278" s="4">
        <f t="shared" ref="C278:C341" si="20">+($B$10/$A278)*($A278^$B$10)*($B$12^$B$11)</f>
        <v>0.81120000000000025</v>
      </c>
      <c r="D278" s="22">
        <f t="shared" si="18"/>
        <v>0.76138491128257924</v>
      </c>
      <c r="E278">
        <f t="shared" ref="E278:E341" si="21">IF(D278=$D$419,A278,0)</f>
        <v>0</v>
      </c>
      <c r="F278">
        <f t="shared" si="19"/>
        <v>0</v>
      </c>
      <c r="G278">
        <f>+'Utilità-Disutilità totale'!G278</f>
        <v>-0.27130923111568439</v>
      </c>
    </row>
    <row r="279" spans="1:7" x14ac:dyDescent="0.25">
      <c r="A279">
        <v>2.61</v>
      </c>
      <c r="B279" s="4">
        <f t="shared" ref="B279:B342" si="22">+$B$5/$A279*$A279^$B$5*$B$12^$B$6</f>
        <v>4.9681408119713923E-2</v>
      </c>
      <c r="C279" s="4">
        <f t="shared" si="20"/>
        <v>0.81745200000000018</v>
      </c>
      <c r="D279" s="22">
        <f t="shared" ref="D279:D342" si="23">ABS(B279-C279)</f>
        <v>0.76777059188028629</v>
      </c>
      <c r="E279">
        <f t="shared" si="21"/>
        <v>0</v>
      </c>
      <c r="F279">
        <f t="shared" ref="F279:F342" si="24">IF(D279=$D$419,B279,0)</f>
        <v>0</v>
      </c>
      <c r="G279">
        <f>+'Utilità-Disutilità totale'!G279</f>
        <v>-0.27895498935848878</v>
      </c>
    </row>
    <row r="280" spans="1:7" x14ac:dyDescent="0.25">
      <c r="A280">
        <v>2.62</v>
      </c>
      <c r="B280" s="4">
        <f t="shared" si="22"/>
        <v>4.9548595412938837E-2</v>
      </c>
      <c r="C280" s="4">
        <f t="shared" si="20"/>
        <v>0.82372800000000024</v>
      </c>
      <c r="D280" s="22">
        <f t="shared" si="23"/>
        <v>0.77417940458706136</v>
      </c>
      <c r="E280">
        <f t="shared" si="21"/>
        <v>0</v>
      </c>
      <c r="F280">
        <f t="shared" si="24"/>
        <v>0</v>
      </c>
      <c r="G280">
        <f>+'Utilità-Disutilità totale'!G280</f>
        <v>-0.28666472006033444</v>
      </c>
    </row>
    <row r="281" spans="1:7" x14ac:dyDescent="0.25">
      <c r="A281">
        <v>2.63</v>
      </c>
      <c r="B281" s="4">
        <f t="shared" si="22"/>
        <v>4.9416641682092297E-2</v>
      </c>
      <c r="C281" s="4">
        <f t="shared" si="20"/>
        <v>0.83002799999999999</v>
      </c>
      <c r="D281" s="22">
        <f t="shared" si="23"/>
        <v>0.78061135831790773</v>
      </c>
      <c r="E281">
        <f t="shared" si="21"/>
        <v>0</v>
      </c>
      <c r="F281">
        <f t="shared" si="24"/>
        <v>0</v>
      </c>
      <c r="G281">
        <f>+'Utilità-Disutilità totale'!G281</f>
        <v>-0.29443865458699081</v>
      </c>
    </row>
    <row r="282" spans="1:7" x14ac:dyDescent="0.25">
      <c r="A282">
        <v>2.64</v>
      </c>
      <c r="B282" s="4">
        <f t="shared" si="22"/>
        <v>4.9285538137187182E-2</v>
      </c>
      <c r="C282" s="4">
        <f t="shared" si="20"/>
        <v>0.8363520000000001</v>
      </c>
      <c r="D282" s="22">
        <f t="shared" si="23"/>
        <v>0.78706646186281293</v>
      </c>
      <c r="E282">
        <f t="shared" si="21"/>
        <v>0</v>
      </c>
      <c r="F282">
        <f t="shared" si="24"/>
        <v>0</v>
      </c>
      <c r="G282">
        <f>+'Utilità-Disutilità totale'!G282</f>
        <v>-0.30227702439275306</v>
      </c>
    </row>
    <row r="283" spans="1:7" x14ac:dyDescent="0.25">
      <c r="A283">
        <v>2.65</v>
      </c>
      <c r="B283" s="4">
        <f t="shared" si="22"/>
        <v>4.9155276111034193E-2</v>
      </c>
      <c r="C283" s="4">
        <f t="shared" si="20"/>
        <v>0.8427</v>
      </c>
      <c r="D283" s="22">
        <f t="shared" si="23"/>
        <v>0.7935447238889658</v>
      </c>
      <c r="E283">
        <f t="shared" si="21"/>
        <v>0</v>
      </c>
      <c r="F283">
        <f t="shared" si="24"/>
        <v>0</v>
      </c>
      <c r="G283">
        <f>+'Utilità-Disutilità totale'!G283</f>
        <v>-0.31018006101919809</v>
      </c>
    </row>
    <row r="284" spans="1:7" x14ac:dyDescent="0.25">
      <c r="A284">
        <v>2.66</v>
      </c>
      <c r="B284" s="4">
        <f t="shared" si="22"/>
        <v>4.9025847057070901E-2</v>
      </c>
      <c r="C284" s="4">
        <f t="shared" si="20"/>
        <v>0.84907200000000016</v>
      </c>
      <c r="D284" s="22">
        <f t="shared" si="23"/>
        <v>0.80004615294292925</v>
      </c>
      <c r="E284">
        <f t="shared" si="21"/>
        <v>0</v>
      </c>
      <c r="F284">
        <f t="shared" si="24"/>
        <v>0</v>
      </c>
      <c r="G284">
        <f>+'Utilità-Disutilità totale'!G284</f>
        <v>-0.31814799609397149</v>
      </c>
    </row>
    <row r="285" spans="1:7" x14ac:dyDescent="0.25">
      <c r="A285">
        <v>2.67</v>
      </c>
      <c r="B285" s="4">
        <f t="shared" si="22"/>
        <v>4.889724254723718E-2</v>
      </c>
      <c r="C285" s="4">
        <f t="shared" si="20"/>
        <v>0.85546800000000023</v>
      </c>
      <c r="D285" s="22">
        <f t="shared" si="23"/>
        <v>0.80657075745276308</v>
      </c>
      <c r="E285">
        <f t="shared" si="21"/>
        <v>0</v>
      </c>
      <c r="F285">
        <f t="shared" si="24"/>
        <v>0</v>
      </c>
      <c r="G285">
        <f>+'Utilità-Disutilità totale'!G285</f>
        <v>-0.32618106132958918</v>
      </c>
    </row>
    <row r="286" spans="1:7" x14ac:dyDescent="0.25">
      <c r="A286">
        <v>2.68</v>
      </c>
      <c r="B286" s="4">
        <f t="shared" si="22"/>
        <v>4.8769454269895776E-2</v>
      </c>
      <c r="C286" s="4">
        <f t="shared" si="20"/>
        <v>0.86188800000000032</v>
      </c>
      <c r="D286" s="22">
        <f t="shared" si="23"/>
        <v>0.81311854573010456</v>
      </c>
      <c r="E286">
        <f t="shared" si="21"/>
        <v>0</v>
      </c>
      <c r="F286">
        <f t="shared" si="24"/>
        <v>0</v>
      </c>
      <c r="G286">
        <f>+'Utilità-Disutilità totale'!G286</f>
        <v>-0.33427948852226463</v>
      </c>
    </row>
    <row r="287" spans="1:7" x14ac:dyDescent="0.25">
      <c r="A287">
        <v>2.69</v>
      </c>
      <c r="B287" s="4">
        <f t="shared" si="22"/>
        <v>4.8642474027797082E-2</v>
      </c>
      <c r="C287" s="4">
        <f t="shared" si="20"/>
        <v>0.8683320000000001</v>
      </c>
      <c r="D287" s="22">
        <f t="shared" si="23"/>
        <v>0.81968952597220301</v>
      </c>
      <c r="E287">
        <f t="shared" si="21"/>
        <v>0</v>
      </c>
      <c r="F287">
        <f t="shared" si="24"/>
        <v>0</v>
      </c>
      <c r="G287">
        <f>+'Utilità-Disutilità totale'!G287</f>
        <v>-0.34244350955075292</v>
      </c>
    </row>
    <row r="288" spans="1:7" x14ac:dyDescent="0.25">
      <c r="A288">
        <v>2.7</v>
      </c>
      <c r="B288" s="4">
        <f t="shared" si="22"/>
        <v>4.8516293736086735E-2</v>
      </c>
      <c r="C288" s="4">
        <f t="shared" si="20"/>
        <v>0.87480000000000024</v>
      </c>
      <c r="D288" s="22">
        <f t="shared" si="23"/>
        <v>0.82628370626391345</v>
      </c>
      <c r="E288">
        <f t="shared" si="21"/>
        <v>0</v>
      </c>
      <c r="F288">
        <f t="shared" si="24"/>
        <v>0</v>
      </c>
      <c r="G288">
        <f>+'Utilità-Disutilità totale'!G288</f>
        <v>-0.35067335637521957</v>
      </c>
    </row>
    <row r="289" spans="1:7" x14ac:dyDescent="0.25">
      <c r="A289">
        <v>2.71</v>
      </c>
      <c r="B289" s="4">
        <f t="shared" si="22"/>
        <v>4.8390905420355367E-2</v>
      </c>
      <c r="C289" s="4">
        <f t="shared" si="20"/>
        <v>0.8812920000000003</v>
      </c>
      <c r="D289" s="22">
        <f t="shared" si="23"/>
        <v>0.8329010945796449</v>
      </c>
      <c r="E289">
        <f t="shared" si="21"/>
        <v>0</v>
      </c>
      <c r="F289">
        <f t="shared" si="24"/>
        <v>0</v>
      </c>
      <c r="G289">
        <f>+'Utilità-Disutilità totale'!G289</f>
        <v>-0.35896926103612331</v>
      </c>
    </row>
    <row r="290" spans="1:7" x14ac:dyDescent="0.25">
      <c r="A290">
        <v>2.72</v>
      </c>
      <c r="B290" s="4">
        <f t="shared" si="22"/>
        <v>4.8266301214728989E-2</v>
      </c>
      <c r="C290" s="4">
        <f t="shared" si="20"/>
        <v>0.88780800000000026</v>
      </c>
      <c r="D290" s="22">
        <f t="shared" si="23"/>
        <v>0.8395416987852713</v>
      </c>
      <c r="E290">
        <f t="shared" si="21"/>
        <v>0</v>
      </c>
      <c r="F290">
        <f t="shared" si="24"/>
        <v>0</v>
      </c>
      <c r="G290">
        <f>+'Utilità-Disutilità totale'!G290</f>
        <v>-0.36733145565312414</v>
      </c>
    </row>
    <row r="291" spans="1:7" x14ac:dyDescent="0.25">
      <c r="A291">
        <v>2.73</v>
      </c>
      <c r="B291" s="4">
        <f t="shared" si="22"/>
        <v>4.8142473359999563E-2</v>
      </c>
      <c r="C291" s="4">
        <f t="shared" si="20"/>
        <v>0.89434800000000014</v>
      </c>
      <c r="D291" s="22">
        <f t="shared" si="23"/>
        <v>0.84620552664000059</v>
      </c>
      <c r="E291">
        <f t="shared" si="21"/>
        <v>0</v>
      </c>
      <c r="F291">
        <f t="shared" si="24"/>
        <v>0</v>
      </c>
      <c r="G291">
        <f>+'Utilità-Disutilità totale'!G291</f>
        <v>-0.37576017242400411</v>
      </c>
    </row>
    <row r="292" spans="1:7" x14ac:dyDescent="0.25">
      <c r="A292">
        <v>2.74</v>
      </c>
      <c r="B292" s="4">
        <f t="shared" si="22"/>
        <v>4.8019414201794147E-2</v>
      </c>
      <c r="C292" s="4">
        <f t="shared" si="20"/>
        <v>0.90091200000000049</v>
      </c>
      <c r="D292" s="22">
        <f t="shared" si="23"/>
        <v>0.85289258579820637</v>
      </c>
      <c r="E292">
        <f t="shared" si="21"/>
        <v>0</v>
      </c>
      <c r="F292">
        <f t="shared" si="24"/>
        <v>0</v>
      </c>
      <c r="G292">
        <f>+'Utilità-Disutilità totale'!G292</f>
        <v>-0.38425564362361386</v>
      </c>
    </row>
    <row r="293" spans="1:7" x14ac:dyDescent="0.25">
      <c r="A293">
        <v>2.75</v>
      </c>
      <c r="B293" s="4">
        <f t="shared" si="22"/>
        <v>4.789711618878232E-2</v>
      </c>
      <c r="C293" s="4">
        <f t="shared" si="20"/>
        <v>0.9075000000000002</v>
      </c>
      <c r="D293" s="22">
        <f t="shared" si="23"/>
        <v>0.85960288381121785</v>
      </c>
      <c r="E293">
        <f t="shared" si="21"/>
        <v>0</v>
      </c>
      <c r="F293">
        <f t="shared" si="24"/>
        <v>0</v>
      </c>
      <c r="G293">
        <f>+'Utilità-Disutilità totale'!G293</f>
        <v>-0.39281810160282882</v>
      </c>
    </row>
    <row r="294" spans="1:7" x14ac:dyDescent="0.25">
      <c r="A294">
        <v>2.76</v>
      </c>
      <c r="B294" s="4">
        <f t="shared" si="22"/>
        <v>4.777557187092047E-2</v>
      </c>
      <c r="C294" s="4">
        <f t="shared" si="20"/>
        <v>0.91411200000000015</v>
      </c>
      <c r="D294" s="22">
        <f t="shared" si="23"/>
        <v>0.86633642812907963</v>
      </c>
      <c r="E294">
        <f t="shared" si="21"/>
        <v>0</v>
      </c>
      <c r="F294">
        <f t="shared" si="24"/>
        <v>0</v>
      </c>
      <c r="G294">
        <f>+'Utilità-Disutilità totale'!G294</f>
        <v>-0.40144777878753174</v>
      </c>
    </row>
    <row r="295" spans="1:7" x14ac:dyDescent="0.25">
      <c r="A295">
        <v>2.77</v>
      </c>
      <c r="B295" s="4">
        <f t="shared" si="22"/>
        <v>4.7654773897732247E-2</v>
      </c>
      <c r="C295" s="4">
        <f t="shared" si="20"/>
        <v>0.92074800000000023</v>
      </c>
      <c r="D295" s="22">
        <f t="shared" si="23"/>
        <v>0.87309322610226803</v>
      </c>
      <c r="E295">
        <f t="shared" si="21"/>
        <v>0</v>
      </c>
      <c r="F295">
        <f t="shared" si="24"/>
        <v>0</v>
      </c>
      <c r="G295">
        <f>+'Utilità-Disutilità totale'!G295</f>
        <v>-0.41014490767760586</v>
      </c>
    </row>
    <row r="296" spans="1:7" x14ac:dyDescent="0.25">
      <c r="A296">
        <v>2.78</v>
      </c>
      <c r="B296" s="4">
        <f t="shared" si="22"/>
        <v>4.7534715016624374E-2</v>
      </c>
      <c r="C296" s="4">
        <f t="shared" si="20"/>
        <v>0.92740800000000012</v>
      </c>
      <c r="D296" s="22">
        <f t="shared" si="23"/>
        <v>0.87987328498337569</v>
      </c>
      <c r="E296">
        <f t="shared" si="21"/>
        <v>0</v>
      </c>
      <c r="F296">
        <f t="shared" si="24"/>
        <v>0</v>
      </c>
      <c r="G296">
        <f>+'Utilità-Disutilità totale'!G296</f>
        <v>-0.41890972084594758</v>
      </c>
    </row>
    <row r="297" spans="1:7" x14ac:dyDescent="0.25">
      <c r="A297">
        <v>2.79</v>
      </c>
      <c r="B297" s="4">
        <f t="shared" si="22"/>
        <v>4.7415388071236783E-2</v>
      </c>
      <c r="C297" s="4">
        <f t="shared" si="20"/>
        <v>0.93409200000000014</v>
      </c>
      <c r="D297" s="22">
        <f t="shared" si="23"/>
        <v>0.88667661192876335</v>
      </c>
      <c r="E297">
        <f t="shared" si="21"/>
        <v>0</v>
      </c>
      <c r="F297">
        <f t="shared" si="24"/>
        <v>0</v>
      </c>
      <c r="G297">
        <f>+'Utilità-Disutilità totale'!G297</f>
        <v>-0.42774245093749808</v>
      </c>
    </row>
    <row r="298" spans="1:7" x14ac:dyDescent="0.25">
      <c r="A298">
        <v>2.8</v>
      </c>
      <c r="B298" s="4">
        <f t="shared" si="22"/>
        <v>4.7296785999826452E-2</v>
      </c>
      <c r="C298" s="4">
        <f t="shared" si="20"/>
        <v>0.94079999999999986</v>
      </c>
      <c r="D298" s="22">
        <f t="shared" si="23"/>
        <v>0.89350321400017341</v>
      </c>
      <c r="E298">
        <f t="shared" si="21"/>
        <v>0</v>
      </c>
      <c r="F298">
        <f t="shared" si="24"/>
        <v>0</v>
      </c>
      <c r="G298">
        <f>+'Utilità-Disutilità totale'!G298</f>
        <v>-0.43664333066828648</v>
      </c>
    </row>
    <row r="299" spans="1:7" x14ac:dyDescent="0.25">
      <c r="A299">
        <v>2.81</v>
      </c>
      <c r="B299" s="4">
        <f t="shared" si="22"/>
        <v>4.7178901833683923E-2</v>
      </c>
      <c r="C299" s="4">
        <f t="shared" si="20"/>
        <v>0.94753200000000015</v>
      </c>
      <c r="D299" s="22">
        <f t="shared" si="23"/>
        <v>0.90035309816631626</v>
      </c>
      <c r="E299">
        <f t="shared" si="21"/>
        <v>0</v>
      </c>
      <c r="F299">
        <f t="shared" si="24"/>
        <v>0</v>
      </c>
      <c r="G299">
        <f>+'Utilità-Disutilità totale'!G299</f>
        <v>-0.44561259282449411</v>
      </c>
    </row>
    <row r="300" spans="1:7" x14ac:dyDescent="0.25">
      <c r="A300">
        <v>2.82</v>
      </c>
      <c r="B300" s="4">
        <f t="shared" si="22"/>
        <v>4.7061728695581985E-2</v>
      </c>
      <c r="C300" s="4">
        <f t="shared" si="20"/>
        <v>0.95428800000000003</v>
      </c>
      <c r="D300" s="22">
        <f t="shared" si="23"/>
        <v>0.90722627130441802</v>
      </c>
      <c r="E300">
        <f t="shared" si="21"/>
        <v>0</v>
      </c>
      <c r="F300">
        <f t="shared" si="24"/>
        <v>0</v>
      </c>
      <c r="G300">
        <f>+'Utilità-Disutilità totale'!G300</f>
        <v>-0.45465047026152927</v>
      </c>
    </row>
    <row r="301" spans="1:7" x14ac:dyDescent="0.25">
      <c r="A301">
        <v>2.83</v>
      </c>
      <c r="B301" s="4">
        <f t="shared" si="22"/>
        <v>4.6945259798255513E-2</v>
      </c>
      <c r="C301" s="4">
        <f t="shared" si="20"/>
        <v>0.96106800000000026</v>
      </c>
      <c r="D301" s="22">
        <f t="shared" si="23"/>
        <v>0.91412274020174478</v>
      </c>
      <c r="E301">
        <f t="shared" si="21"/>
        <v>0</v>
      </c>
      <c r="F301">
        <f t="shared" si="24"/>
        <v>0</v>
      </c>
      <c r="G301">
        <f>+'Utilità-Disutilità totale'!G301</f>
        <v>-0.46375719590312325</v>
      </c>
    </row>
    <row r="302" spans="1:7" x14ac:dyDescent="0.25">
      <c r="A302">
        <v>2.84</v>
      </c>
      <c r="B302" s="4">
        <f t="shared" si="22"/>
        <v>4.6829488442911904E-2</v>
      </c>
      <c r="C302" s="4">
        <f t="shared" si="20"/>
        <v>0.96787200000000029</v>
      </c>
      <c r="D302" s="22">
        <f t="shared" si="23"/>
        <v>0.92104251155708838</v>
      </c>
      <c r="E302">
        <f t="shared" si="21"/>
        <v>0</v>
      </c>
      <c r="F302">
        <f t="shared" si="24"/>
        <v>0</v>
      </c>
      <c r="G302">
        <f>+'Utilità-Disutilità totale'!G302</f>
        <v>-0.47293300274043404</v>
      </c>
    </row>
    <row r="303" spans="1:7" x14ac:dyDescent="0.25">
      <c r="A303">
        <v>2.85</v>
      </c>
      <c r="B303" s="4">
        <f t="shared" si="22"/>
        <v>4.6714408017771214E-2</v>
      </c>
      <c r="C303" s="4">
        <f t="shared" si="20"/>
        <v>0.97470000000000023</v>
      </c>
      <c r="D303" s="22">
        <f t="shared" si="23"/>
        <v>0.92798559198222907</v>
      </c>
      <c r="E303">
        <f t="shared" si="21"/>
        <v>0</v>
      </c>
      <c r="F303">
        <f t="shared" si="24"/>
        <v>0</v>
      </c>
      <c r="G303">
        <f>+'Utilità-Disutilità totale'!G303</f>
        <v>-0.4821781238311737</v>
      </c>
    </row>
    <row r="304" spans="1:7" x14ac:dyDescent="0.25">
      <c r="A304">
        <v>2.86</v>
      </c>
      <c r="B304" s="4">
        <f t="shared" si="22"/>
        <v>4.6600011996635542E-2</v>
      </c>
      <c r="C304" s="4">
        <f t="shared" si="20"/>
        <v>0.98155199999999998</v>
      </c>
      <c r="D304" s="22">
        <f t="shared" si="23"/>
        <v>0.93495198800336443</v>
      </c>
      <c r="E304">
        <f t="shared" si="21"/>
        <v>0</v>
      </c>
      <c r="F304">
        <f t="shared" si="24"/>
        <v>0</v>
      </c>
      <c r="G304">
        <f>+'Utilità-Disutilità totale'!G304</f>
        <v>-0.49149279229874127</v>
      </c>
    </row>
    <row r="305" spans="1:7" x14ac:dyDescent="0.25">
      <c r="A305">
        <v>2.87</v>
      </c>
      <c r="B305" s="4">
        <f t="shared" si="22"/>
        <v>4.648629393748676E-2</v>
      </c>
      <c r="C305" s="4">
        <f t="shared" si="20"/>
        <v>0.98842800000000031</v>
      </c>
      <c r="D305" s="22">
        <f t="shared" si="23"/>
        <v>0.9419417060625136</v>
      </c>
      <c r="E305">
        <f t="shared" si="21"/>
        <v>0</v>
      </c>
      <c r="F305">
        <f t="shared" si="24"/>
        <v>0</v>
      </c>
      <c r="G305">
        <f>+'Utilità-Disutilità totale'!G305</f>
        <v>-0.50087724133137679</v>
      </c>
    </row>
    <row r="306" spans="1:7" x14ac:dyDescent="0.25">
      <c r="A306">
        <v>2.88</v>
      </c>
      <c r="B306" s="4">
        <f t="shared" si="22"/>
        <v>4.6373247481112025E-2</v>
      </c>
      <c r="C306" s="4">
        <f t="shared" si="20"/>
        <v>0.9953280000000001</v>
      </c>
      <c r="D306" s="22">
        <f t="shared" si="23"/>
        <v>0.94895475251888806</v>
      </c>
      <c r="E306">
        <f t="shared" si="21"/>
        <v>0</v>
      </c>
      <c r="F306">
        <f t="shared" si="24"/>
        <v>0</v>
      </c>
      <c r="G306">
        <f>+'Utilità-Disutilità totale'!G306</f>
        <v>-0.51033170418132467</v>
      </c>
    </row>
    <row r="307" spans="1:7" x14ac:dyDescent="0.25">
      <c r="A307">
        <v>2.89</v>
      </c>
      <c r="B307" s="4">
        <f t="shared" si="22"/>
        <v>4.6260866349756402E-2</v>
      </c>
      <c r="C307" s="4">
        <f t="shared" si="20"/>
        <v>1.0022520000000001</v>
      </c>
      <c r="D307" s="22">
        <f t="shared" si="23"/>
        <v>0.9559911336502438</v>
      </c>
      <c r="E307">
        <f t="shared" si="21"/>
        <v>0</v>
      </c>
      <c r="F307">
        <f t="shared" si="24"/>
        <v>0</v>
      </c>
      <c r="G307">
        <f>+'Utilità-Disutilità totale'!G307</f>
        <v>-0.51985641416401362</v>
      </c>
    </row>
    <row r="308" spans="1:7" x14ac:dyDescent="0.25">
      <c r="A308">
        <v>2.9</v>
      </c>
      <c r="B308" s="4">
        <f t="shared" si="22"/>
        <v>4.6149144345802043E-2</v>
      </c>
      <c r="C308" s="4">
        <f t="shared" si="20"/>
        <v>1.0092000000000003</v>
      </c>
      <c r="D308" s="22">
        <f t="shared" si="23"/>
        <v>0.96305085565419823</v>
      </c>
      <c r="E308">
        <f t="shared" si="21"/>
        <v>0</v>
      </c>
      <c r="F308">
        <f t="shared" si="24"/>
        <v>0</v>
      </c>
      <c r="G308">
        <f>+'Utilità-Disutilità totale'!G308</f>
        <v>-0.52945160465724705</v>
      </c>
    </row>
    <row r="309" spans="1:7" x14ac:dyDescent="0.25">
      <c r="A309">
        <v>2.91</v>
      </c>
      <c r="B309" s="4">
        <f t="shared" si="22"/>
        <v>4.6038075350473148E-2</v>
      </c>
      <c r="C309" s="4">
        <f t="shared" si="20"/>
        <v>1.0161720000000003</v>
      </c>
      <c r="D309" s="22">
        <f t="shared" si="23"/>
        <v>0.97013392464952719</v>
      </c>
      <c r="E309">
        <f t="shared" si="21"/>
        <v>0</v>
      </c>
      <c r="F309">
        <f t="shared" si="24"/>
        <v>0</v>
      </c>
      <c r="G309">
        <f>+'Utilità-Disutilità totale'!G309</f>
        <v>-0.53911750910041079</v>
      </c>
    </row>
    <row r="310" spans="1:7" x14ac:dyDescent="0.25">
      <c r="A310">
        <v>2.92</v>
      </c>
      <c r="B310" s="4">
        <f t="shared" si="22"/>
        <v>4.5927653322566313E-2</v>
      </c>
      <c r="C310" s="4">
        <f t="shared" si="20"/>
        <v>1.0231680000000003</v>
      </c>
      <c r="D310" s="22">
        <f t="shared" si="23"/>
        <v>0.97724034667743398</v>
      </c>
      <c r="E310">
        <f t="shared" si="21"/>
        <v>0</v>
      </c>
      <c r="F310">
        <f t="shared" si="24"/>
        <v>0</v>
      </c>
      <c r="G310">
        <f>+'Utilità-Disutilità totale'!G310</f>
        <v>-0.54885436099368778</v>
      </c>
    </row>
    <row r="311" spans="1:7" x14ac:dyDescent="0.25">
      <c r="A311">
        <v>2.93</v>
      </c>
      <c r="B311" s="4">
        <f t="shared" si="22"/>
        <v>4.5817872297205561E-2</v>
      </c>
      <c r="C311" s="4">
        <f t="shared" si="20"/>
        <v>1.0301880000000003</v>
      </c>
      <c r="D311" s="22">
        <f t="shared" si="23"/>
        <v>0.98437012770279475</v>
      </c>
      <c r="E311">
        <f t="shared" si="21"/>
        <v>0</v>
      </c>
      <c r="F311">
        <f t="shared" si="24"/>
        <v>0</v>
      </c>
      <c r="G311">
        <f>+'Utilità-Disutilità totale'!G311</f>
        <v>-0.55866239389729277</v>
      </c>
    </row>
    <row r="312" spans="1:7" x14ac:dyDescent="0.25">
      <c r="A312">
        <v>2.94</v>
      </c>
      <c r="B312" s="4">
        <f t="shared" si="22"/>
        <v>4.5708726384621499E-2</v>
      </c>
      <c r="C312" s="4">
        <f t="shared" si="20"/>
        <v>1.0372320000000002</v>
      </c>
      <c r="D312" s="22">
        <f t="shared" si="23"/>
        <v>0.99152327361537862</v>
      </c>
      <c r="E312">
        <f t="shared" si="21"/>
        <v>0</v>
      </c>
      <c r="F312">
        <f t="shared" si="24"/>
        <v>0</v>
      </c>
      <c r="G312">
        <f>+'Utilità-Disutilità totale'!G312</f>
        <v>-0.56854184143070929</v>
      </c>
    </row>
    <row r="313" spans="1:7" x14ac:dyDescent="0.25">
      <c r="A313">
        <v>2.95</v>
      </c>
      <c r="B313" s="4">
        <f t="shared" si="22"/>
        <v>4.5600209768954077E-2</v>
      </c>
      <c r="C313" s="4">
        <f t="shared" si="20"/>
        <v>1.0443000000000002</v>
      </c>
      <c r="D313" s="22">
        <f t="shared" si="23"/>
        <v>0.99869979023104616</v>
      </c>
      <c r="E313">
        <f t="shared" si="21"/>
        <v>0</v>
      </c>
      <c r="F313">
        <f t="shared" si="24"/>
        <v>0</v>
      </c>
      <c r="G313">
        <f>+'Utilità-Disutilità totale'!G313</f>
        <v>-0.57849293727195183</v>
      </c>
    </row>
    <row r="314" spans="1:7" x14ac:dyDescent="0.25">
      <c r="A314">
        <v>2.96</v>
      </c>
      <c r="B314" s="4">
        <f t="shared" si="22"/>
        <v>4.5492316707078484E-2</v>
      </c>
      <c r="C314" s="4">
        <f t="shared" si="20"/>
        <v>1.0513920000000003</v>
      </c>
      <c r="D314" s="22">
        <f t="shared" si="23"/>
        <v>1.0058996832929219</v>
      </c>
      <c r="E314">
        <f t="shared" si="21"/>
        <v>0</v>
      </c>
      <c r="F314">
        <f t="shared" si="24"/>
        <v>0</v>
      </c>
      <c r="G314">
        <f>+'Utilità-Disutilità totale'!G314</f>
        <v>-0.58851591515682566</v>
      </c>
    </row>
    <row r="315" spans="1:7" x14ac:dyDescent="0.25">
      <c r="A315">
        <v>2.97</v>
      </c>
      <c r="B315" s="4">
        <f t="shared" si="22"/>
        <v>4.5385041527453499E-2</v>
      </c>
      <c r="C315" s="4">
        <f t="shared" si="20"/>
        <v>1.0585080000000004</v>
      </c>
      <c r="D315" s="22">
        <f t="shared" si="23"/>
        <v>1.013122958472547</v>
      </c>
      <c r="E315">
        <f t="shared" si="21"/>
        <v>0</v>
      </c>
      <c r="F315">
        <f t="shared" si="24"/>
        <v>0</v>
      </c>
      <c r="G315">
        <f>+'Utilità-Disutilità totale'!G315</f>
        <v>-0.59861100887821073</v>
      </c>
    </row>
    <row r="316" spans="1:7" x14ac:dyDescent="0.25">
      <c r="A316">
        <v>2.98</v>
      </c>
      <c r="B316" s="4">
        <f t="shared" si="22"/>
        <v>4.5278378628991901E-2</v>
      </c>
      <c r="C316" s="4">
        <f t="shared" si="20"/>
        <v>1.0656480000000002</v>
      </c>
      <c r="D316" s="22">
        <f t="shared" si="23"/>
        <v>1.0203696213710083</v>
      </c>
      <c r="E316">
        <f t="shared" si="21"/>
        <v>0</v>
      </c>
      <c r="F316">
        <f t="shared" si="24"/>
        <v>0</v>
      </c>
      <c r="G316">
        <f>+'Utilità-Disutilità totale'!G316</f>
        <v>-0.60877845228534722</v>
      </c>
    </row>
    <row r="317" spans="1:7" x14ac:dyDescent="0.25">
      <c r="A317">
        <v>2.99</v>
      </c>
      <c r="B317" s="4">
        <f t="shared" si="22"/>
        <v>4.5172322479952502E-2</v>
      </c>
      <c r="C317" s="4">
        <f t="shared" si="20"/>
        <v>1.0728120000000003</v>
      </c>
      <c r="D317" s="22">
        <f t="shared" si="23"/>
        <v>1.0276396775200478</v>
      </c>
      <c r="E317">
        <f t="shared" si="21"/>
        <v>0</v>
      </c>
      <c r="F317">
        <f t="shared" si="24"/>
        <v>0</v>
      </c>
      <c r="G317">
        <f>+'Utilità-Disutilità totale'!G317</f>
        <v>-0.61901847928314035</v>
      </c>
    </row>
    <row r="318" spans="1:7" x14ac:dyDescent="0.25">
      <c r="A318">
        <v>3</v>
      </c>
      <c r="B318" s="4">
        <f t="shared" si="22"/>
        <v>4.50668676168531E-2</v>
      </c>
      <c r="C318" s="4">
        <f t="shared" si="20"/>
        <v>1.0800000000000003</v>
      </c>
      <c r="D318" s="22">
        <f t="shared" si="23"/>
        <v>1.0349331323831472</v>
      </c>
      <c r="E318">
        <f t="shared" si="21"/>
        <v>0</v>
      </c>
      <c r="F318">
        <f t="shared" si="24"/>
        <v>0</v>
      </c>
      <c r="G318">
        <f>+'Utilità-Disutilità totale'!G318</f>
        <v>-0.62933132383146928</v>
      </c>
    </row>
    <row r="319" spans="1:7" x14ac:dyDescent="0.25">
      <c r="A319">
        <v>3.01</v>
      </c>
      <c r="B319" s="4">
        <f t="shared" si="22"/>
        <v>4.4962008643404168E-2</v>
      </c>
      <c r="C319" s="4">
        <f t="shared" si="20"/>
        <v>1.0872120000000001</v>
      </c>
      <c r="D319" s="22">
        <f t="shared" si="23"/>
        <v>1.0422499913565959</v>
      </c>
      <c r="E319">
        <f t="shared" si="21"/>
        <v>0</v>
      </c>
      <c r="F319">
        <f t="shared" si="24"/>
        <v>0</v>
      </c>
      <c r="G319">
        <f>+'Utilità-Disutilità totale'!G319</f>
        <v>-0.63971721994451158</v>
      </c>
    </row>
    <row r="320" spans="1:7" x14ac:dyDescent="0.25">
      <c r="A320">
        <v>3.02</v>
      </c>
      <c r="B320" s="4">
        <f t="shared" si="22"/>
        <v>4.4857740229462609E-2</v>
      </c>
      <c r="C320" s="4">
        <f t="shared" si="20"/>
        <v>1.0944480000000001</v>
      </c>
      <c r="D320" s="22">
        <f t="shared" si="23"/>
        <v>1.0495902597705375</v>
      </c>
      <c r="E320">
        <f t="shared" si="21"/>
        <v>0</v>
      </c>
      <c r="F320">
        <f t="shared" si="24"/>
        <v>0</v>
      </c>
      <c r="G320">
        <f>+'Utilità-Disutilità totale'!G320</f>
        <v>-0.65017640169007651</v>
      </c>
    </row>
    <row r="321" spans="1:7" x14ac:dyDescent="0.25">
      <c r="A321">
        <v>3.03</v>
      </c>
      <c r="B321" s="4">
        <f t="shared" si="22"/>
        <v>4.4754057110005178E-2</v>
      </c>
      <c r="C321" s="4">
        <f t="shared" si="20"/>
        <v>1.1017080000000001</v>
      </c>
      <c r="D321" s="22">
        <f t="shared" si="23"/>
        <v>1.056953942889995</v>
      </c>
      <c r="E321">
        <f t="shared" si="21"/>
        <v>0</v>
      </c>
      <c r="F321">
        <f t="shared" si="24"/>
        <v>0</v>
      </c>
      <c r="G321">
        <f>+'Utilità-Disutilità totale'!G321</f>
        <v>-0.66070910318894782</v>
      </c>
    </row>
    <row r="322" spans="1:7" x14ac:dyDescent="0.25">
      <c r="A322">
        <v>3.04</v>
      </c>
      <c r="B322" s="4">
        <f t="shared" si="22"/>
        <v>4.4650954084121244E-2</v>
      </c>
      <c r="C322" s="4">
        <f t="shared" si="20"/>
        <v>1.1089920000000002</v>
      </c>
      <c r="D322" s="22">
        <f t="shared" si="23"/>
        <v>1.0643410459158789</v>
      </c>
      <c r="E322">
        <f t="shared" si="21"/>
        <v>0</v>
      </c>
      <c r="F322">
        <f t="shared" si="24"/>
        <v>0</v>
      </c>
      <c r="G322">
        <f>+'Utilità-Disutilità totale'!G322</f>
        <v>-0.67131555861423842</v>
      </c>
    </row>
    <row r="323" spans="1:7" x14ac:dyDescent="0.25">
      <c r="A323">
        <v>3.05</v>
      </c>
      <c r="B323" s="4">
        <f t="shared" si="22"/>
        <v>4.4548426014024305E-2</v>
      </c>
      <c r="C323" s="4">
        <f t="shared" si="20"/>
        <v>1.1163000000000001</v>
      </c>
      <c r="D323" s="22">
        <f t="shared" si="23"/>
        <v>1.0717515739859758</v>
      </c>
      <c r="E323">
        <f t="shared" si="21"/>
        <v>0</v>
      </c>
      <c r="F323">
        <f t="shared" si="24"/>
        <v>0</v>
      </c>
      <c r="G323">
        <f>+'Utilità-Disutilità totale'!G323</f>
        <v>-0.68199600219075274</v>
      </c>
    </row>
    <row r="324" spans="1:7" x14ac:dyDescent="0.25">
      <c r="A324">
        <v>3.06</v>
      </c>
      <c r="B324" s="4">
        <f t="shared" si="22"/>
        <v>4.4446467824081973E-2</v>
      </c>
      <c r="C324" s="4">
        <f t="shared" si="20"/>
        <v>1.1236320000000002</v>
      </c>
      <c r="D324" s="22">
        <f t="shared" si="23"/>
        <v>1.0791855321759183</v>
      </c>
      <c r="E324">
        <f t="shared" si="21"/>
        <v>0</v>
      </c>
      <c r="F324">
        <f t="shared" si="24"/>
        <v>0</v>
      </c>
      <c r="G324">
        <f>+'Utilità-Disutilità totale'!G324</f>
        <v>-0.69275066819436426</v>
      </c>
    </row>
    <row r="325" spans="1:7" x14ac:dyDescent="0.25">
      <c r="A325">
        <v>3.07</v>
      </c>
      <c r="B325" s="4">
        <f t="shared" si="22"/>
        <v>4.4345074499863954E-2</v>
      </c>
      <c r="C325" s="4">
        <f t="shared" si="20"/>
        <v>1.1309880000000001</v>
      </c>
      <c r="D325" s="22">
        <f t="shared" si="23"/>
        <v>1.0866429255001362</v>
      </c>
      <c r="E325">
        <f t="shared" si="21"/>
        <v>0</v>
      </c>
      <c r="F325">
        <f t="shared" si="24"/>
        <v>0</v>
      </c>
      <c r="G325">
        <f>+'Utilità-Disutilità totale'!G325</f>
        <v>-0.70357979095139211</v>
      </c>
    </row>
    <row r="326" spans="1:7" x14ac:dyDescent="0.25">
      <c r="A326">
        <v>3.08</v>
      </c>
      <c r="B326" s="4">
        <f t="shared" si="22"/>
        <v>4.4244241087207661E-2</v>
      </c>
      <c r="C326" s="4">
        <f t="shared" si="20"/>
        <v>1.1383680000000003</v>
      </c>
      <c r="D326" s="22">
        <f t="shared" si="23"/>
        <v>1.0941237589127926</v>
      </c>
      <c r="E326">
        <f t="shared" si="21"/>
        <v>0</v>
      </c>
      <c r="F326">
        <f t="shared" si="24"/>
        <v>0</v>
      </c>
      <c r="G326">
        <f>+'Utilità-Disutilità totale'!G326</f>
        <v>-0.71448360483800166</v>
      </c>
    </row>
    <row r="327" spans="1:7" x14ac:dyDescent="0.25">
      <c r="A327">
        <v>3.09</v>
      </c>
      <c r="B327" s="4">
        <f t="shared" si="22"/>
        <v>4.4143962691301095E-2</v>
      </c>
      <c r="C327" s="4">
        <f t="shared" si="20"/>
        <v>1.1457720000000002</v>
      </c>
      <c r="D327" s="22">
        <f t="shared" si="23"/>
        <v>1.1016280373086991</v>
      </c>
      <c r="E327">
        <f t="shared" si="21"/>
        <v>0</v>
      </c>
      <c r="F327">
        <f t="shared" si="24"/>
        <v>0</v>
      </c>
      <c r="G327">
        <f>+'Utilità-Disutilità totale'!G327</f>
        <v>-0.72546234427959888</v>
      </c>
    </row>
    <row r="328" spans="1:7" x14ac:dyDescent="0.25">
      <c r="A328">
        <v>3.1</v>
      </c>
      <c r="B328" s="4">
        <f t="shared" si="22"/>
        <v>4.404423447578254E-2</v>
      </c>
      <c r="C328" s="4">
        <f t="shared" si="20"/>
        <v>1.1532000000000002</v>
      </c>
      <c r="D328" s="22">
        <f t="shared" si="23"/>
        <v>1.1091557655242177</v>
      </c>
      <c r="E328">
        <f t="shared" si="21"/>
        <v>0</v>
      </c>
      <c r="F328">
        <f t="shared" si="24"/>
        <v>0</v>
      </c>
      <c r="G328">
        <f>+'Utilità-Disutilità totale'!G328</f>
        <v>-0.73651624375024749</v>
      </c>
    </row>
    <row r="329" spans="1:7" x14ac:dyDescent="0.25">
      <c r="A329">
        <v>3.11</v>
      </c>
      <c r="B329" s="4">
        <f t="shared" si="22"/>
        <v>4.3945051661856846E-2</v>
      </c>
      <c r="C329" s="4">
        <f t="shared" si="20"/>
        <v>1.160652</v>
      </c>
      <c r="D329" s="22">
        <f t="shared" si="23"/>
        <v>1.1167069483381431</v>
      </c>
      <c r="E329">
        <f t="shared" si="21"/>
        <v>0</v>
      </c>
      <c r="F329">
        <f t="shared" si="24"/>
        <v>0</v>
      </c>
      <c r="G329">
        <f>+'Utilità-Disutilità totale'!G329</f>
        <v>-0.74764553777208409</v>
      </c>
    </row>
    <row r="330" spans="1:7" x14ac:dyDescent="0.25">
      <c r="A330">
        <v>3.12</v>
      </c>
      <c r="B330" s="4">
        <f t="shared" si="22"/>
        <v>4.3846409527427771E-2</v>
      </c>
      <c r="C330" s="4">
        <f t="shared" si="20"/>
        <v>1.1681280000000003</v>
      </c>
      <c r="D330" s="22">
        <f t="shared" si="23"/>
        <v>1.1242815904725725</v>
      </c>
      <c r="E330">
        <f t="shared" si="21"/>
        <v>0</v>
      </c>
      <c r="F330">
        <f t="shared" si="24"/>
        <v>0</v>
      </c>
      <c r="G330">
        <f>+'Utilità-Disutilità totale'!G330</f>
        <v>-0.7588504609147515</v>
      </c>
    </row>
    <row r="331" spans="1:7" x14ac:dyDescent="0.25">
      <c r="A331">
        <v>3.13</v>
      </c>
      <c r="B331" s="4">
        <f t="shared" si="22"/>
        <v>4.3748303406246247E-2</v>
      </c>
      <c r="C331" s="4">
        <f t="shared" si="20"/>
        <v>1.1756280000000001</v>
      </c>
      <c r="D331" s="22">
        <f t="shared" si="23"/>
        <v>1.1318796965937539</v>
      </c>
      <c r="E331">
        <f t="shared" si="21"/>
        <v>0</v>
      </c>
      <c r="F331">
        <f t="shared" si="24"/>
        <v>0</v>
      </c>
      <c r="G331">
        <f>+'Utilità-Disutilità totale'!G331</f>
        <v>-0.77013124779483078</v>
      </c>
    </row>
    <row r="332" spans="1:7" x14ac:dyDescent="0.25">
      <c r="A332">
        <v>3.14</v>
      </c>
      <c r="B332" s="4">
        <f t="shared" si="22"/>
        <v>4.3650728687073988E-2</v>
      </c>
      <c r="C332" s="4">
        <f t="shared" si="20"/>
        <v>1.1831520000000002</v>
      </c>
      <c r="D332" s="22">
        <f t="shared" si="23"/>
        <v>1.1395012713129262</v>
      </c>
      <c r="E332">
        <f t="shared" si="21"/>
        <v>0</v>
      </c>
      <c r="F332">
        <f t="shared" si="24"/>
        <v>0</v>
      </c>
      <c r="G332">
        <f>+'Utilità-Disutilità totale'!G332</f>
        <v>-0.78148813307529263</v>
      </c>
    </row>
    <row r="333" spans="1:7" x14ac:dyDescent="0.25">
      <c r="A333">
        <v>3.15</v>
      </c>
      <c r="B333" s="4">
        <f t="shared" si="22"/>
        <v>4.3553680812862344E-2</v>
      </c>
      <c r="C333" s="4">
        <f t="shared" si="20"/>
        <v>1.1907000000000001</v>
      </c>
      <c r="D333" s="22">
        <f t="shared" si="23"/>
        <v>1.1471463191871378</v>
      </c>
      <c r="E333">
        <f t="shared" si="21"/>
        <v>0</v>
      </c>
      <c r="F333">
        <f t="shared" si="24"/>
        <v>0</v>
      </c>
      <c r="G333">
        <f>+'Utilità-Disutilità totale'!G333</f>
        <v>-0.79292135146494536</v>
      </c>
    </row>
    <row r="334" spans="1:7" x14ac:dyDescent="0.25">
      <c r="A334">
        <v>3.16</v>
      </c>
      <c r="B334" s="4">
        <f t="shared" si="22"/>
        <v>4.3457155279945904E-2</v>
      </c>
      <c r="C334" s="4">
        <f t="shared" si="20"/>
        <v>1.1982720000000004</v>
      </c>
      <c r="D334" s="22">
        <f t="shared" si="23"/>
        <v>1.1548148447200546</v>
      </c>
      <c r="E334">
        <f t="shared" si="21"/>
        <v>0</v>
      </c>
      <c r="F334">
        <f t="shared" si="24"/>
        <v>0</v>
      </c>
      <c r="G334">
        <f>+'Utilità-Disutilità totale'!G334</f>
        <v>-0.80443113771790375</v>
      </c>
    </row>
    <row r="335" spans="1:7" x14ac:dyDescent="0.25">
      <c r="A335">
        <v>3.17</v>
      </c>
      <c r="B335" s="4">
        <f t="shared" si="22"/>
        <v>4.3361147637250644E-2</v>
      </c>
      <c r="C335" s="4">
        <f t="shared" si="20"/>
        <v>1.2058680000000002</v>
      </c>
      <c r="D335" s="22">
        <f t="shared" si="23"/>
        <v>1.1625068523627495</v>
      </c>
      <c r="E335">
        <f t="shared" si="21"/>
        <v>0</v>
      </c>
      <c r="F335">
        <f t="shared" si="24"/>
        <v>0</v>
      </c>
      <c r="G335">
        <f>+'Utilità-Disutilità totale'!G335</f>
        <v>-0.81601772663305172</v>
      </c>
    </row>
    <row r="336" spans="1:7" x14ac:dyDescent="0.25">
      <c r="A336">
        <v>3.18</v>
      </c>
      <c r="B336" s="4">
        <f t="shared" si="22"/>
        <v>4.3265653485516295E-2</v>
      </c>
      <c r="C336" s="4">
        <f t="shared" si="20"/>
        <v>1.2134880000000003</v>
      </c>
      <c r="D336" s="22">
        <f t="shared" si="23"/>
        <v>1.1702223465144841</v>
      </c>
      <c r="E336">
        <f t="shared" si="21"/>
        <v>0</v>
      </c>
      <c r="F336">
        <f t="shared" si="24"/>
        <v>0</v>
      </c>
      <c r="G336">
        <f>+'Utilità-Disutilità totale'!G336</f>
        <v>-0.82768135305352786</v>
      </c>
    </row>
    <row r="337" spans="1:7" x14ac:dyDescent="0.25">
      <c r="A337">
        <v>3.19</v>
      </c>
      <c r="B337" s="4">
        <f t="shared" si="22"/>
        <v>4.3170668476532524E-2</v>
      </c>
      <c r="C337" s="4">
        <f t="shared" si="20"/>
        <v>1.2211320000000003</v>
      </c>
      <c r="D337" s="22">
        <f t="shared" si="23"/>
        <v>1.1779613315234678</v>
      </c>
      <c r="E337">
        <f t="shared" si="21"/>
        <v>0</v>
      </c>
      <c r="F337">
        <f t="shared" si="24"/>
        <v>0</v>
      </c>
      <c r="G337">
        <f>+'Utilità-Disutilità totale'!G337</f>
        <v>-0.83942225186620445</v>
      </c>
    </row>
    <row r="338" spans="1:7" x14ac:dyDescent="0.25">
      <c r="A338">
        <v>3.2</v>
      </c>
      <c r="B338" s="4">
        <f t="shared" si="22"/>
        <v>4.3076188312388811E-2</v>
      </c>
      <c r="C338" s="4">
        <f t="shared" si="20"/>
        <v>1.2288000000000006</v>
      </c>
      <c r="D338" s="22">
        <f t="shared" si="23"/>
        <v>1.1857238116876117</v>
      </c>
      <c r="E338">
        <f t="shared" si="21"/>
        <v>0</v>
      </c>
      <c r="F338">
        <f t="shared" si="24"/>
        <v>0</v>
      </c>
      <c r="G338">
        <f>+'Utilità-Disutilità totale'!G338</f>
        <v>-0.85124065800118665</v>
      </c>
    </row>
    <row r="339" spans="1:7" x14ac:dyDescent="0.25">
      <c r="A339">
        <v>3.21</v>
      </c>
      <c r="B339" s="4">
        <f t="shared" si="22"/>
        <v>4.2982208744737668E-2</v>
      </c>
      <c r="C339" s="4">
        <f t="shared" si="20"/>
        <v>1.2364920000000001</v>
      </c>
      <c r="D339" s="22">
        <f t="shared" si="23"/>
        <v>1.1935097912552626</v>
      </c>
      <c r="E339">
        <f t="shared" si="21"/>
        <v>0</v>
      </c>
      <c r="F339">
        <f t="shared" si="24"/>
        <v>0</v>
      </c>
      <c r="G339">
        <f>+'Utilità-Disutilità totale'!G339</f>
        <v>-0.86313680643130708</v>
      </c>
    </row>
    <row r="340" spans="1:7" x14ac:dyDescent="0.25">
      <c r="A340">
        <v>3.22</v>
      </c>
      <c r="B340" s="4">
        <f t="shared" si="22"/>
        <v>4.2888725574070807E-2</v>
      </c>
      <c r="C340" s="4">
        <f t="shared" si="20"/>
        <v>1.2442080000000004</v>
      </c>
      <c r="D340" s="22">
        <f t="shared" si="23"/>
        <v>1.2013192744259296</v>
      </c>
      <c r="E340">
        <f t="shared" si="21"/>
        <v>0</v>
      </c>
      <c r="F340">
        <f t="shared" si="24"/>
        <v>0</v>
      </c>
      <c r="G340">
        <f>+'Utilità-Disutilità totale'!G340</f>
        <v>-0.87511093217164049</v>
      </c>
    </row>
    <row r="341" spans="1:7" x14ac:dyDescent="0.25">
      <c r="A341">
        <v>3.23</v>
      </c>
      <c r="B341" s="4">
        <f t="shared" si="22"/>
        <v>4.2795734649008162E-2</v>
      </c>
      <c r="C341" s="4">
        <f t="shared" si="20"/>
        <v>1.2519480000000003</v>
      </c>
      <c r="D341" s="22">
        <f t="shared" si="23"/>
        <v>1.2091522653509921</v>
      </c>
      <c r="E341">
        <f t="shared" si="21"/>
        <v>0</v>
      </c>
      <c r="F341">
        <f t="shared" si="24"/>
        <v>0</v>
      </c>
      <c r="G341">
        <f>+'Utilità-Disutilità totale'!G341</f>
        <v>-0.88716327027901243</v>
      </c>
    </row>
    <row r="342" spans="1:7" x14ac:dyDescent="0.25">
      <c r="A342">
        <v>3.24</v>
      </c>
      <c r="B342" s="4">
        <f t="shared" si="22"/>
        <v>4.2703231865599434E-2</v>
      </c>
      <c r="C342" s="4">
        <f t="shared" ref="C342:C405" si="25">+($B$10/$A342)*($A342^$B$10)*($B$12^$B$11)</f>
        <v>1.2597120000000004</v>
      </c>
      <c r="D342" s="22">
        <f t="shared" si="23"/>
        <v>1.2170087681344008</v>
      </c>
      <c r="E342">
        <f t="shared" ref="E342:E405" si="26">IF(D342=$D$419,A342,0)</f>
        <v>0</v>
      </c>
      <c r="F342">
        <f t="shared" si="24"/>
        <v>0</v>
      </c>
      <c r="G342">
        <f>+'Utilità-Disutilità totale'!G342</f>
        <v>-0.89929405585152689</v>
      </c>
    </row>
    <row r="343" spans="1:7" x14ac:dyDescent="0.25">
      <c r="A343">
        <v>3.25</v>
      </c>
      <c r="B343" s="4">
        <f t="shared" ref="B343:B406" si="27">+$B$5/$A343*$A343^$B$5*$B$12^$B$6</f>
        <v>4.261121316663781E-2</v>
      </c>
      <c r="C343" s="4">
        <f t="shared" si="25"/>
        <v>1.2675000000000003</v>
      </c>
      <c r="D343" s="22">
        <f t="shared" ref="D343:D406" si="28">ABS(B343-C343)</f>
        <v>1.2248887868333624</v>
      </c>
      <c r="E343">
        <f t="shared" si="26"/>
        <v>0</v>
      </c>
      <c r="F343">
        <f t="shared" ref="F343:F406" si="29">IF(D343=$D$419,B343,0)</f>
        <v>0</v>
      </c>
      <c r="G343">
        <f>+'Utilità-Disutilità totale'!G343</f>
        <v>-0.91150352402809065</v>
      </c>
    </row>
    <row r="344" spans="1:7" x14ac:dyDescent="0.25">
      <c r="A344">
        <v>3.26</v>
      </c>
      <c r="B344" s="4">
        <f t="shared" si="27"/>
        <v>4.2519674540985819E-2</v>
      </c>
      <c r="C344" s="4">
        <f t="shared" si="25"/>
        <v>1.2753120000000002</v>
      </c>
      <c r="D344" s="22">
        <f t="shared" si="28"/>
        <v>1.2327923254590143</v>
      </c>
      <c r="E344">
        <f t="shared" si="26"/>
        <v>0</v>
      </c>
      <c r="F344">
        <f t="shared" si="29"/>
        <v>0</v>
      </c>
      <c r="G344">
        <f>+'Utilità-Disutilità totale'!G344</f>
        <v>-0.92379190998795435</v>
      </c>
    </row>
    <row r="345" spans="1:7" x14ac:dyDescent="0.25">
      <c r="A345">
        <v>3.27</v>
      </c>
      <c r="B345" s="4">
        <f t="shared" si="27"/>
        <v>4.2428612022912808E-2</v>
      </c>
      <c r="C345" s="4">
        <f t="shared" si="25"/>
        <v>1.2831480000000002</v>
      </c>
      <c r="D345" s="22">
        <f t="shared" si="28"/>
        <v>1.2407193879770875</v>
      </c>
      <c r="E345">
        <f t="shared" si="26"/>
        <v>0</v>
      </c>
      <c r="F345">
        <f t="shared" si="29"/>
        <v>0</v>
      </c>
      <c r="G345">
        <f>+'Utilità-Disutilità totale'!G345</f>
        <v>-0.93615944895025083</v>
      </c>
    </row>
    <row r="346" spans="1:7" x14ac:dyDescent="0.25">
      <c r="A346">
        <v>3.28</v>
      </c>
      <c r="B346" s="4">
        <f t="shared" si="27"/>
        <v>4.2338021691444017E-2</v>
      </c>
      <c r="C346" s="4">
        <f t="shared" si="25"/>
        <v>1.2910079999999999</v>
      </c>
      <c r="D346" s="22">
        <f t="shared" si="28"/>
        <v>1.248669978308556</v>
      </c>
      <c r="E346">
        <f t="shared" si="26"/>
        <v>0</v>
      </c>
      <c r="F346">
        <f t="shared" si="29"/>
        <v>0</v>
      </c>
      <c r="G346">
        <f>+'Utilità-Disutilità totale'!G346</f>
        <v>-0.94860637617354548</v>
      </c>
    </row>
    <row r="347" spans="1:7" x14ac:dyDescent="0.25">
      <c r="A347">
        <v>3.29</v>
      </c>
      <c r="B347" s="4">
        <f t="shared" si="27"/>
        <v>4.2247899669720923E-2</v>
      </c>
      <c r="C347" s="4">
        <f t="shared" si="25"/>
        <v>1.2988920000000002</v>
      </c>
      <c r="D347" s="22">
        <f t="shared" si="28"/>
        <v>1.2566441003302793</v>
      </c>
      <c r="E347">
        <f t="shared" si="26"/>
        <v>0</v>
      </c>
      <c r="F347">
        <f t="shared" si="29"/>
        <v>0</v>
      </c>
      <c r="G347">
        <f>+'Utilità-Disutilità totale'!G347</f>
        <v>-0.9611329269553941</v>
      </c>
    </row>
    <row r="348" spans="1:7" x14ac:dyDescent="0.25">
      <c r="A348">
        <v>3.3</v>
      </c>
      <c r="B348" s="4">
        <f t="shared" si="27"/>
        <v>4.2158242124372622E-2</v>
      </c>
      <c r="C348" s="4">
        <f t="shared" si="25"/>
        <v>1.3068000000000004</v>
      </c>
      <c r="D348" s="22">
        <f t="shared" si="28"/>
        <v>1.2646417578756277</v>
      </c>
      <c r="E348">
        <f t="shared" si="26"/>
        <v>0</v>
      </c>
      <c r="F348">
        <f t="shared" si="29"/>
        <v>0</v>
      </c>
      <c r="G348">
        <f>+'Utilità-Disutilità totale'!G348</f>
        <v>-0.97373933663190126</v>
      </c>
    </row>
    <row r="349" spans="1:7" x14ac:dyDescent="0.25">
      <c r="A349">
        <v>3.31</v>
      </c>
      <c r="B349" s="4">
        <f t="shared" si="27"/>
        <v>4.2069045264898054E-2</v>
      </c>
      <c r="C349" s="4">
        <f t="shared" si="25"/>
        <v>1.3147320000000005</v>
      </c>
      <c r="D349" s="22">
        <f t="shared" si="28"/>
        <v>1.2726629547351025</v>
      </c>
      <c r="E349">
        <f t="shared" si="26"/>
        <v>0</v>
      </c>
      <c r="F349">
        <f t="shared" si="29"/>
        <v>0</v>
      </c>
      <c r="G349">
        <f>+'Utilità-Disutilità totale'!G349</f>
        <v>-0.9864258405772921</v>
      </c>
    </row>
    <row r="350" spans="1:7" x14ac:dyDescent="0.25">
      <c r="A350">
        <v>3.32</v>
      </c>
      <c r="B350" s="4">
        <f t="shared" si="27"/>
        <v>4.198030534305882E-2</v>
      </c>
      <c r="C350" s="4">
        <f t="shared" si="25"/>
        <v>1.3226880000000003</v>
      </c>
      <c r="D350" s="22">
        <f t="shared" si="28"/>
        <v>1.2807076946569416</v>
      </c>
      <c r="E350">
        <f t="shared" si="26"/>
        <v>0</v>
      </c>
      <c r="F350">
        <f t="shared" si="29"/>
        <v>0</v>
      </c>
      <c r="G350">
        <f>+'Utilità-Disutilità totale'!G350</f>
        <v>-0.99919267420348257</v>
      </c>
    </row>
    <row r="351" spans="1:7" x14ac:dyDescent="0.25">
      <c r="A351">
        <v>3.33</v>
      </c>
      <c r="B351" s="4">
        <f t="shared" si="27"/>
        <v>4.189201865228246E-2</v>
      </c>
      <c r="C351" s="4">
        <f t="shared" si="25"/>
        <v>1.3306680000000002</v>
      </c>
      <c r="D351" s="22">
        <f t="shared" si="28"/>
        <v>1.2887759813477178</v>
      </c>
      <c r="E351">
        <f t="shared" si="26"/>
        <v>0</v>
      </c>
      <c r="F351">
        <f t="shared" si="29"/>
        <v>0</v>
      </c>
      <c r="G351">
        <f>+'Utilità-Disutilità totale'!G351</f>
        <v>-1.0120400729596648</v>
      </c>
    </row>
    <row r="352" spans="1:7" x14ac:dyDescent="0.25">
      <c r="A352">
        <v>3.34</v>
      </c>
      <c r="B352" s="4">
        <f t="shared" si="27"/>
        <v>4.1804181527075809E-2</v>
      </c>
      <c r="C352" s="4">
        <f t="shared" si="25"/>
        <v>1.3386720000000003</v>
      </c>
      <c r="D352" s="22">
        <f t="shared" si="28"/>
        <v>1.2968678184729245</v>
      </c>
      <c r="E352">
        <f t="shared" si="26"/>
        <v>0</v>
      </c>
      <c r="F352">
        <f t="shared" si="29"/>
        <v>0</v>
      </c>
      <c r="G352">
        <f>+'Utilità-Disutilità totale'!G352</f>
        <v>-1.0249682723318894</v>
      </c>
    </row>
    <row r="353" spans="1:7" x14ac:dyDescent="0.25">
      <c r="A353">
        <v>3.35</v>
      </c>
      <c r="B353" s="4">
        <f t="shared" si="27"/>
        <v>4.1716790342448448E-2</v>
      </c>
      <c r="C353" s="4">
        <f t="shared" si="25"/>
        <v>1.3467000000000005</v>
      </c>
      <c r="D353" s="22">
        <f t="shared" si="28"/>
        <v>1.304983209657552</v>
      </c>
      <c r="E353">
        <f t="shared" si="26"/>
        <v>0</v>
      </c>
      <c r="F353">
        <f t="shared" si="29"/>
        <v>0</v>
      </c>
      <c r="G353">
        <f>+'Utilità-Disutilità totale'!G353</f>
        <v>-1.0379775078426596</v>
      </c>
    </row>
    <row r="354" spans="1:7" x14ac:dyDescent="0.25">
      <c r="A354">
        <v>3.36</v>
      </c>
      <c r="B354" s="4">
        <f t="shared" si="27"/>
        <v>4.1629841513345874E-2</v>
      </c>
      <c r="C354" s="4">
        <f t="shared" si="25"/>
        <v>1.354752</v>
      </c>
      <c r="D354" s="22">
        <f t="shared" si="28"/>
        <v>1.3131221584866541</v>
      </c>
      <c r="E354">
        <f t="shared" si="26"/>
        <v>0</v>
      </c>
      <c r="F354">
        <f t="shared" si="29"/>
        <v>0</v>
      </c>
      <c r="G354">
        <f>+'Utilità-Disutilità totale'!G354</f>
        <v>-1.0510680150505263</v>
      </c>
    </row>
    <row r="355" spans="1:7" x14ac:dyDescent="0.25">
      <c r="A355">
        <v>3.37</v>
      </c>
      <c r="B355" s="4">
        <f t="shared" si="27"/>
        <v>4.1543331494092263E-2</v>
      </c>
      <c r="C355" s="4">
        <f t="shared" si="25"/>
        <v>1.3628280000000006</v>
      </c>
      <c r="D355" s="22">
        <f t="shared" si="28"/>
        <v>1.3212846685059083</v>
      </c>
      <c r="E355">
        <f t="shared" si="26"/>
        <v>0</v>
      </c>
      <c r="F355">
        <f t="shared" si="29"/>
        <v>0</v>
      </c>
      <c r="G355">
        <f>+'Utilità-Disutilità totale'!G355</f>
        <v>-1.0642400295496974</v>
      </c>
    </row>
    <row r="356" spans="1:7" x14ac:dyDescent="0.25">
      <c r="A356">
        <v>3.38</v>
      </c>
      <c r="B356" s="4">
        <f t="shared" si="27"/>
        <v>4.1457256777842719E-2</v>
      </c>
      <c r="C356" s="4">
        <f t="shared" si="25"/>
        <v>1.3709280000000001</v>
      </c>
      <c r="D356" s="22">
        <f t="shared" si="28"/>
        <v>1.3294707432221575</v>
      </c>
      <c r="E356">
        <f t="shared" si="26"/>
        <v>0</v>
      </c>
      <c r="F356">
        <f t="shared" si="29"/>
        <v>0</v>
      </c>
      <c r="G356">
        <f>+'Utilità-Disutilità totale'!G356</f>
        <v>-1.0774937869696388</v>
      </c>
    </row>
    <row r="357" spans="1:7" x14ac:dyDescent="0.25">
      <c r="A357">
        <v>3.39</v>
      </c>
      <c r="B357" s="4">
        <f t="shared" si="27"/>
        <v>4.1371613896044601E-2</v>
      </c>
      <c r="C357" s="4">
        <f t="shared" si="25"/>
        <v>1.3790520000000004</v>
      </c>
      <c r="D357" s="22">
        <f t="shared" si="28"/>
        <v>1.3376803861039557</v>
      </c>
      <c r="E357">
        <f t="shared" si="26"/>
        <v>0</v>
      </c>
      <c r="F357">
        <f t="shared" si="29"/>
        <v>0</v>
      </c>
      <c r="G357">
        <f>+'Utilità-Disutilità totale'!G357</f>
        <v>-1.0908295229746967</v>
      </c>
    </row>
    <row r="358" spans="1:7" x14ac:dyDescent="0.25">
      <c r="A358">
        <v>3.4</v>
      </c>
      <c r="B358" s="4">
        <f t="shared" si="27"/>
        <v>4.1286399417907967E-2</v>
      </c>
      <c r="C358" s="4">
        <f t="shared" si="25"/>
        <v>1.3872</v>
      </c>
      <c r="D358" s="22">
        <f t="shared" si="28"/>
        <v>1.345913600582092</v>
      </c>
      <c r="E358">
        <f t="shared" si="26"/>
        <v>0</v>
      </c>
      <c r="F358">
        <f t="shared" si="29"/>
        <v>0</v>
      </c>
      <c r="G358">
        <f>+'Utilità-Disutilità totale'!G358</f>
        <v>-1.1042474732637098</v>
      </c>
    </row>
    <row r="359" spans="1:7" x14ac:dyDescent="0.25">
      <c r="A359">
        <v>3.41</v>
      </c>
      <c r="B359" s="4">
        <f t="shared" si="27"/>
        <v>4.1201609949884893E-2</v>
      </c>
      <c r="C359" s="4">
        <f t="shared" si="25"/>
        <v>1.3953720000000005</v>
      </c>
      <c r="D359" s="22">
        <f t="shared" si="28"/>
        <v>1.3541703900501156</v>
      </c>
      <c r="E359">
        <f t="shared" si="26"/>
        <v>0</v>
      </c>
      <c r="F359">
        <f t="shared" si="29"/>
        <v>0</v>
      </c>
      <c r="G359">
        <f>+'Utilità-Disutilità totale'!G359</f>
        <v>-1.1177478735696422</v>
      </c>
    </row>
    <row r="360" spans="1:7" x14ac:dyDescent="0.25">
      <c r="A360">
        <v>3.42</v>
      </c>
      <c r="B360" s="4">
        <f t="shared" si="27"/>
        <v>4.1117242135157446E-2</v>
      </c>
      <c r="C360" s="4">
        <f t="shared" si="25"/>
        <v>1.4035680000000001</v>
      </c>
      <c r="D360" s="22">
        <f t="shared" si="28"/>
        <v>1.3624507578648426</v>
      </c>
      <c r="E360">
        <f t="shared" si="26"/>
        <v>0</v>
      </c>
      <c r="F360">
        <f t="shared" si="29"/>
        <v>0</v>
      </c>
      <c r="G360">
        <f>+'Utilità-Disutilità totale'!G360</f>
        <v>-1.1313309596592052</v>
      </c>
    </row>
    <row r="361" spans="1:7" x14ac:dyDescent="0.25">
      <c r="A361">
        <v>3.43</v>
      </c>
      <c r="B361" s="4">
        <f t="shared" si="27"/>
        <v>4.1033292653134101E-2</v>
      </c>
      <c r="C361" s="4">
        <f t="shared" si="25"/>
        <v>1.4117880000000005</v>
      </c>
      <c r="D361" s="22">
        <f t="shared" si="28"/>
        <v>1.3707547073468664</v>
      </c>
      <c r="E361">
        <f t="shared" si="26"/>
        <v>0</v>
      </c>
      <c r="F361">
        <f t="shared" si="29"/>
        <v>0</v>
      </c>
      <c r="G361">
        <f>+'Utilità-Disutilità totale'!G361</f>
        <v>-1.1449969673325007</v>
      </c>
    </row>
    <row r="362" spans="1:7" x14ac:dyDescent="0.25">
      <c r="A362">
        <v>3.44</v>
      </c>
      <c r="B362" s="4">
        <f t="shared" si="27"/>
        <v>4.0949758218954642E-2</v>
      </c>
      <c r="C362" s="4">
        <f t="shared" si="25"/>
        <v>1.4200320000000002</v>
      </c>
      <c r="D362" s="22">
        <f t="shared" si="28"/>
        <v>1.3790822417810455</v>
      </c>
      <c r="E362">
        <f t="shared" si="26"/>
        <v>0</v>
      </c>
      <c r="F362">
        <f t="shared" si="29"/>
        <v>0</v>
      </c>
      <c r="G362">
        <f>+'Utilità-Disutilità totale'!G362</f>
        <v>-1.1587461324226538</v>
      </c>
    </row>
    <row r="363" spans="1:7" x14ac:dyDescent="0.25">
      <c r="A363">
        <v>3.45</v>
      </c>
      <c r="B363" s="4">
        <f t="shared" si="27"/>
        <v>4.0866635583003123E-2</v>
      </c>
      <c r="C363" s="4">
        <f t="shared" si="25"/>
        <v>1.4283000000000008</v>
      </c>
      <c r="D363" s="22">
        <f t="shared" si="28"/>
        <v>1.3874333644169976</v>
      </c>
      <c r="E363">
        <f t="shared" si="26"/>
        <v>0</v>
      </c>
      <c r="F363">
        <f t="shared" si="29"/>
        <v>0</v>
      </c>
      <c r="G363">
        <f>+'Utilità-Disutilità totale'!G363</f>
        <v>-1.1725786907954647</v>
      </c>
    </row>
    <row r="364" spans="1:7" x14ac:dyDescent="0.25">
      <c r="A364">
        <v>3.46</v>
      </c>
      <c r="B364" s="4">
        <f t="shared" si="27"/>
        <v>4.0783921530428958E-2</v>
      </c>
      <c r="C364" s="4">
        <f t="shared" si="25"/>
        <v>1.4365920000000003</v>
      </c>
      <c r="D364" s="22">
        <f t="shared" si="28"/>
        <v>1.3958080784695714</v>
      </c>
      <c r="E364">
        <f t="shared" si="26"/>
        <v>0</v>
      </c>
      <c r="F364">
        <f t="shared" si="29"/>
        <v>0</v>
      </c>
      <c r="G364">
        <f>+'Utilità-Disutilità totale'!G364</f>
        <v>-1.186494878349053</v>
      </c>
    </row>
    <row r="365" spans="1:7" x14ac:dyDescent="0.25">
      <c r="A365">
        <v>3.47</v>
      </c>
      <c r="B365" s="4">
        <f t="shared" si="27"/>
        <v>4.0701612880675794E-2</v>
      </c>
      <c r="C365" s="4">
        <f t="shared" si="25"/>
        <v>1.4449080000000003</v>
      </c>
      <c r="D365" s="22">
        <f t="shared" si="28"/>
        <v>1.4042063871193244</v>
      </c>
      <c r="E365">
        <f t="shared" si="26"/>
        <v>0</v>
      </c>
      <c r="F365">
        <f t="shared" si="29"/>
        <v>0</v>
      </c>
      <c r="G365">
        <f>+'Utilità-Disutilità totale'!G365</f>
        <v>-1.2004949310135171</v>
      </c>
    </row>
    <row r="366" spans="1:7" x14ac:dyDescent="0.25">
      <c r="A366">
        <v>3.48</v>
      </c>
      <c r="B366" s="4">
        <f t="shared" si="27"/>
        <v>4.0619706487018167E-2</v>
      </c>
      <c r="C366" s="4">
        <f t="shared" si="25"/>
        <v>1.4532480000000003</v>
      </c>
      <c r="D366" s="22">
        <f t="shared" si="28"/>
        <v>1.4126282935129821</v>
      </c>
      <c r="E366">
        <f t="shared" si="26"/>
        <v>0</v>
      </c>
      <c r="F366">
        <f t="shared" si="29"/>
        <v>0</v>
      </c>
      <c r="G366">
        <f>+'Utilità-Disutilità totale'!G366</f>
        <v>-1.2145790847505897</v>
      </c>
    </row>
    <row r="367" spans="1:7" x14ac:dyDescent="0.25">
      <c r="A367">
        <v>3.49</v>
      </c>
      <c r="B367" s="4">
        <f t="shared" si="27"/>
        <v>4.0538199236105667E-2</v>
      </c>
      <c r="C367" s="4">
        <f t="shared" si="25"/>
        <v>1.4616120000000006</v>
      </c>
      <c r="D367" s="22">
        <f t="shared" si="28"/>
        <v>1.421073800763895</v>
      </c>
      <c r="E367">
        <f t="shared" si="26"/>
        <v>0</v>
      </c>
      <c r="F367">
        <f t="shared" si="29"/>
        <v>0</v>
      </c>
      <c r="G367">
        <f>+'Utilità-Disutilità totale'!G367</f>
        <v>-1.2287475755533046</v>
      </c>
    </row>
    <row r="368" spans="1:7" x14ac:dyDescent="0.25">
      <c r="A368">
        <v>3.5</v>
      </c>
      <c r="B368" s="4">
        <f t="shared" si="27"/>
        <v>4.0457088047514606E-2</v>
      </c>
      <c r="C368" s="4">
        <f t="shared" si="25"/>
        <v>1.4700000000000002</v>
      </c>
      <c r="D368" s="22">
        <f t="shared" si="28"/>
        <v>1.4295429119524856</v>
      </c>
      <c r="E368">
        <f t="shared" si="26"/>
        <v>0</v>
      </c>
      <c r="F368">
        <f t="shared" si="29"/>
        <v>0</v>
      </c>
      <c r="G368">
        <f>+'Utilità-Disutilità totale'!G368</f>
        <v>-1.2430006394456632</v>
      </c>
    </row>
    <row r="369" spans="1:7" x14ac:dyDescent="0.25">
      <c r="A369">
        <v>3.51</v>
      </c>
      <c r="B369" s="4">
        <f t="shared" si="27"/>
        <v>4.0376369873306887E-2</v>
      </c>
      <c r="C369" s="4">
        <f t="shared" si="25"/>
        <v>1.4784120000000001</v>
      </c>
      <c r="D369" s="22">
        <f t="shared" si="28"/>
        <v>1.4380356301266932</v>
      </c>
      <c r="E369">
        <f t="shared" si="26"/>
        <v>0</v>
      </c>
      <c r="F369">
        <f t="shared" si="29"/>
        <v>0</v>
      </c>
      <c r="G369">
        <f>+'Utilità-Disutilità totale'!G369</f>
        <v>-1.2573385124823093</v>
      </c>
    </row>
    <row r="370" spans="1:7" x14ac:dyDescent="0.25">
      <c r="A370">
        <v>3.52</v>
      </c>
      <c r="B370" s="4">
        <f t="shared" si="27"/>
        <v>4.0296041697596131E-2</v>
      </c>
      <c r="C370" s="4">
        <f t="shared" si="25"/>
        <v>1.4868480000000002</v>
      </c>
      <c r="D370" s="22">
        <f t="shared" si="28"/>
        <v>1.446551958302404</v>
      </c>
      <c r="E370">
        <f t="shared" si="26"/>
        <v>0</v>
      </c>
      <c r="F370">
        <f t="shared" si="29"/>
        <v>0</v>
      </c>
      <c r="G370">
        <f>+'Utilità-Disutilità totale'!G370</f>
        <v>-1.2717614307482055</v>
      </c>
    </row>
    <row r="371" spans="1:7" x14ac:dyDescent="0.25">
      <c r="A371">
        <v>3.53</v>
      </c>
      <c r="B371" s="4">
        <f t="shared" si="27"/>
        <v>4.0216100536120666E-2</v>
      </c>
      <c r="C371" s="4">
        <f t="shared" si="25"/>
        <v>1.4953080000000003</v>
      </c>
      <c r="D371" s="22">
        <f t="shared" si="28"/>
        <v>1.4550918994638797</v>
      </c>
      <c r="E371">
        <f t="shared" si="26"/>
        <v>0</v>
      </c>
      <c r="F371">
        <f t="shared" si="29"/>
        <v>0</v>
      </c>
      <c r="G371">
        <f>+'Utilità-Disutilità totale'!G371</f>
        <v>-1.2862696303583137</v>
      </c>
    </row>
    <row r="372" spans="1:7" x14ac:dyDescent="0.25">
      <c r="A372">
        <v>3.54</v>
      </c>
      <c r="B372" s="4">
        <f t="shared" si="27"/>
        <v>4.0136543435823527E-2</v>
      </c>
      <c r="C372" s="4">
        <f t="shared" si="25"/>
        <v>1.5037920000000002</v>
      </c>
      <c r="D372" s="22">
        <f t="shared" si="28"/>
        <v>1.4636554565641766</v>
      </c>
      <c r="E372">
        <f t="shared" si="26"/>
        <v>0</v>
      </c>
      <c r="F372">
        <f t="shared" si="29"/>
        <v>0</v>
      </c>
      <c r="G372">
        <f>+'Utilità-Disutilità totale'!G372</f>
        <v>-1.3008633474572828</v>
      </c>
    </row>
    <row r="373" spans="1:7" x14ac:dyDescent="0.25">
      <c r="A373">
        <v>3.55</v>
      </c>
      <c r="B373" s="4">
        <f t="shared" si="27"/>
        <v>4.0057367474439096E-2</v>
      </c>
      <c r="C373" s="4">
        <f t="shared" si="25"/>
        <v>1.5123000000000002</v>
      </c>
      <c r="D373" s="22">
        <f t="shared" si="28"/>
        <v>1.4722426325255611</v>
      </c>
      <c r="E373">
        <f t="shared" si="26"/>
        <v>0</v>
      </c>
      <c r="F373">
        <f t="shared" si="29"/>
        <v>0</v>
      </c>
      <c r="G373">
        <f>+'Utilità-Disutilità totale'!G373</f>
        <v>-1.3155428182191373</v>
      </c>
    </row>
    <row r="374" spans="1:7" x14ac:dyDescent="0.25">
      <c r="A374">
        <v>3.56</v>
      </c>
      <c r="B374" s="4">
        <f t="shared" si="27"/>
        <v>3.9978569760086499E-2</v>
      </c>
      <c r="C374" s="4">
        <f t="shared" si="25"/>
        <v>1.5208320000000004</v>
      </c>
      <c r="D374" s="22">
        <f t="shared" si="28"/>
        <v>1.4808534302399139</v>
      </c>
      <c r="E374">
        <f t="shared" si="26"/>
        <v>0</v>
      </c>
      <c r="F374">
        <f t="shared" si="29"/>
        <v>0</v>
      </c>
      <c r="G374">
        <f>+'Utilità-Disutilità totale'!G374</f>
        <v>-1.330308278846974</v>
      </c>
    </row>
    <row r="375" spans="1:7" x14ac:dyDescent="0.25">
      <c r="A375">
        <v>3.57</v>
      </c>
      <c r="B375" s="4">
        <f t="shared" si="27"/>
        <v>3.9900147430869316E-2</v>
      </c>
      <c r="C375" s="4">
        <f t="shared" si="25"/>
        <v>1.5293880000000002</v>
      </c>
      <c r="D375" s="22">
        <f t="shared" si="28"/>
        <v>1.4894878525691309</v>
      </c>
      <c r="E375">
        <f t="shared" si="26"/>
        <v>0</v>
      </c>
      <c r="F375">
        <f t="shared" si="29"/>
        <v>0</v>
      </c>
      <c r="G375">
        <f>+'Utilità-Disutilità totale'!G375</f>
        <v>-1.3451599655726552</v>
      </c>
    </row>
    <row r="376" spans="1:7" x14ac:dyDescent="0.25">
      <c r="A376">
        <v>3.58</v>
      </c>
      <c r="B376" s="4">
        <f t="shared" si="27"/>
        <v>3.9822097654481844E-2</v>
      </c>
      <c r="C376" s="4">
        <f t="shared" si="25"/>
        <v>1.5379680000000002</v>
      </c>
      <c r="D376" s="22">
        <f t="shared" si="28"/>
        <v>1.4981459023455184</v>
      </c>
      <c r="E376">
        <f t="shared" si="26"/>
        <v>0</v>
      </c>
      <c r="F376">
        <f t="shared" si="29"/>
        <v>0</v>
      </c>
      <c r="G376">
        <f>+'Utilità-Disutilità totale'!G376</f>
        <v>-1.360098114656517</v>
      </c>
    </row>
    <row r="377" spans="1:7" x14ac:dyDescent="0.25">
      <c r="A377">
        <v>3.59</v>
      </c>
      <c r="B377" s="4">
        <f t="shared" si="27"/>
        <v>3.9744417627821479E-2</v>
      </c>
      <c r="C377" s="4">
        <f t="shared" si="25"/>
        <v>1.5465720000000005</v>
      </c>
      <c r="D377" s="22">
        <f t="shared" si="28"/>
        <v>1.5068275823721791</v>
      </c>
      <c r="E377">
        <f t="shared" si="26"/>
        <v>0</v>
      </c>
      <c r="F377">
        <f t="shared" si="29"/>
        <v>0</v>
      </c>
      <c r="G377">
        <f>+'Utilità-Disutilità totale'!G377</f>
        <v>-1.3751229623870698</v>
      </c>
    </row>
    <row r="378" spans="1:7" x14ac:dyDescent="0.25">
      <c r="A378">
        <v>3.6</v>
      </c>
      <c r="B378" s="4">
        <f t="shared" si="27"/>
        <v>3.966710457660734E-2</v>
      </c>
      <c r="C378" s="4">
        <f t="shared" si="25"/>
        <v>1.5552000000000004</v>
      </c>
      <c r="D378" s="22">
        <f t="shared" si="28"/>
        <v>1.5155328954233931</v>
      </c>
      <c r="E378">
        <f t="shared" si="26"/>
        <v>0</v>
      </c>
      <c r="F378">
        <f t="shared" si="29"/>
        <v>0</v>
      </c>
      <c r="G378">
        <f>+'Utilità-Disutilità totale'!G378</f>
        <v>-1.3902347450807124</v>
      </c>
    </row>
    <row r="379" spans="1:7" x14ac:dyDescent="0.25">
      <c r="A379">
        <v>3.61</v>
      </c>
      <c r="B379" s="4">
        <f t="shared" si="27"/>
        <v>3.9590155755004831E-2</v>
      </c>
      <c r="C379" s="4">
        <f t="shared" si="25"/>
        <v>1.5638520000000002</v>
      </c>
      <c r="D379" s="22">
        <f t="shared" si="28"/>
        <v>1.5242618442449953</v>
      </c>
      <c r="E379">
        <f t="shared" si="26"/>
        <v>0</v>
      </c>
      <c r="F379">
        <f t="shared" si="29"/>
        <v>0</v>
      </c>
      <c r="G379">
        <f>+'Utilità-Disutilità totale'!G379</f>
        <v>-1.405433699081442</v>
      </c>
    </row>
    <row r="380" spans="1:7" x14ac:dyDescent="0.25">
      <c r="A380">
        <v>3.62</v>
      </c>
      <c r="B380" s="4">
        <f t="shared" si="27"/>
        <v>3.9513568445256185E-2</v>
      </c>
      <c r="C380" s="4">
        <f t="shared" si="25"/>
        <v>1.5725280000000004</v>
      </c>
      <c r="D380" s="22">
        <f t="shared" si="28"/>
        <v>1.5330144315547443</v>
      </c>
      <c r="E380">
        <f t="shared" si="26"/>
        <v>0</v>
      </c>
      <c r="F380">
        <f t="shared" si="29"/>
        <v>0</v>
      </c>
      <c r="G380">
        <f>+'Utilità-Disutilità totale'!G380</f>
        <v>-1.4207200607605757</v>
      </c>
    </row>
    <row r="381" spans="1:7" x14ac:dyDescent="0.25">
      <c r="A381">
        <v>3.63</v>
      </c>
      <c r="B381" s="4">
        <f t="shared" si="27"/>
        <v>3.9437339957316769E-2</v>
      </c>
      <c r="C381" s="4">
        <f t="shared" si="25"/>
        <v>1.5812280000000005</v>
      </c>
      <c r="D381" s="22">
        <f t="shared" si="28"/>
        <v>1.5417906600426838</v>
      </c>
      <c r="E381">
        <f t="shared" si="26"/>
        <v>0</v>
      </c>
      <c r="F381">
        <f t="shared" si="29"/>
        <v>0</v>
      </c>
      <c r="G381">
        <f>+'Utilità-Disutilità totale'!G381</f>
        <v>-1.4360940665164674</v>
      </c>
    </row>
    <row r="382" spans="1:7" x14ac:dyDescent="0.25">
      <c r="A382">
        <v>3.64</v>
      </c>
      <c r="B382" s="4">
        <f t="shared" si="27"/>
        <v>3.9361467628497127E-2</v>
      </c>
      <c r="C382" s="4">
        <f t="shared" si="25"/>
        <v>1.5899520000000005</v>
      </c>
      <c r="D382" s="22">
        <f t="shared" si="28"/>
        <v>1.5505905323715035</v>
      </c>
      <c r="E382">
        <f t="shared" si="26"/>
        <v>0</v>
      </c>
      <c r="F382">
        <f t="shared" si="29"/>
        <v>0</v>
      </c>
      <c r="G382">
        <f>+'Utilità-Disutilità totale'!G382</f>
        <v>-1.4515559527742357</v>
      </c>
    </row>
    <row r="383" spans="1:7" x14ac:dyDescent="0.25">
      <c r="A383">
        <v>3.65</v>
      </c>
      <c r="B383" s="4">
        <f t="shared" si="27"/>
        <v>3.9285948823110518E-2</v>
      </c>
      <c r="C383" s="4">
        <f t="shared" si="25"/>
        <v>1.5987000000000005</v>
      </c>
      <c r="D383" s="22">
        <f t="shared" si="28"/>
        <v>1.5594140511768899</v>
      </c>
      <c r="E383">
        <f t="shared" si="26"/>
        <v>0</v>
      </c>
      <c r="F383">
        <f t="shared" si="29"/>
        <v>0</v>
      </c>
      <c r="G383">
        <f>+'Utilità-Disutilità totale'!G383</f>
        <v>-1.4671059559854891</v>
      </c>
    </row>
    <row r="384" spans="1:7" x14ac:dyDescent="0.25">
      <c r="A384">
        <v>3.66</v>
      </c>
      <c r="B384" s="4">
        <f t="shared" si="27"/>
        <v>3.9210780932126148E-2</v>
      </c>
      <c r="C384" s="4">
        <f t="shared" si="25"/>
        <v>1.6074720000000005</v>
      </c>
      <c r="D384" s="22">
        <f t="shared" si="28"/>
        <v>1.5682612190678744</v>
      </c>
      <c r="E384">
        <f t="shared" si="26"/>
        <v>0</v>
      </c>
      <c r="F384">
        <f t="shared" si="29"/>
        <v>0</v>
      </c>
      <c r="G384">
        <f>+'Utilità-Disutilità totale'!G384</f>
        <v>-1.4827443126280615</v>
      </c>
    </row>
    <row r="385" spans="1:7" x14ac:dyDescent="0.25">
      <c r="A385">
        <v>3.67</v>
      </c>
      <c r="B385" s="4">
        <f t="shared" si="27"/>
        <v>3.9135961372827516E-2</v>
      </c>
      <c r="C385" s="4">
        <f t="shared" si="25"/>
        <v>1.616268</v>
      </c>
      <c r="D385" s="22">
        <f t="shared" si="28"/>
        <v>1.5771320386271725</v>
      </c>
      <c r="E385">
        <f t="shared" si="26"/>
        <v>0</v>
      </c>
      <c r="F385">
        <f t="shared" si="29"/>
        <v>0</v>
      </c>
      <c r="G385">
        <f>+'Utilità-Disutilità totale'!G385</f>
        <v>-1.4984712592057434</v>
      </c>
    </row>
    <row r="386" spans="1:7" x14ac:dyDescent="0.25">
      <c r="A386">
        <v>3.68</v>
      </c>
      <c r="B386" s="4">
        <f t="shared" si="27"/>
        <v>3.9061487588476287E-2</v>
      </c>
      <c r="C386" s="4">
        <f t="shared" si="25"/>
        <v>1.6250880000000003</v>
      </c>
      <c r="D386" s="22">
        <f t="shared" si="28"/>
        <v>1.586026512411524</v>
      </c>
      <c r="E386">
        <f t="shared" si="26"/>
        <v>0</v>
      </c>
      <c r="F386">
        <f t="shared" si="29"/>
        <v>0</v>
      </c>
      <c r="G386">
        <f>+'Utilità-Disutilità totale'!G386</f>
        <v>-1.5142870322480246</v>
      </c>
    </row>
    <row r="387" spans="1:7" x14ac:dyDescent="0.25">
      <c r="A387">
        <v>3.69</v>
      </c>
      <c r="B387" s="4">
        <f t="shared" si="27"/>
        <v>3.8987357047981258E-2</v>
      </c>
      <c r="C387" s="4">
        <f t="shared" si="25"/>
        <v>1.6339320000000004</v>
      </c>
      <c r="D387" s="22">
        <f t="shared" si="28"/>
        <v>1.5949446429520191</v>
      </c>
      <c r="E387">
        <f t="shared" si="26"/>
        <v>0</v>
      </c>
      <c r="F387">
        <f t="shared" si="29"/>
        <v>0</v>
      </c>
      <c r="G387">
        <f>+'Utilità-Disutilità totale'!G387</f>
        <v>-1.5301918683098308</v>
      </c>
    </row>
    <row r="388" spans="1:7" x14ac:dyDescent="0.25">
      <c r="A388">
        <v>3.7</v>
      </c>
      <c r="B388" s="4">
        <f t="shared" si="27"/>
        <v>3.8913567245572406E-2</v>
      </c>
      <c r="C388" s="4">
        <f t="shared" si="25"/>
        <v>1.6428000000000003</v>
      </c>
      <c r="D388" s="22">
        <f t="shared" si="28"/>
        <v>1.6038864327544278</v>
      </c>
      <c r="E388">
        <f t="shared" si="26"/>
        <v>0</v>
      </c>
      <c r="F388">
        <f t="shared" si="29"/>
        <v>0</v>
      </c>
      <c r="G388">
        <f>+'Utilità-Disutilità totale'!G388</f>
        <v>-1.5461860039712743</v>
      </c>
    </row>
    <row r="389" spans="1:7" x14ac:dyDescent="0.25">
      <c r="A389">
        <v>3.71</v>
      </c>
      <c r="B389" s="4">
        <f t="shared" si="27"/>
        <v>3.8840115700479995E-2</v>
      </c>
      <c r="C389" s="4">
        <f t="shared" si="25"/>
        <v>1.6516920000000002</v>
      </c>
      <c r="D389" s="22">
        <f t="shared" si="28"/>
        <v>1.6128518842995201</v>
      </c>
      <c r="E389">
        <f t="shared" si="26"/>
        <v>0</v>
      </c>
      <c r="F389">
        <f t="shared" si="29"/>
        <v>0</v>
      </c>
      <c r="G389">
        <f>+'Utilità-Disutilità totale'!G389</f>
        <v>-1.5622696758373977</v>
      </c>
    </row>
    <row r="390" spans="1:7" x14ac:dyDescent="0.25">
      <c r="A390">
        <v>3.72</v>
      </c>
      <c r="B390" s="4">
        <f t="shared" si="27"/>
        <v>3.87669999566186E-2</v>
      </c>
      <c r="C390" s="4">
        <f t="shared" si="25"/>
        <v>1.6606080000000003</v>
      </c>
      <c r="D390" s="22">
        <f t="shared" si="28"/>
        <v>1.6218410000433816</v>
      </c>
      <c r="E390">
        <f t="shared" si="26"/>
        <v>0</v>
      </c>
      <c r="F390">
        <f t="shared" si="29"/>
        <v>0</v>
      </c>
      <c r="G390">
        <f>+'Utilità-Disutilità totale'!G390</f>
        <v>-1.5784431205379301</v>
      </c>
    </row>
    <row r="391" spans="1:7" x14ac:dyDescent="0.25">
      <c r="A391">
        <v>3.73</v>
      </c>
      <c r="B391" s="4">
        <f t="shared" si="27"/>
        <v>3.8694217582275932E-2</v>
      </c>
      <c r="C391" s="4">
        <f t="shared" si="25"/>
        <v>1.6695480000000005</v>
      </c>
      <c r="D391" s="22">
        <f t="shared" si="28"/>
        <v>1.6308537824177245</v>
      </c>
      <c r="E391">
        <f t="shared" si="26"/>
        <v>0</v>
      </c>
      <c r="F391">
        <f t="shared" si="29"/>
        <v>0</v>
      </c>
      <c r="G391">
        <f>+'Utilità-Disutilità totale'!G391</f>
        <v>-1.5947065747270364</v>
      </c>
    </row>
    <row r="392" spans="1:7" x14ac:dyDescent="0.25">
      <c r="A392">
        <v>3.74</v>
      </c>
      <c r="B392" s="4">
        <f t="shared" si="27"/>
        <v>3.86217661698064E-2</v>
      </c>
      <c r="C392" s="4">
        <f t="shared" si="25"/>
        <v>1.6785120000000007</v>
      </c>
      <c r="D392" s="22">
        <f t="shared" si="28"/>
        <v>1.6398902338301942</v>
      </c>
      <c r="E392">
        <f t="shared" si="26"/>
        <v>0</v>
      </c>
      <c r="F392">
        <f t="shared" si="29"/>
        <v>0</v>
      </c>
      <c r="G392">
        <f>+'Utilità-Disutilità totale'!G392</f>
        <v>-1.6110602750830811</v>
      </c>
    </row>
    <row r="393" spans="1:7" x14ac:dyDescent="0.25">
      <c r="A393">
        <v>3.75</v>
      </c>
      <c r="B393" s="4">
        <f t="shared" si="27"/>
        <v>3.8549643335329405E-2</v>
      </c>
      <c r="C393" s="4">
        <f t="shared" si="25"/>
        <v>1.6875000000000002</v>
      </c>
      <c r="D393" s="22">
        <f t="shared" si="28"/>
        <v>1.6489503566646708</v>
      </c>
      <c r="E393">
        <f t="shared" si="26"/>
        <v>0</v>
      </c>
      <c r="F393">
        <f t="shared" si="29"/>
        <v>0</v>
      </c>
      <c r="G393">
        <f>+'Utilità-Disutilità totale'!G393</f>
        <v>-1.6275044583083829</v>
      </c>
    </row>
    <row r="394" spans="1:7" x14ac:dyDescent="0.25">
      <c r="A394">
        <v>3.76</v>
      </c>
      <c r="B394" s="4">
        <f t="shared" si="27"/>
        <v>3.8477846718432102E-2</v>
      </c>
      <c r="C394" s="4">
        <f t="shared" si="25"/>
        <v>1.6965120000000002</v>
      </c>
      <c r="D394" s="22">
        <f t="shared" si="28"/>
        <v>1.6580341532815681</v>
      </c>
      <c r="E394">
        <f t="shared" si="26"/>
        <v>0</v>
      </c>
      <c r="F394">
        <f t="shared" si="29"/>
        <v>0</v>
      </c>
      <c r="G394">
        <f>+'Utilità-Disutilità totale'!G394</f>
        <v>-1.6440393611289843</v>
      </c>
    </row>
    <row r="395" spans="1:7" x14ac:dyDescent="0.25">
      <c r="A395">
        <v>3.77</v>
      </c>
      <c r="B395" s="4">
        <f t="shared" si="27"/>
        <v>3.8406373981876775E-2</v>
      </c>
      <c r="C395" s="4">
        <f t="shared" si="25"/>
        <v>1.7055480000000003</v>
      </c>
      <c r="D395" s="22">
        <f t="shared" si="28"/>
        <v>1.6671416260181235</v>
      </c>
      <c r="E395">
        <f t="shared" si="26"/>
        <v>0</v>
      </c>
      <c r="F395">
        <f t="shared" si="29"/>
        <v>0</v>
      </c>
      <c r="G395">
        <f>+'Utilità-Disutilità totale'!G395</f>
        <v>-1.6606652202944159</v>
      </c>
    </row>
    <row r="396" spans="1:7" x14ac:dyDescent="0.25">
      <c r="A396">
        <v>3.78</v>
      </c>
      <c r="B396" s="4">
        <f t="shared" si="27"/>
        <v>3.8335222811312485E-2</v>
      </c>
      <c r="C396" s="4">
        <f t="shared" si="25"/>
        <v>1.7146080000000004</v>
      </c>
      <c r="D396" s="22">
        <f t="shared" si="28"/>
        <v>1.6762727771886878</v>
      </c>
      <c r="E396">
        <f t="shared" si="26"/>
        <v>0</v>
      </c>
      <c r="F396">
        <f t="shared" si="29"/>
        <v>0</v>
      </c>
      <c r="G396">
        <f>+'Utilità-Disutilità totale'!G396</f>
        <v>-1.677382272577463</v>
      </c>
    </row>
    <row r="397" spans="1:7" x14ac:dyDescent="0.25">
      <c r="A397">
        <v>3.79</v>
      </c>
      <c r="B397" s="4">
        <f t="shared" si="27"/>
        <v>3.8264390914991238E-2</v>
      </c>
      <c r="C397" s="4">
        <f t="shared" si="25"/>
        <v>1.7236920000000004</v>
      </c>
      <c r="D397" s="22">
        <f t="shared" si="28"/>
        <v>1.6854276090850091</v>
      </c>
      <c r="E397">
        <f t="shared" si="26"/>
        <v>0</v>
      </c>
      <c r="F397">
        <f t="shared" si="29"/>
        <v>0</v>
      </c>
      <c r="G397">
        <f>+'Utilità-Disutilità totale'!G397</f>
        <v>-1.6941907547739445</v>
      </c>
    </row>
    <row r="398" spans="1:7" x14ac:dyDescent="0.25">
      <c r="A398">
        <v>3.8</v>
      </c>
      <c r="B398" s="4">
        <f t="shared" si="27"/>
        <v>3.819387602348822E-2</v>
      </c>
      <c r="C398" s="4">
        <f t="shared" si="25"/>
        <v>1.7328000000000001</v>
      </c>
      <c r="D398" s="22">
        <f t="shared" si="28"/>
        <v>1.694606123976512</v>
      </c>
      <c r="E398">
        <f t="shared" si="26"/>
        <v>0</v>
      </c>
      <c r="F398">
        <f t="shared" si="29"/>
        <v>0</v>
      </c>
      <c r="G398">
        <f>+'Utilità-Disutilità totale'!G398</f>
        <v>-1.7110909037024824</v>
      </c>
    </row>
    <row r="399" spans="1:7" x14ac:dyDescent="0.25">
      <c r="A399">
        <v>3.81</v>
      </c>
      <c r="B399" s="4">
        <f t="shared" si="27"/>
        <v>3.8123675889426369E-2</v>
      </c>
      <c r="C399" s="4">
        <f t="shared" si="25"/>
        <v>1.7419320000000003</v>
      </c>
      <c r="D399" s="22">
        <f t="shared" si="28"/>
        <v>1.7038083241105739</v>
      </c>
      <c r="E399">
        <f t="shared" si="26"/>
        <v>0</v>
      </c>
      <c r="F399">
        <f t="shared" si="29"/>
        <v>0</v>
      </c>
      <c r="G399">
        <f>+'Utilità-Disutilità totale'!G399</f>
        <v>-1.7280829562042856</v>
      </c>
    </row>
    <row r="400" spans="1:7" x14ac:dyDescent="0.25">
      <c r="A400">
        <v>3.82</v>
      </c>
      <c r="B400" s="4">
        <f t="shared" si="27"/>
        <v>3.8053788287204952E-2</v>
      </c>
      <c r="C400" s="4">
        <f t="shared" si="25"/>
        <v>1.7510880000000004</v>
      </c>
      <c r="D400" s="22">
        <f t="shared" si="28"/>
        <v>1.7130342117127955</v>
      </c>
      <c r="E400">
        <f t="shared" si="26"/>
        <v>0</v>
      </c>
      <c r="F400">
        <f t="shared" si="29"/>
        <v>0</v>
      </c>
      <c r="G400">
        <f>+'Utilità-Disutilità totale'!G400</f>
        <v>-1.7451671491429237</v>
      </c>
    </row>
    <row r="401" spans="1:7" x14ac:dyDescent="0.25">
      <c r="A401">
        <v>3.83</v>
      </c>
      <c r="B401" s="4">
        <f t="shared" si="27"/>
        <v>3.7984211012732298E-2</v>
      </c>
      <c r="C401" s="4">
        <f t="shared" si="25"/>
        <v>1.7602680000000004</v>
      </c>
      <c r="D401" s="22">
        <f t="shared" si="28"/>
        <v>1.7222837889872682</v>
      </c>
      <c r="E401">
        <f t="shared" si="26"/>
        <v>0</v>
      </c>
      <c r="F401">
        <f t="shared" si="29"/>
        <v>0</v>
      </c>
      <c r="G401">
        <f>+'Utilità-Disutilità totale'!G401</f>
        <v>-1.7623437194041183</v>
      </c>
    </row>
    <row r="402" spans="1:7" x14ac:dyDescent="0.25">
      <c r="A402">
        <v>3.84</v>
      </c>
      <c r="B402" s="4">
        <f t="shared" si="27"/>
        <v>3.7914941883162377E-2</v>
      </c>
      <c r="C402" s="4">
        <f t="shared" si="25"/>
        <v>1.7694720000000002</v>
      </c>
      <c r="D402" s="22">
        <f t="shared" si="28"/>
        <v>1.7315570581168378</v>
      </c>
      <c r="E402">
        <f t="shared" si="26"/>
        <v>0</v>
      </c>
      <c r="F402">
        <f t="shared" si="29"/>
        <v>0</v>
      </c>
      <c r="G402">
        <f>+'Utilità-Disutilità totale'!G402</f>
        <v>-1.7796129038955222</v>
      </c>
    </row>
    <row r="403" spans="1:7" x14ac:dyDescent="0.25">
      <c r="A403">
        <v>3.85</v>
      </c>
      <c r="B403" s="4">
        <f t="shared" si="27"/>
        <v>3.7845978736635338E-2</v>
      </c>
      <c r="C403" s="4">
        <f t="shared" si="25"/>
        <v>1.7787000000000006</v>
      </c>
      <c r="D403" s="22">
        <f t="shared" si="28"/>
        <v>1.7408540212633652</v>
      </c>
      <c r="E403">
        <f t="shared" si="26"/>
        <v>0</v>
      </c>
      <c r="F403">
        <f t="shared" si="29"/>
        <v>0</v>
      </c>
      <c r="G403">
        <f>+'Utilità-Disutilità totale'!G403</f>
        <v>-1.7969749395465138</v>
      </c>
    </row>
    <row r="404" spans="1:7" x14ac:dyDescent="0.25">
      <c r="A404">
        <v>3.86</v>
      </c>
      <c r="B404" s="4">
        <f t="shared" si="27"/>
        <v>3.7777319432021908E-2</v>
      </c>
      <c r="C404" s="4">
        <f t="shared" si="25"/>
        <v>1.787952</v>
      </c>
      <c r="D404" s="22">
        <f t="shared" si="28"/>
        <v>1.7501746805679781</v>
      </c>
      <c r="E404">
        <f t="shared" si="26"/>
        <v>0</v>
      </c>
      <c r="F404">
        <f t="shared" si="29"/>
        <v>0</v>
      </c>
      <c r="G404">
        <f>+'Utilità-Disutilità totale'!G404</f>
        <v>-1.8144300633079848</v>
      </c>
    </row>
    <row r="405" spans="1:7" x14ac:dyDescent="0.25">
      <c r="A405">
        <v>3.87</v>
      </c>
      <c r="B405" s="4">
        <f t="shared" si="27"/>
        <v>3.7708961848671514E-2</v>
      </c>
      <c r="C405" s="4">
        <f t="shared" si="25"/>
        <v>1.7972280000000005</v>
      </c>
      <c r="D405" s="22">
        <f t="shared" si="28"/>
        <v>1.759519038151329</v>
      </c>
      <c r="E405">
        <f t="shared" si="26"/>
        <v>0</v>
      </c>
      <c r="F405">
        <f t="shared" si="29"/>
        <v>0</v>
      </c>
      <c r="G405">
        <f>+'Utilità-Disutilità totale'!G405</f>
        <v>-1.8319785121521384</v>
      </c>
    </row>
    <row r="406" spans="1:7" x14ac:dyDescent="0.25">
      <c r="A406">
        <v>3.88</v>
      </c>
      <c r="B406" s="4">
        <f t="shared" si="27"/>
        <v>3.7640903886164118E-2</v>
      </c>
      <c r="C406" s="4">
        <f t="shared" ref="C406:C418" si="30">+($B$10/$A406)*($A406^$B$10)*($B$12^$B$11)</f>
        <v>1.8065280000000001</v>
      </c>
      <c r="D406" s="22">
        <f t="shared" si="28"/>
        <v>1.7688870961138361</v>
      </c>
      <c r="E406">
        <f t="shared" ref="E406:E418" si="31">IF(D406=$D$419,A406,0)</f>
        <v>0</v>
      </c>
      <c r="F406">
        <f t="shared" si="29"/>
        <v>0</v>
      </c>
      <c r="G406">
        <f>+'Utilità-Disutilità totale'!G406</f>
        <v>-1.8496205230722778</v>
      </c>
    </row>
    <row r="407" spans="1:7" x14ac:dyDescent="0.25">
      <c r="A407">
        <v>3.89</v>
      </c>
      <c r="B407" s="4">
        <f t="shared" ref="B407:B418" si="32">+$B$5/$A407*$A407^$B$5*$B$12^$B$6</f>
        <v>3.7573143464065678E-2</v>
      </c>
      <c r="C407" s="4">
        <f t="shared" si="30"/>
        <v>1.8158520000000005</v>
      </c>
      <c r="D407" s="22">
        <f t="shared" ref="D407:D418" si="33">ABS(B407-C407)</f>
        <v>1.7782788565359349</v>
      </c>
      <c r="E407">
        <f t="shared" si="31"/>
        <v>0</v>
      </c>
      <c r="F407">
        <f t="shared" ref="F407:F418" si="34">IF(D407=$D$419,B407,0)</f>
        <v>0</v>
      </c>
      <c r="G407">
        <f>+'Utilità-Disutilità totale'!G407</f>
        <v>-1.8673563330826159</v>
      </c>
    </row>
    <row r="408" spans="1:7" x14ac:dyDescent="0.25">
      <c r="A408">
        <v>3.9</v>
      </c>
      <c r="B408" s="4">
        <f t="shared" si="32"/>
        <v>3.7505678521687243E-2</v>
      </c>
      <c r="C408" s="4">
        <f t="shared" si="30"/>
        <v>1.8252000000000004</v>
      </c>
      <c r="D408" s="22">
        <f t="shared" si="33"/>
        <v>1.7876943214783132</v>
      </c>
      <c r="E408">
        <f t="shared" si="31"/>
        <v>0</v>
      </c>
      <c r="F408">
        <f t="shared" si="34"/>
        <v>0</v>
      </c>
      <c r="G408">
        <f>+'Utilità-Disutilità totale'!G408</f>
        <v>-1.8851861792180662</v>
      </c>
    </row>
    <row r="409" spans="1:7" x14ac:dyDescent="0.25">
      <c r="A409">
        <v>3.91</v>
      </c>
      <c r="B409" s="4">
        <f t="shared" si="32"/>
        <v>3.7438507017847449E-2</v>
      </c>
      <c r="C409" s="4">
        <f t="shared" si="30"/>
        <v>1.8345720000000005</v>
      </c>
      <c r="D409" s="22">
        <f t="shared" si="33"/>
        <v>1.7971334929821532</v>
      </c>
      <c r="E409">
        <f t="shared" si="31"/>
        <v>0</v>
      </c>
      <c r="F409">
        <f t="shared" si="34"/>
        <v>0</v>
      </c>
      <c r="G409">
        <f>+'Utilità-Disutilità totale'!G409</f>
        <v>-1.9031102985340556</v>
      </c>
    </row>
    <row r="410" spans="1:7" x14ac:dyDescent="0.25">
      <c r="A410">
        <v>3.92</v>
      </c>
      <c r="B410" s="4">
        <f t="shared" si="32"/>
        <v>3.7371626930638606E-2</v>
      </c>
      <c r="C410" s="4">
        <f t="shared" si="30"/>
        <v>1.8439680000000003</v>
      </c>
      <c r="D410" s="22">
        <f t="shared" si="33"/>
        <v>1.8065963730693617</v>
      </c>
      <c r="E410">
        <f t="shared" si="31"/>
        <v>0</v>
      </c>
      <c r="F410">
        <f t="shared" si="34"/>
        <v>0</v>
      </c>
      <c r="G410">
        <f>+'Utilità-Disutilità totale'!G410</f>
        <v>-1.9211289281063224</v>
      </c>
    </row>
    <row r="411" spans="1:7" x14ac:dyDescent="0.25">
      <c r="A411">
        <v>3.93</v>
      </c>
      <c r="B411" s="4">
        <f t="shared" si="32"/>
        <v>3.7305036257196049E-2</v>
      </c>
      <c r="C411" s="4">
        <f t="shared" si="30"/>
        <v>1.8533880000000003</v>
      </c>
      <c r="D411" s="22">
        <f t="shared" si="33"/>
        <v>1.8160829637428042</v>
      </c>
      <c r="E411">
        <f t="shared" si="31"/>
        <v>0</v>
      </c>
      <c r="F411">
        <f t="shared" si="34"/>
        <v>0</v>
      </c>
      <c r="G411">
        <f>+'Utilità-Disutilità totale'!G411</f>
        <v>-1.9392423050307324</v>
      </c>
    </row>
    <row r="412" spans="1:7" x14ac:dyDescent="0.25">
      <c r="A412">
        <v>3.94</v>
      </c>
      <c r="B412" s="4">
        <f t="shared" si="32"/>
        <v>3.7238733013470963E-2</v>
      </c>
      <c r="C412" s="4">
        <f t="shared" si="30"/>
        <v>1.8628320000000005</v>
      </c>
      <c r="D412" s="22">
        <f t="shared" si="33"/>
        <v>1.8255932669865296</v>
      </c>
      <c r="E412">
        <f t="shared" si="31"/>
        <v>0</v>
      </c>
      <c r="F412">
        <f t="shared" si="34"/>
        <v>0</v>
      </c>
      <c r="G412">
        <f>+'Utilità-Disutilità totale'!G412</f>
        <v>-1.9574506664230817</v>
      </c>
    </row>
    <row r="413" spans="1:7" x14ac:dyDescent="0.25">
      <c r="A413">
        <v>3.95</v>
      </c>
      <c r="B413" s="4">
        <f t="shared" si="32"/>
        <v>3.7172715234006316E-2</v>
      </c>
      <c r="C413" s="4">
        <f t="shared" si="30"/>
        <v>1.8723000000000003</v>
      </c>
      <c r="D413" s="22">
        <f t="shared" si="33"/>
        <v>1.8351272847659941</v>
      </c>
      <c r="E413">
        <f t="shared" si="31"/>
        <v>0</v>
      </c>
      <c r="F413">
        <f t="shared" si="34"/>
        <v>0</v>
      </c>
      <c r="G413">
        <f>+'Utilità-Disutilità totale'!G413</f>
        <v>-1.9757542494189178</v>
      </c>
    </row>
    <row r="414" spans="1:7" x14ac:dyDescent="0.25">
      <c r="A414">
        <v>3.96</v>
      </c>
      <c r="B414" s="4">
        <f t="shared" si="32"/>
        <v>3.7106980971716212E-2</v>
      </c>
      <c r="C414" s="4">
        <f t="shared" si="30"/>
        <v>1.8817920000000001</v>
      </c>
      <c r="D414" s="22">
        <f t="shared" si="33"/>
        <v>1.844685019028284</v>
      </c>
      <c r="E414">
        <f t="shared" si="31"/>
        <v>0</v>
      </c>
      <c r="F414">
        <f t="shared" si="34"/>
        <v>0</v>
      </c>
      <c r="G414">
        <f>+'Utilità-Disutilità totale'!G414</f>
        <v>-1.9941532911733464</v>
      </c>
    </row>
    <row r="415" spans="1:7" x14ac:dyDescent="0.25">
      <c r="A415">
        <v>3.97</v>
      </c>
      <c r="B415" s="4">
        <f t="shared" si="32"/>
        <v>3.7041528297668241E-2</v>
      </c>
      <c r="C415" s="4">
        <f t="shared" si="30"/>
        <v>1.8913080000000007</v>
      </c>
      <c r="D415" s="22">
        <f t="shared" si="33"/>
        <v>1.8542664717023325</v>
      </c>
      <c r="E415">
        <f t="shared" si="31"/>
        <v>0</v>
      </c>
      <c r="F415">
        <f t="shared" si="34"/>
        <v>0</v>
      </c>
      <c r="G415">
        <f>+'Utilità-Disutilità totale'!G415</f>
        <v>-2.0126480288608577</v>
      </c>
    </row>
    <row r="416" spans="1:7" x14ac:dyDescent="0.25">
      <c r="A416">
        <v>3.98</v>
      </c>
      <c r="B416" s="4">
        <f t="shared" si="32"/>
        <v>3.6976355300869061E-2</v>
      </c>
      <c r="C416" s="4">
        <f t="shared" si="30"/>
        <v>1.9008480000000003</v>
      </c>
      <c r="D416" s="22">
        <f t="shared" si="33"/>
        <v>1.8638716446991312</v>
      </c>
      <c r="E416">
        <f t="shared" si="31"/>
        <v>0</v>
      </c>
      <c r="F416">
        <f t="shared" si="34"/>
        <v>0</v>
      </c>
      <c r="G416">
        <f>+'Utilità-Disutilità totale'!G416</f>
        <v>-2.0312386996751375</v>
      </c>
    </row>
    <row r="417" spans="1:7" x14ac:dyDescent="0.25">
      <c r="A417">
        <v>3.99</v>
      </c>
      <c r="B417" s="4">
        <f t="shared" si="32"/>
        <v>3.6911460088053016E-2</v>
      </c>
      <c r="C417" s="4">
        <f t="shared" si="30"/>
        <v>1.9104120000000007</v>
      </c>
      <c r="D417" s="22">
        <f t="shared" si="33"/>
        <v>1.8735005399119475</v>
      </c>
      <c r="E417">
        <f t="shared" si="31"/>
        <v>0</v>
      </c>
      <c r="F417">
        <f t="shared" si="34"/>
        <v>0</v>
      </c>
      <c r="G417">
        <f>+'Utilità-Disutilità totale'!G417</f>
        <v>-2.0499255408288954</v>
      </c>
    </row>
    <row r="418" spans="1:7" x14ac:dyDescent="0.25">
      <c r="A418">
        <v>4</v>
      </c>
      <c r="B418" s="4">
        <f t="shared" si="32"/>
        <v>3.6846840783473708E-2</v>
      </c>
      <c r="C418" s="4">
        <f t="shared" si="30"/>
        <v>1.9200000000000004</v>
      </c>
      <c r="D418" s="22">
        <f t="shared" si="33"/>
        <v>1.8831531592165267</v>
      </c>
      <c r="E418">
        <f t="shared" si="31"/>
        <v>0</v>
      </c>
      <c r="F418">
        <f t="shared" si="34"/>
        <v>0</v>
      </c>
      <c r="G418">
        <f>+'Utilità-Disutilità totale'!G418</f>
        <v>-2.0687087895536842</v>
      </c>
    </row>
    <row r="419" spans="1:7" x14ac:dyDescent="0.25">
      <c r="C419" t="s">
        <v>50</v>
      </c>
      <c r="D419">
        <f>MIN(D22:D418)</f>
        <v>1.4812737606186288E-3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8"/>
  <sheetViews>
    <sheetView workbookViewId="0">
      <selection activeCell="B7" sqref="B7"/>
    </sheetView>
  </sheetViews>
  <sheetFormatPr defaultRowHeight="15" x14ac:dyDescent="0.25"/>
  <cols>
    <col min="1" max="1" width="26.85546875" customWidth="1"/>
    <col min="2" max="2" width="12.28515625" customWidth="1"/>
    <col min="3" max="3" width="10.7109375" customWidth="1"/>
    <col min="4" max="4" width="12.85546875" customWidth="1"/>
    <col min="5" max="8" width="14.140625" customWidth="1"/>
  </cols>
  <sheetData>
    <row r="1" spans="1:7" x14ac:dyDescent="0.25">
      <c r="A1" t="s">
        <v>77</v>
      </c>
    </row>
    <row r="3" spans="1:7" x14ac:dyDescent="0.25">
      <c r="A3" t="s">
        <v>14</v>
      </c>
      <c r="C3" s="21"/>
    </row>
    <row r="4" spans="1:7" ht="18" x14ac:dyDescent="0.35">
      <c r="A4" t="s">
        <v>34</v>
      </c>
      <c r="B4" s="16">
        <v>0.45</v>
      </c>
      <c r="C4" s="21"/>
    </row>
    <row r="5" spans="1:7" ht="18" x14ac:dyDescent="0.35">
      <c r="A5" t="s">
        <v>35</v>
      </c>
      <c r="B5" s="16">
        <f>1-B4</f>
        <v>0.55000000000000004</v>
      </c>
    </row>
    <row r="7" spans="1:7" x14ac:dyDescent="0.25">
      <c r="A7" t="s">
        <v>87</v>
      </c>
      <c r="B7" s="29">
        <v>7</v>
      </c>
    </row>
    <row r="8" spans="1:7" x14ac:dyDescent="0.25">
      <c r="B8" s="1">
        <v>9</v>
      </c>
    </row>
    <row r="9" spans="1:7" x14ac:dyDescent="0.25">
      <c r="B9" s="29">
        <v>11</v>
      </c>
    </row>
    <row r="10" spans="1:7" x14ac:dyDescent="0.25">
      <c r="B10" s="10"/>
    </row>
    <row r="11" spans="1:7" x14ac:dyDescent="0.25">
      <c r="B11" s="63" t="s">
        <v>91</v>
      </c>
      <c r="C11" s="63"/>
      <c r="D11" s="63"/>
    </row>
    <row r="12" spans="1:7" ht="18" x14ac:dyDescent="0.35">
      <c r="B12" s="48" t="s">
        <v>184</v>
      </c>
      <c r="C12" s="48" t="s">
        <v>185</v>
      </c>
      <c r="D12" s="48" t="s">
        <v>186</v>
      </c>
    </row>
    <row r="13" spans="1:7" ht="18" x14ac:dyDescent="0.35">
      <c r="A13" s="2" t="s">
        <v>72</v>
      </c>
      <c r="B13" s="29">
        <f>+B7</f>
        <v>7</v>
      </c>
      <c r="C13" s="2">
        <f>+B8</f>
        <v>9</v>
      </c>
      <c r="D13" s="29">
        <f>+B9</f>
        <v>11</v>
      </c>
      <c r="F13" s="8"/>
      <c r="G13" s="8"/>
    </row>
    <row r="14" spans="1:7" x14ac:dyDescent="0.25">
      <c r="A14">
        <v>1</v>
      </c>
      <c r="B14" s="7">
        <f>+($B$7/(A14^$B$4))^(1/$B$5)</f>
        <v>34.398688987610548</v>
      </c>
      <c r="C14" s="7">
        <f>+($B$8/(A14^$B$4))^(1/$B$5)</f>
        <v>54.3233295771551</v>
      </c>
      <c r="D14" s="7">
        <f>+($B$9/(A14^$B$4))^(1/$B$5)</f>
        <v>78.242234658601376</v>
      </c>
      <c r="F14" s="8"/>
      <c r="G14" s="8"/>
    </row>
    <row r="15" spans="1:7" x14ac:dyDescent="0.25">
      <c r="A15">
        <v>2</v>
      </c>
      <c r="B15" s="7">
        <f t="shared" ref="B15:B47" si="0">+($B$7/(A15^$B$4))^(1/$B$5)</f>
        <v>19.509431832876917</v>
      </c>
      <c r="C15" s="7">
        <f t="shared" ref="C15:C47" si="1">+($B$8/(A15^$B$4))^(1/$B$5)</f>
        <v>30.809816493359069</v>
      </c>
      <c r="D15" s="7">
        <f t="shared" ref="D15:D47" si="2">+($B$9/(A15^$B$4))^(1/$B$5)</f>
        <v>44.375573268903672</v>
      </c>
      <c r="F15" s="8"/>
      <c r="G15" s="8"/>
    </row>
    <row r="16" spans="1:7" x14ac:dyDescent="0.25">
      <c r="A16">
        <v>3</v>
      </c>
      <c r="B16" s="7">
        <f t="shared" si="0"/>
        <v>14.001351392724551</v>
      </c>
      <c r="C16" s="7">
        <f t="shared" si="1"/>
        <v>22.111308559069855</v>
      </c>
      <c r="D16" s="7">
        <f t="shared" si="2"/>
        <v>31.847057357379423</v>
      </c>
      <c r="F16" s="8"/>
      <c r="G16" s="8"/>
    </row>
    <row r="17" spans="1:7" x14ac:dyDescent="0.25">
      <c r="A17">
        <v>4</v>
      </c>
      <c r="B17" s="7">
        <f t="shared" si="0"/>
        <v>11.064896414475529</v>
      </c>
      <c r="C17" s="7">
        <f t="shared" si="1"/>
        <v>17.473980327480756</v>
      </c>
      <c r="D17" s="7">
        <f t="shared" si="2"/>
        <v>25.167884219259832</v>
      </c>
      <c r="F17" s="8"/>
      <c r="G17" s="8"/>
    </row>
    <row r="18" spans="1:7" x14ac:dyDescent="0.25">
      <c r="A18">
        <v>5</v>
      </c>
      <c r="B18" s="7">
        <f t="shared" si="0"/>
        <v>9.2184380597556377</v>
      </c>
      <c r="C18" s="7">
        <f t="shared" si="1"/>
        <v>14.558003913668371</v>
      </c>
      <c r="D18" s="7">
        <f t="shared" si="2"/>
        <v>20.967984975153094</v>
      </c>
      <c r="F18" s="8"/>
      <c r="G18" s="8"/>
    </row>
    <row r="19" spans="1:7" x14ac:dyDescent="0.25">
      <c r="A19">
        <v>6</v>
      </c>
      <c r="B19" s="7">
        <f t="shared" si="0"/>
        <v>7.9409541062131712</v>
      </c>
      <c r="C19" s="7">
        <f t="shared" si="1"/>
        <v>12.540567090340321</v>
      </c>
      <c r="D19" s="7">
        <f t="shared" si="2"/>
        <v>18.062257977776305</v>
      </c>
      <c r="F19" s="8"/>
      <c r="G19" s="8"/>
    </row>
    <row r="20" spans="1:7" x14ac:dyDescent="0.25">
      <c r="A20">
        <v>7</v>
      </c>
      <c r="B20" s="7">
        <f t="shared" si="0"/>
        <v>6.9999999999999982</v>
      </c>
      <c r="C20" s="7">
        <f t="shared" si="1"/>
        <v>11.054587201769396</v>
      </c>
      <c r="D20" s="7">
        <f t="shared" si="2"/>
        <v>15.92199175984509</v>
      </c>
      <c r="F20" s="8"/>
      <c r="G20" s="8"/>
    </row>
    <row r="21" spans="1:7" x14ac:dyDescent="0.25">
      <c r="A21">
        <v>8</v>
      </c>
      <c r="B21" s="7">
        <f t="shared" si="0"/>
        <v>6.2755252798676349</v>
      </c>
      <c r="C21" s="7">
        <f t="shared" si="1"/>
        <v>9.9104773490292928</v>
      </c>
      <c r="D21" s="7">
        <f t="shared" si="2"/>
        <v>14.27412311353601</v>
      </c>
      <c r="F21" s="8"/>
      <c r="G21" s="8"/>
    </row>
    <row r="22" spans="1:7" x14ac:dyDescent="0.25">
      <c r="A22">
        <v>9</v>
      </c>
      <c r="B22" s="7">
        <f t="shared" si="0"/>
        <v>5.6989916357904535</v>
      </c>
      <c r="C22" s="7">
        <f t="shared" si="1"/>
        <v>8.9999999999999982</v>
      </c>
      <c r="D22" s="7">
        <f t="shared" si="2"/>
        <v>12.9627568377831</v>
      </c>
      <c r="F22" s="8"/>
      <c r="G22" s="8"/>
    </row>
    <row r="23" spans="1:7" x14ac:dyDescent="0.25">
      <c r="A23">
        <v>10</v>
      </c>
      <c r="B23" s="7">
        <f t="shared" si="0"/>
        <v>5.2282948631320307</v>
      </c>
      <c r="C23" s="7">
        <f t="shared" si="1"/>
        <v>8.2566630687222879</v>
      </c>
      <c r="D23" s="7">
        <f t="shared" si="2"/>
        <v>11.892123961261227</v>
      </c>
      <c r="F23" s="8"/>
      <c r="G23" s="8"/>
    </row>
    <row r="24" spans="1:7" x14ac:dyDescent="0.25">
      <c r="A24">
        <v>11</v>
      </c>
      <c r="B24" s="7">
        <f t="shared" si="0"/>
        <v>4.8360783726940655</v>
      </c>
      <c r="C24" s="7">
        <f t="shared" si="1"/>
        <v>7.6372642979339416</v>
      </c>
      <c r="D24" s="7">
        <f t="shared" si="2"/>
        <v>10.999999999999996</v>
      </c>
      <c r="F24" s="8"/>
      <c r="G24" s="8"/>
    </row>
    <row r="25" spans="1:7" x14ac:dyDescent="0.25">
      <c r="A25">
        <v>12</v>
      </c>
      <c r="B25" s="7">
        <f t="shared" si="0"/>
        <v>4.5037618404285382</v>
      </c>
      <c r="C25" s="7">
        <f t="shared" si="1"/>
        <v>7.1124611430026698</v>
      </c>
      <c r="D25" s="7">
        <f t="shared" si="2"/>
        <v>10.244122701658275</v>
      </c>
      <c r="F25" s="8"/>
      <c r="G25" s="8"/>
    </row>
    <row r="26" spans="1:7" x14ac:dyDescent="0.25">
      <c r="A26">
        <v>13</v>
      </c>
      <c r="B26" s="7">
        <f t="shared" si="0"/>
        <v>4.2182633883222467</v>
      </c>
      <c r="C26" s="7">
        <f t="shared" si="1"/>
        <v>6.6615943523199306</v>
      </c>
      <c r="D26" s="7">
        <f t="shared" si="2"/>
        <v>9.5947364156747206</v>
      </c>
      <c r="F26" s="8"/>
      <c r="G26" s="8"/>
    </row>
    <row r="27" spans="1:7" x14ac:dyDescent="0.25">
      <c r="A27">
        <v>14</v>
      </c>
      <c r="B27" s="7">
        <f t="shared" si="0"/>
        <v>3.9700938276841207</v>
      </c>
      <c r="C27" s="7">
        <f t="shared" si="1"/>
        <v>6.2696783453343636</v>
      </c>
      <c r="D27" s="7">
        <f t="shared" si="2"/>
        <v>9.0302573157426345</v>
      </c>
      <c r="F27" s="8"/>
      <c r="G27" s="8"/>
    </row>
    <row r="28" spans="1:7" x14ac:dyDescent="0.25">
      <c r="A28">
        <v>15</v>
      </c>
      <c r="B28" s="7">
        <f t="shared" si="0"/>
        <v>3.7521950506076598</v>
      </c>
      <c r="C28" s="7">
        <f t="shared" si="1"/>
        <v>5.9255667692842744</v>
      </c>
      <c r="D28" s="7">
        <f t="shared" si="2"/>
        <v>8.534631239586675</v>
      </c>
      <c r="F28" s="8"/>
      <c r="G28" s="8"/>
    </row>
    <row r="29" spans="1:7" x14ac:dyDescent="0.25">
      <c r="A29">
        <v>16</v>
      </c>
      <c r="B29" s="7">
        <f t="shared" si="0"/>
        <v>3.5592034541540203</v>
      </c>
      <c r="C29" s="7">
        <f t="shared" si="1"/>
        <v>5.6207892789692089</v>
      </c>
      <c r="D29" s="7">
        <f t="shared" si="2"/>
        <v>8.0956582955217851</v>
      </c>
      <c r="F29" s="8"/>
      <c r="G29" s="8"/>
    </row>
    <row r="30" spans="1:7" x14ac:dyDescent="0.25">
      <c r="A30">
        <v>17</v>
      </c>
      <c r="B30" s="7">
        <f t="shared" si="0"/>
        <v>3.3869669222294339</v>
      </c>
      <c r="C30" s="7">
        <f t="shared" si="1"/>
        <v>5.3487887416133981</v>
      </c>
      <c r="D30" s="7">
        <f t="shared" si="2"/>
        <v>7.703894203800707</v>
      </c>
      <c r="F30" s="8"/>
      <c r="G30" s="8"/>
    </row>
    <row r="31" spans="1:7" x14ac:dyDescent="0.25">
      <c r="A31">
        <v>18</v>
      </c>
      <c r="B31" s="7">
        <f t="shared" si="0"/>
        <v>3.2322187881821574</v>
      </c>
      <c r="C31" s="7">
        <f t="shared" si="1"/>
        <v>5.1044063498795804</v>
      </c>
      <c r="D31" s="7">
        <f t="shared" si="2"/>
        <v>7.3519087016361135</v>
      </c>
      <c r="F31" s="8"/>
      <c r="G31" s="8"/>
    </row>
    <row r="32" spans="1:7" x14ac:dyDescent="0.25">
      <c r="A32">
        <v>19</v>
      </c>
      <c r="B32" s="7">
        <f t="shared" si="0"/>
        <v>3.09235215124394</v>
      </c>
      <c r="C32" s="7">
        <f t="shared" si="1"/>
        <v>4.8835252163579028</v>
      </c>
      <c r="D32" s="7">
        <f t="shared" si="2"/>
        <v>7.0337722100921782</v>
      </c>
      <c r="F32" s="8"/>
      <c r="G32" s="8"/>
    </row>
    <row r="33" spans="1:7" x14ac:dyDescent="0.25">
      <c r="A33">
        <v>20</v>
      </c>
      <c r="B33" s="7">
        <f t="shared" si="0"/>
        <v>2.9652601664904381</v>
      </c>
      <c r="C33" s="7">
        <f t="shared" si="1"/>
        <v>4.6828181552002563</v>
      </c>
      <c r="D33" s="7">
        <f t="shared" si="2"/>
        <v>6.7446925623796625</v>
      </c>
      <c r="F33" s="8"/>
      <c r="G33" s="8"/>
    </row>
    <row r="34" spans="1:7" x14ac:dyDescent="0.25">
      <c r="A34">
        <v>21</v>
      </c>
      <c r="B34" s="7">
        <f t="shared" si="0"/>
        <v>2.8492207881635281</v>
      </c>
      <c r="C34" s="7">
        <f t="shared" si="1"/>
        <v>4.4995656656925513</v>
      </c>
      <c r="D34" s="7">
        <f t="shared" si="2"/>
        <v>6.4807528444455773</v>
      </c>
      <c r="F34" s="8"/>
      <c r="G34" s="8"/>
    </row>
    <row r="35" spans="1:7" x14ac:dyDescent="0.25">
      <c r="A35">
        <v>22</v>
      </c>
      <c r="B35" s="7">
        <f t="shared" si="0"/>
        <v>2.7428121282327673</v>
      </c>
      <c r="C35" s="7">
        <f t="shared" si="1"/>
        <v>4.3315222642314053</v>
      </c>
      <c r="D35" s="7">
        <f t="shared" si="2"/>
        <v>6.2387188720750455</v>
      </c>
      <c r="F35" s="8"/>
      <c r="G35" s="8"/>
    </row>
    <row r="36" spans="1:7" x14ac:dyDescent="0.25">
      <c r="A36">
        <v>23</v>
      </c>
      <c r="B36" s="7">
        <f t="shared" si="0"/>
        <v>2.6448493160769431</v>
      </c>
      <c r="C36" s="7">
        <f t="shared" si="1"/>
        <v>4.176816771444674</v>
      </c>
      <c r="D36" s="7">
        <f t="shared" si="2"/>
        <v>6.0158955738012887</v>
      </c>
      <c r="F36" s="8"/>
      <c r="G36" s="8"/>
    </row>
    <row r="37" spans="1:7" x14ac:dyDescent="0.25">
      <c r="A37">
        <v>24</v>
      </c>
      <c r="B37" s="7">
        <f t="shared" si="0"/>
        <v>2.5543367262920871</v>
      </c>
      <c r="C37" s="7">
        <f t="shared" si="1"/>
        <v>4.0338768690682922</v>
      </c>
      <c r="D37" s="7">
        <f t="shared" si="2"/>
        <v>5.8100183296989005</v>
      </c>
      <c r="F37" s="8"/>
      <c r="G37" s="8"/>
    </row>
    <row r="38" spans="1:7" x14ac:dyDescent="0.25">
      <c r="A38">
        <v>25</v>
      </c>
      <c r="B38" s="7">
        <f t="shared" si="0"/>
        <v>2.4704313670837439</v>
      </c>
      <c r="C38" s="7">
        <f t="shared" si="1"/>
        <v>3.9013712819162327</v>
      </c>
      <c r="D38" s="7">
        <f t="shared" si="2"/>
        <v>5.6191696957100321</v>
      </c>
      <c r="F38" s="8"/>
      <c r="G38" s="8"/>
    </row>
    <row r="39" spans="1:7" x14ac:dyDescent="0.25">
      <c r="A39">
        <v>26</v>
      </c>
      <c r="B39" s="7">
        <f t="shared" si="0"/>
        <v>2.3924144916462926</v>
      </c>
      <c r="C39" s="7">
        <f t="shared" si="1"/>
        <v>3.7781649458115361</v>
      </c>
      <c r="D39" s="7">
        <f t="shared" si="2"/>
        <v>5.4417148317323241</v>
      </c>
      <c r="F39" s="8"/>
      <c r="G39" s="8"/>
    </row>
    <row r="40" spans="1:7" x14ac:dyDescent="0.25">
      <c r="A40">
        <v>27</v>
      </c>
      <c r="B40" s="7">
        <f t="shared" si="0"/>
        <v>2.3196693486091773</v>
      </c>
      <c r="C40" s="7">
        <f t="shared" si="1"/>
        <v>3.6632838704959667</v>
      </c>
      <c r="D40" s="7">
        <f t="shared" si="2"/>
        <v>5.2762508934457939</v>
      </c>
      <c r="F40" s="8"/>
      <c r="G40" s="8"/>
    </row>
    <row r="41" spans="1:7" x14ac:dyDescent="0.25">
      <c r="A41">
        <v>28</v>
      </c>
      <c r="B41" s="7">
        <f t="shared" si="0"/>
        <v>2.2516635715165063</v>
      </c>
      <c r="C41" s="7">
        <f t="shared" si="1"/>
        <v>3.555887328625249</v>
      </c>
      <c r="D41" s="7">
        <f t="shared" si="2"/>
        <v>5.1215669759470268</v>
      </c>
      <c r="F41" s="8"/>
      <c r="G41" s="8"/>
    </row>
    <row r="42" spans="1:7" x14ac:dyDescent="0.25">
      <c r="A42">
        <v>29</v>
      </c>
      <c r="B42" s="7">
        <f t="shared" si="0"/>
        <v>2.1879351130515352</v>
      </c>
      <c r="C42" s="7">
        <f t="shared" si="1"/>
        <v>3.4552456427201959</v>
      </c>
      <c r="D42" s="7">
        <f t="shared" si="2"/>
        <v>4.9766121201546119</v>
      </c>
      <c r="F42" s="8"/>
      <c r="G42" s="8"/>
    </row>
    <row r="43" spans="1:7" x14ac:dyDescent="0.25">
      <c r="A43">
        <v>30</v>
      </c>
      <c r="B43" s="7">
        <f t="shared" si="0"/>
        <v>2.1280809158120539</v>
      </c>
      <c r="C43" s="7">
        <f t="shared" si="1"/>
        <v>3.3607222937522319</v>
      </c>
      <c r="D43" s="7">
        <f t="shared" si="2"/>
        <v>4.8404695436918752</v>
      </c>
      <c r="F43" s="8"/>
      <c r="G43" s="8"/>
    </row>
    <row r="44" spans="1:7" x14ac:dyDescent="0.25">
      <c r="A44">
        <v>31</v>
      </c>
      <c r="B44" s="7">
        <f t="shared" si="0"/>
        <v>2.0717477159011755</v>
      </c>
      <c r="C44" s="7">
        <f t="shared" si="1"/>
        <v>3.2717593979280171</v>
      </c>
      <c r="D44" s="7">
        <f t="shared" si="2"/>
        <v>4.7123357230080591</v>
      </c>
      <c r="F44" s="8"/>
      <c r="G44" s="8"/>
    </row>
    <row r="45" spans="1:7" x14ac:dyDescent="0.25">
      <c r="A45">
        <v>32</v>
      </c>
      <c r="B45" s="7">
        <f t="shared" si="0"/>
        <v>2.0186245235441249</v>
      </c>
      <c r="C45" s="7">
        <f t="shared" si="1"/>
        <v>3.1878658318783897</v>
      </c>
      <c r="D45" s="7">
        <f t="shared" si="2"/>
        <v>4.5915032900129678</v>
      </c>
      <c r="F45" s="8"/>
      <c r="G45" s="8"/>
    </row>
    <row r="46" spans="1:7" x14ac:dyDescent="0.25">
      <c r="A46">
        <v>33</v>
      </c>
      <c r="B46" s="7">
        <f t="shared" si="0"/>
        <v>1.9684364332382838</v>
      </c>
      <c r="C46" s="7">
        <f t="shared" si="1"/>
        <v>3.1086074574817903</v>
      </c>
      <c r="D46" s="7">
        <f t="shared" si="2"/>
        <v>4.4773469528284027</v>
      </c>
      <c r="F46" s="8"/>
      <c r="G46" s="8"/>
    </row>
    <row r="47" spans="1:7" x14ac:dyDescent="0.25">
      <c r="A47">
        <v>34</v>
      </c>
      <c r="B47" s="7">
        <f t="shared" si="0"/>
        <v>1.9209394960733361</v>
      </c>
      <c r="C47" s="7">
        <f t="shared" si="1"/>
        <v>3.0335990240950927</v>
      </c>
      <c r="D47" s="7">
        <f t="shared" si="2"/>
        <v>4.3693118325200908</v>
      </c>
      <c r="F47" s="8"/>
      <c r="G47" s="8"/>
    </row>
    <row r="48" spans="1:7" x14ac:dyDescent="0.25">
      <c r="B48" s="7"/>
      <c r="C48" s="7"/>
      <c r="D48" s="7"/>
    </row>
  </sheetData>
  <mergeCells count="1">
    <mergeCell ref="B11:D1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1"/>
  <sheetViews>
    <sheetView topLeftCell="A5" workbookViewId="0">
      <selection activeCell="C26" sqref="C26:C60"/>
    </sheetView>
  </sheetViews>
  <sheetFormatPr defaultRowHeight="15" x14ac:dyDescent="0.25"/>
  <cols>
    <col min="1" max="1" width="26.85546875" customWidth="1"/>
    <col min="2" max="2" width="12.28515625" customWidth="1"/>
    <col min="3" max="3" width="10.7109375" customWidth="1"/>
    <col min="4" max="4" width="12.85546875" customWidth="1"/>
    <col min="5" max="8" width="14.140625" customWidth="1"/>
  </cols>
  <sheetData>
    <row r="1" spans="1:3" x14ac:dyDescent="0.25">
      <c r="A1" t="s">
        <v>77</v>
      </c>
    </row>
    <row r="3" spans="1:3" x14ac:dyDescent="0.25">
      <c r="A3" t="s">
        <v>14</v>
      </c>
      <c r="C3" s="21"/>
    </row>
    <row r="4" spans="1:3" ht="18" x14ac:dyDescent="0.35">
      <c r="A4" t="s">
        <v>34</v>
      </c>
      <c r="B4" s="16">
        <v>0.55000000000000004</v>
      </c>
      <c r="C4" s="21"/>
    </row>
    <row r="5" spans="1:3" ht="18" x14ac:dyDescent="0.35">
      <c r="A5" t="s">
        <v>35</v>
      </c>
      <c r="B5" s="16">
        <f>1-B4</f>
        <v>0.44999999999999996</v>
      </c>
    </row>
    <row r="6" spans="1:3" x14ac:dyDescent="0.25">
      <c r="B6" s="16"/>
    </row>
    <row r="7" spans="1:3" x14ac:dyDescent="0.25">
      <c r="B7" s="19"/>
    </row>
    <row r="8" spans="1:3" ht="18" x14ac:dyDescent="0.35">
      <c r="A8" t="s">
        <v>88</v>
      </c>
      <c r="B8" s="11">
        <f>ABS((C18-C22)/(B18-B22))</f>
        <v>1.4411659153120588</v>
      </c>
    </row>
    <row r="9" spans="1:3" ht="18" x14ac:dyDescent="0.35">
      <c r="A9" t="s">
        <v>89</v>
      </c>
      <c r="B9" s="11">
        <f>+$B$4/$B$5*C18/B18</f>
        <v>2.1364534817465306</v>
      </c>
    </row>
    <row r="10" spans="1:3" ht="18" x14ac:dyDescent="0.35">
      <c r="A10" t="s">
        <v>90</v>
      </c>
      <c r="B10" s="11">
        <f>+$B$4/$B$5*C22/B22</f>
        <v>0.96708993494148299</v>
      </c>
    </row>
    <row r="11" spans="1:3" x14ac:dyDescent="0.25">
      <c r="B11" s="19"/>
    </row>
    <row r="12" spans="1:3" x14ac:dyDescent="0.25">
      <c r="A12" t="s">
        <v>87</v>
      </c>
      <c r="B12" s="58">
        <v>9</v>
      </c>
    </row>
    <row r="14" spans="1:3" x14ac:dyDescent="0.25">
      <c r="B14" s="29"/>
    </row>
    <row r="15" spans="1:3" x14ac:dyDescent="0.25">
      <c r="B15" s="10"/>
    </row>
    <row r="16" spans="1:3" ht="18" x14ac:dyDescent="0.35">
      <c r="B16" s="2" t="s">
        <v>72</v>
      </c>
      <c r="C16" s="27" t="s">
        <v>73</v>
      </c>
    </row>
    <row r="17" spans="1:7" x14ac:dyDescent="0.25">
      <c r="B17" s="57">
        <v>7</v>
      </c>
      <c r="C17" s="4">
        <v>0</v>
      </c>
    </row>
    <row r="18" spans="1:7" x14ac:dyDescent="0.25">
      <c r="A18" t="s">
        <v>85</v>
      </c>
      <c r="B18" s="4">
        <f>+B17</f>
        <v>7</v>
      </c>
      <c r="C18" s="7">
        <f>+($B$12/(B18^$B$4))^(1/$B$5)</f>
        <v>12.236051759093762</v>
      </c>
    </row>
    <row r="19" spans="1:7" x14ac:dyDescent="0.25">
      <c r="B19" s="4">
        <v>0</v>
      </c>
      <c r="C19" s="7">
        <f>+C18</f>
        <v>12.236051759093762</v>
      </c>
    </row>
    <row r="20" spans="1:7" x14ac:dyDescent="0.25">
      <c r="B20" s="2"/>
      <c r="C20" s="27"/>
    </row>
    <row r="21" spans="1:7" x14ac:dyDescent="0.25">
      <c r="B21" s="57">
        <v>10</v>
      </c>
      <c r="C21">
        <v>0</v>
      </c>
    </row>
    <row r="22" spans="1:7" x14ac:dyDescent="0.25">
      <c r="A22" t="s">
        <v>86</v>
      </c>
      <c r="B22" s="4">
        <f>+B21</f>
        <v>10</v>
      </c>
      <c r="C22" s="7">
        <f>+($B$12/(B22^$B$4))^(1/$B$5)</f>
        <v>7.9125540131575853</v>
      </c>
    </row>
    <row r="23" spans="1:7" x14ac:dyDescent="0.25">
      <c r="B23">
        <v>0</v>
      </c>
      <c r="C23" s="4">
        <f>+C22</f>
        <v>7.9125540131575853</v>
      </c>
    </row>
    <row r="24" spans="1:7" x14ac:dyDescent="0.25">
      <c r="B24" s="2"/>
      <c r="C24" s="27"/>
    </row>
    <row r="25" spans="1:7" x14ac:dyDescent="0.25">
      <c r="B25" s="5" t="s">
        <v>91</v>
      </c>
      <c r="C25" s="5"/>
      <c r="D25" s="5"/>
    </row>
    <row r="26" spans="1:7" ht="18" x14ac:dyDescent="0.35">
      <c r="A26" s="2" t="s">
        <v>72</v>
      </c>
      <c r="B26" s="29"/>
      <c r="C26" s="2">
        <f>+B12</f>
        <v>9</v>
      </c>
      <c r="D26" s="29"/>
      <c r="F26" s="8"/>
      <c r="G26" s="8"/>
    </row>
    <row r="27" spans="1:7" x14ac:dyDescent="0.25">
      <c r="A27">
        <v>1</v>
      </c>
      <c r="B27" s="7"/>
      <c r="C27" s="7">
        <f t="shared" ref="C27:C60" si="0">+($B$12/(A27^$B$4))^(1/$B$5)</f>
        <v>131.98935599972663</v>
      </c>
      <c r="D27" s="7"/>
      <c r="F27" s="8"/>
      <c r="G27" s="8"/>
    </row>
    <row r="28" spans="1:7" x14ac:dyDescent="0.25">
      <c r="A28">
        <v>2</v>
      </c>
      <c r="B28" s="7"/>
      <c r="C28" s="7">
        <f t="shared" si="0"/>
        <v>56.573540615708858</v>
      </c>
      <c r="D28" s="7"/>
      <c r="F28" s="8"/>
      <c r="G28" s="8"/>
    </row>
    <row r="29" spans="1:7" x14ac:dyDescent="0.25">
      <c r="A29">
        <v>3</v>
      </c>
      <c r="B29" s="7"/>
      <c r="C29" s="7">
        <f t="shared" si="0"/>
        <v>34.465986189249541</v>
      </c>
      <c r="D29" s="7"/>
      <c r="F29" s="8"/>
      <c r="G29" s="8"/>
    </row>
    <row r="30" spans="1:7" x14ac:dyDescent="0.25">
      <c r="A30">
        <v>4</v>
      </c>
      <c r="B30" s="7"/>
      <c r="C30" s="7">
        <f t="shared" si="0"/>
        <v>24.248663640755169</v>
      </c>
      <c r="D30" s="7"/>
      <c r="F30" s="8"/>
      <c r="G30" s="8"/>
    </row>
    <row r="31" spans="1:7" x14ac:dyDescent="0.25">
      <c r="A31">
        <v>5</v>
      </c>
      <c r="B31" s="7"/>
      <c r="C31" s="7">
        <f t="shared" si="0"/>
        <v>18.460448067125739</v>
      </c>
      <c r="D31" s="7"/>
      <c r="F31" s="8"/>
      <c r="G31" s="8"/>
    </row>
    <row r="32" spans="1:7" x14ac:dyDescent="0.25">
      <c r="A32">
        <v>6</v>
      </c>
      <c r="B32" s="7"/>
      <c r="C32" s="7">
        <f t="shared" si="0"/>
        <v>14.772879636915627</v>
      </c>
      <c r="D32" s="7"/>
      <c r="F32" s="8"/>
      <c r="G32" s="8"/>
    </row>
    <row r="33" spans="1:7" x14ac:dyDescent="0.25">
      <c r="A33">
        <v>7</v>
      </c>
      <c r="B33" s="7"/>
      <c r="C33" s="7">
        <f t="shared" si="0"/>
        <v>12.236051759093762</v>
      </c>
      <c r="D33" s="7"/>
      <c r="F33" s="8"/>
      <c r="G33" s="8"/>
    </row>
    <row r="34" spans="1:7" x14ac:dyDescent="0.25">
      <c r="A34">
        <v>8</v>
      </c>
      <c r="B34" s="7"/>
      <c r="C34" s="7">
        <f t="shared" si="0"/>
        <v>10.393510499132733</v>
      </c>
      <c r="D34" s="7"/>
      <c r="F34" s="8"/>
      <c r="G34" s="8"/>
    </row>
    <row r="35" spans="1:7" x14ac:dyDescent="0.25">
      <c r="A35">
        <v>9</v>
      </c>
      <c r="B35" s="7"/>
      <c r="C35" s="7">
        <f t="shared" si="0"/>
        <v>8.9999999999999982</v>
      </c>
      <c r="D35" s="7"/>
      <c r="F35" s="8"/>
      <c r="G35" s="8"/>
    </row>
    <row r="36" spans="1:7" x14ac:dyDescent="0.25">
      <c r="A36">
        <v>10</v>
      </c>
      <c r="B36" s="7"/>
      <c r="C36" s="7">
        <f t="shared" si="0"/>
        <v>7.9125540131575853</v>
      </c>
      <c r="D36" s="7"/>
      <c r="F36" s="8"/>
      <c r="G36" s="8"/>
    </row>
    <row r="37" spans="1:7" x14ac:dyDescent="0.25">
      <c r="A37">
        <v>11</v>
      </c>
      <c r="B37" s="7"/>
      <c r="C37" s="7">
        <f t="shared" si="0"/>
        <v>7.0424800924666044</v>
      </c>
      <c r="D37" s="7"/>
      <c r="F37" s="8"/>
      <c r="G37" s="8"/>
    </row>
    <row r="38" spans="1:7" x14ac:dyDescent="0.25">
      <c r="A38">
        <v>12</v>
      </c>
      <c r="B38" s="7"/>
      <c r="C38" s="7">
        <f t="shared" si="0"/>
        <v>6.3319810890793038</v>
      </c>
      <c r="D38" s="7"/>
      <c r="F38" s="8"/>
      <c r="G38" s="8"/>
    </row>
    <row r="39" spans="1:7" x14ac:dyDescent="0.25">
      <c r="A39">
        <v>13</v>
      </c>
      <c r="B39" s="7"/>
      <c r="C39" s="7">
        <f t="shared" si="0"/>
        <v>5.7418598837397559</v>
      </c>
      <c r="D39" s="7"/>
      <c r="F39" s="8"/>
      <c r="G39" s="8"/>
    </row>
    <row r="40" spans="1:7" x14ac:dyDescent="0.25">
      <c r="A40">
        <v>14</v>
      </c>
      <c r="B40" s="7"/>
      <c r="C40" s="7">
        <f t="shared" si="0"/>
        <v>5.2446408721809421</v>
      </c>
      <c r="D40" s="7"/>
      <c r="F40" s="8"/>
      <c r="G40" s="8"/>
    </row>
    <row r="41" spans="1:7" x14ac:dyDescent="0.25">
      <c r="A41">
        <v>15</v>
      </c>
      <c r="B41" s="7"/>
      <c r="C41" s="7">
        <f t="shared" si="0"/>
        <v>4.8205216497172083</v>
      </c>
      <c r="D41" s="7"/>
      <c r="F41" s="8"/>
      <c r="G41" s="8"/>
    </row>
    <row r="42" spans="1:7" x14ac:dyDescent="0.25">
      <c r="A42">
        <v>16</v>
      </c>
      <c r="B42" s="7"/>
      <c r="C42" s="7">
        <f t="shared" si="0"/>
        <v>4.4548871680508855</v>
      </c>
      <c r="D42" s="7"/>
      <c r="F42" s="8"/>
      <c r="G42" s="8"/>
    </row>
    <row r="43" spans="1:7" x14ac:dyDescent="0.25">
      <c r="A43">
        <v>17</v>
      </c>
      <c r="B43" s="7"/>
      <c r="C43" s="7">
        <f t="shared" si="0"/>
        <v>4.1367273231330008</v>
      </c>
      <c r="D43" s="7"/>
      <c r="F43" s="8"/>
      <c r="G43" s="8"/>
    </row>
    <row r="44" spans="1:7" x14ac:dyDescent="0.25">
      <c r="A44">
        <v>18</v>
      </c>
      <c r="B44" s="7"/>
      <c r="C44" s="7">
        <f t="shared" si="0"/>
        <v>3.8575979228388282</v>
      </c>
      <c r="D44" s="7"/>
      <c r="F44" s="8"/>
      <c r="G44" s="8"/>
    </row>
    <row r="45" spans="1:7" x14ac:dyDescent="0.25">
      <c r="A45">
        <v>19</v>
      </c>
      <c r="B45" s="7"/>
      <c r="C45" s="7">
        <f t="shared" si="0"/>
        <v>3.6109197946569651</v>
      </c>
      <c r="D45" s="7"/>
      <c r="F45" s="8"/>
      <c r="G45" s="8"/>
    </row>
    <row r="46" spans="1:7" x14ac:dyDescent="0.25">
      <c r="A46">
        <v>20</v>
      </c>
      <c r="B46" s="7"/>
      <c r="C46" s="7">
        <f t="shared" si="0"/>
        <v>3.391494658389639</v>
      </c>
      <c r="D46" s="7"/>
      <c r="F46" s="8"/>
      <c r="G46" s="8"/>
    </row>
    <row r="47" spans="1:7" x14ac:dyDescent="0.25">
      <c r="A47">
        <v>21</v>
      </c>
      <c r="B47" s="7"/>
      <c r="C47" s="7">
        <f t="shared" si="0"/>
        <v>3.1951636383523341</v>
      </c>
      <c r="D47" s="7"/>
      <c r="F47" s="8"/>
      <c r="G47" s="8"/>
    </row>
    <row r="48" spans="1:7" x14ac:dyDescent="0.25">
      <c r="A48">
        <v>22</v>
      </c>
      <c r="B48" s="7"/>
      <c r="C48" s="7">
        <f t="shared" si="0"/>
        <v>3.0185618418147735</v>
      </c>
      <c r="D48" s="7"/>
      <c r="F48" s="8"/>
      <c r="G48" s="8"/>
    </row>
    <row r="49" spans="1:7" x14ac:dyDescent="0.25">
      <c r="A49">
        <v>23</v>
      </c>
      <c r="B49" s="7"/>
      <c r="C49" s="7">
        <f t="shared" si="0"/>
        <v>2.8589389932257006</v>
      </c>
      <c r="D49" s="7"/>
      <c r="F49" s="8"/>
      <c r="G49" s="8"/>
    </row>
    <row r="50" spans="1:7" x14ac:dyDescent="0.25">
      <c r="A50">
        <v>24</v>
      </c>
      <c r="B50" s="7"/>
      <c r="C50" s="7">
        <f t="shared" si="0"/>
        <v>2.7140263440763395</v>
      </c>
      <c r="D50" s="7"/>
      <c r="F50" s="8"/>
      <c r="G50" s="8"/>
    </row>
    <row r="51" spans="1:7" x14ac:dyDescent="0.25">
      <c r="A51">
        <v>25</v>
      </c>
      <c r="B51" s="7"/>
      <c r="C51" s="7">
        <f t="shared" si="0"/>
        <v>2.5819365528213685</v>
      </c>
      <c r="D51" s="7"/>
      <c r="F51" s="8"/>
      <c r="G51" s="8"/>
    </row>
    <row r="52" spans="1:7" x14ac:dyDescent="0.25">
      <c r="A52">
        <v>26</v>
      </c>
      <c r="B52" s="7"/>
      <c r="C52" s="7">
        <f t="shared" si="0"/>
        <v>2.4610874178606741</v>
      </c>
      <c r="D52" s="7"/>
      <c r="F52" s="8"/>
      <c r="G52" s="8"/>
    </row>
    <row r="53" spans="1:7" x14ac:dyDescent="0.25">
      <c r="A53">
        <v>27</v>
      </c>
      <c r="B53" s="7"/>
      <c r="C53" s="7">
        <f t="shared" si="0"/>
        <v>2.3501431108118163</v>
      </c>
      <c r="D53" s="7"/>
      <c r="F53" s="8"/>
      <c r="G53" s="8"/>
    </row>
    <row r="54" spans="1:7" x14ac:dyDescent="0.25">
      <c r="A54">
        <v>28</v>
      </c>
      <c r="B54" s="7"/>
      <c r="C54" s="7">
        <f t="shared" si="0"/>
        <v>2.247968414951202</v>
      </c>
      <c r="D54" s="7"/>
      <c r="F54" s="8"/>
      <c r="G54" s="8"/>
    </row>
    <row r="55" spans="1:7" x14ac:dyDescent="0.25">
      <c r="A55">
        <v>29</v>
      </c>
      <c r="B55" s="7"/>
      <c r="C55" s="7">
        <f t="shared" si="0"/>
        <v>2.1535927430164312</v>
      </c>
      <c r="D55" s="7"/>
      <c r="F55" s="8"/>
      <c r="G55" s="8"/>
    </row>
    <row r="56" spans="1:7" x14ac:dyDescent="0.25">
      <c r="A56">
        <v>30</v>
      </c>
      <c r="B56" s="7"/>
      <c r="C56" s="7">
        <f t="shared" si="0"/>
        <v>2.0661815892165216</v>
      </c>
      <c r="D56" s="7"/>
      <c r="F56" s="8"/>
      <c r="G56" s="8"/>
    </row>
    <row r="57" spans="1:7" x14ac:dyDescent="0.25">
      <c r="A57">
        <v>31</v>
      </c>
      <c r="B57" s="7"/>
      <c r="C57" s="7">
        <f t="shared" si="0"/>
        <v>1.9850136899604025</v>
      </c>
      <c r="D57" s="7"/>
      <c r="F57" s="8"/>
      <c r="G57" s="8"/>
    </row>
    <row r="58" spans="1:7" x14ac:dyDescent="0.25">
      <c r="A58">
        <v>32</v>
      </c>
      <c r="B58" s="7"/>
      <c r="C58" s="7">
        <f t="shared" si="0"/>
        <v>1.909462609550493</v>
      </c>
      <c r="D58" s="7"/>
      <c r="F58" s="8"/>
      <c r="G58" s="8"/>
    </row>
    <row r="59" spans="1:7" x14ac:dyDescent="0.25">
      <c r="A59">
        <v>33</v>
      </c>
      <c r="B59" s="7"/>
      <c r="C59" s="7">
        <f t="shared" si="0"/>
        <v>1.8389817858155282</v>
      </c>
      <c r="D59" s="7"/>
      <c r="F59" s="8"/>
      <c r="G59" s="8"/>
    </row>
    <row r="60" spans="1:7" x14ac:dyDescent="0.25">
      <c r="A60">
        <v>34</v>
      </c>
      <c r="B60" s="7"/>
      <c r="C60" s="7">
        <f t="shared" si="0"/>
        <v>1.7730923032298327</v>
      </c>
      <c r="D60" s="7"/>
      <c r="F60" s="8"/>
      <c r="G60" s="8"/>
    </row>
    <row r="61" spans="1:7" x14ac:dyDescent="0.25">
      <c r="B61" s="7"/>
      <c r="C61" s="7"/>
      <c r="D61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workbookViewId="0">
      <selection activeCell="C8" sqref="C8"/>
    </sheetView>
  </sheetViews>
  <sheetFormatPr defaultRowHeight="15" x14ac:dyDescent="0.25"/>
  <cols>
    <col min="2" max="2" width="21.85546875" customWidth="1"/>
    <col min="3" max="3" width="12.28515625" customWidth="1"/>
    <col min="4" max="4" width="10.7109375" customWidth="1"/>
    <col min="5" max="5" width="12.85546875" customWidth="1"/>
    <col min="6" max="9" width="14.140625" customWidth="1"/>
  </cols>
  <sheetData>
    <row r="1" spans="1:6" x14ac:dyDescent="0.25">
      <c r="B1" t="s">
        <v>77</v>
      </c>
    </row>
    <row r="3" spans="1:6" x14ac:dyDescent="0.25">
      <c r="B3" t="s">
        <v>14</v>
      </c>
      <c r="D3" s="21"/>
    </row>
    <row r="4" spans="1:6" ht="18" x14ac:dyDescent="0.35">
      <c r="B4" t="s">
        <v>34</v>
      </c>
      <c r="C4" s="16">
        <v>0.55000000000000004</v>
      </c>
      <c r="D4" s="21"/>
      <c r="E4" t="s">
        <v>88</v>
      </c>
      <c r="F4" s="11">
        <f>ABS((D14-D15)/(B14-B15))</f>
        <v>2.1095788107936309</v>
      </c>
    </row>
    <row r="5" spans="1:6" ht="18" x14ac:dyDescent="0.35">
      <c r="B5" t="s">
        <v>35</v>
      </c>
      <c r="C5" s="16">
        <f>1-C4</f>
        <v>0.44999999999999996</v>
      </c>
      <c r="E5" t="s">
        <v>95</v>
      </c>
      <c r="F5" s="11">
        <f>ABS((D15-D16)/(B15-B16))</f>
        <v>0.61840647268807536</v>
      </c>
    </row>
    <row r="6" spans="1:6" ht="18" x14ac:dyDescent="0.35">
      <c r="E6" t="s">
        <v>96</v>
      </c>
      <c r="F6" s="11">
        <f>ABS((D16-D17)/(B16-B17))</f>
        <v>0.28580539826551388</v>
      </c>
    </row>
    <row r="7" spans="1:6" ht="18" x14ac:dyDescent="0.35">
      <c r="B7" t="s">
        <v>87</v>
      </c>
      <c r="C7" s="29">
        <v>7</v>
      </c>
      <c r="E7" t="s">
        <v>97</v>
      </c>
      <c r="F7" s="11">
        <f>ABS((D17-D18)/(B17-B18))</f>
        <v>0.16191162111365412</v>
      </c>
    </row>
    <row r="8" spans="1:6" x14ac:dyDescent="0.25">
      <c r="C8" s="1">
        <v>9</v>
      </c>
    </row>
    <row r="9" spans="1:6" x14ac:dyDescent="0.25">
      <c r="C9" s="29">
        <v>11</v>
      </c>
    </row>
    <row r="10" spans="1:6" x14ac:dyDescent="0.25">
      <c r="C10" s="10"/>
    </row>
    <row r="11" spans="1:6" x14ac:dyDescent="0.25">
      <c r="C11" s="63" t="s">
        <v>91</v>
      </c>
      <c r="D11" s="63"/>
      <c r="E11" s="63"/>
    </row>
    <row r="12" spans="1:6" ht="18" x14ac:dyDescent="0.35">
      <c r="C12" s="2" t="s">
        <v>161</v>
      </c>
      <c r="D12" s="2" t="s">
        <v>162</v>
      </c>
      <c r="E12" s="2" t="s">
        <v>163</v>
      </c>
    </row>
    <row r="13" spans="1:6" ht="18" x14ac:dyDescent="0.35">
      <c r="B13" s="2" t="s">
        <v>72</v>
      </c>
      <c r="C13" s="29">
        <f>+C7</f>
        <v>7</v>
      </c>
      <c r="D13" s="2">
        <f>+C8</f>
        <v>9</v>
      </c>
      <c r="E13" s="29">
        <f>+C9</f>
        <v>11</v>
      </c>
    </row>
    <row r="14" spans="1:6" x14ac:dyDescent="0.25">
      <c r="A14" t="s">
        <v>85</v>
      </c>
      <c r="B14">
        <v>5</v>
      </c>
      <c r="C14" s="7">
        <f>+($C$7/(B14^$C$4))^(1/$C$5)</f>
        <v>10.560852390465111</v>
      </c>
      <c r="D14" s="7">
        <f>+($C$8/(B14^$C$4))^(1/$C$5)</f>
        <v>18.460448067125739</v>
      </c>
      <c r="E14" s="7">
        <f>+($C$9/(B14^$C$4))^(1/$C$5)</f>
        <v>28.834292191411834</v>
      </c>
    </row>
    <row r="15" spans="1:6" x14ac:dyDescent="0.25">
      <c r="A15" t="s">
        <v>86</v>
      </c>
      <c r="B15">
        <v>10</v>
      </c>
      <c r="C15" s="7">
        <f>+($C$7/(B15^$C$4))^(1/$C$5)</f>
        <v>4.5266135827628515</v>
      </c>
      <c r="D15" s="7">
        <f>+($C$8/(B15^$C$4))^(1/$C$5)</f>
        <v>7.9125540131575853</v>
      </c>
      <c r="E15" s="7">
        <f>+($C$9/(B15^$C$4))^(1/$C$5)</f>
        <v>12.359011740457557</v>
      </c>
    </row>
    <row r="16" spans="1:6" x14ac:dyDescent="0.25">
      <c r="A16" t="s">
        <v>92</v>
      </c>
      <c r="B16">
        <v>15</v>
      </c>
      <c r="C16" s="7">
        <f>+($C$7/(B16^$C$4))^(1/$C$5)</f>
        <v>2.7577238321946766</v>
      </c>
      <c r="D16" s="7">
        <f>+($C$8/(B16^$C$4))^(1/$C$5)</f>
        <v>4.8205216497172083</v>
      </c>
      <c r="E16" s="7">
        <f>+($C$9/(B16^$C$4))^(1/$C$5)</f>
        <v>7.5294125720868328</v>
      </c>
    </row>
    <row r="17" spans="1:8" x14ac:dyDescent="0.25">
      <c r="A17" t="s">
        <v>93</v>
      </c>
      <c r="B17">
        <v>20</v>
      </c>
      <c r="C17" s="7">
        <f>+($C$7/(B17^$C$4))^(1/$C$5)</f>
        <v>1.9402061282622234</v>
      </c>
      <c r="D17" s="7">
        <f>+($C$8/(B17^$C$4))^(1/$C$5)</f>
        <v>3.391494658389639</v>
      </c>
      <c r="E17" s="7">
        <f>+($C$9/(B17^$C$4))^(1/$C$5)</f>
        <v>5.2973442242588664</v>
      </c>
    </row>
    <row r="18" spans="1:8" x14ac:dyDescent="0.25">
      <c r="A18" t="s">
        <v>94</v>
      </c>
      <c r="B18">
        <v>25</v>
      </c>
      <c r="C18" s="7">
        <f>+($C$7/(B18^$C$4))^(1/$C$5)</f>
        <v>1.4770741596706161</v>
      </c>
      <c r="D18" s="7">
        <f>+($C$8/(B18^$C$4))^(1/$C$5)</f>
        <v>2.5819365528213685</v>
      </c>
      <c r="E18" s="7">
        <f>+($C$9/(B18^$C$4))^(1/$C$5)</f>
        <v>4.0328551459330564</v>
      </c>
    </row>
    <row r="19" spans="1:8" ht="14.25" customHeight="1" x14ac:dyDescent="0.25">
      <c r="G19" s="8"/>
      <c r="H19" s="8"/>
    </row>
    <row r="20" spans="1:8" ht="18" customHeight="1" x14ac:dyDescent="0.25">
      <c r="G20" s="8"/>
      <c r="H20" s="8"/>
    </row>
    <row r="21" spans="1:8" ht="18" customHeight="1" x14ac:dyDescent="0.25">
      <c r="G21" s="8"/>
      <c r="H21" s="8"/>
    </row>
    <row r="22" spans="1:8" ht="18" customHeight="1" x14ac:dyDescent="0.25">
      <c r="G22" s="8"/>
      <c r="H22" s="8"/>
    </row>
    <row r="23" spans="1:8" ht="18" customHeight="1" x14ac:dyDescent="0.25">
      <c r="G23" s="8"/>
      <c r="H23" s="8"/>
    </row>
    <row r="24" spans="1:8" ht="18" customHeight="1" x14ac:dyDescent="0.25">
      <c r="G24" s="8"/>
      <c r="H24" s="8"/>
    </row>
    <row r="25" spans="1:8" ht="18" customHeight="1" x14ac:dyDescent="0.25">
      <c r="G25" s="8"/>
      <c r="H25" s="8"/>
    </row>
    <row r="26" spans="1:8" x14ac:dyDescent="0.25">
      <c r="G26" s="8"/>
      <c r="H26" s="8"/>
    </row>
    <row r="27" spans="1:8" x14ac:dyDescent="0.25">
      <c r="G27" s="8"/>
      <c r="H27" s="8"/>
    </row>
    <row r="28" spans="1:8" x14ac:dyDescent="0.25">
      <c r="G28" s="8"/>
      <c r="H28" s="8"/>
    </row>
    <row r="32" spans="1:8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</sheetData>
  <mergeCells count="1">
    <mergeCell ref="C11:E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"/>
  <sheetViews>
    <sheetView workbookViewId="0">
      <selection activeCell="A2" sqref="A2:B3"/>
    </sheetView>
  </sheetViews>
  <sheetFormatPr defaultRowHeight="15" x14ac:dyDescent="0.25"/>
  <cols>
    <col min="2" max="2" width="5.42578125" customWidth="1"/>
    <col min="3" max="3" width="12.28515625" customWidth="1"/>
    <col min="4" max="4" width="10.7109375" customWidth="1"/>
    <col min="5" max="5" width="12.85546875" customWidth="1"/>
    <col min="6" max="9" width="14.140625" customWidth="1"/>
  </cols>
  <sheetData>
    <row r="1" spans="1:5" x14ac:dyDescent="0.25">
      <c r="A1" t="s">
        <v>77</v>
      </c>
    </row>
    <row r="2" spans="1:5" ht="24" x14ac:dyDescent="0.45">
      <c r="A2" s="54" t="s">
        <v>187</v>
      </c>
      <c r="B2" s="55" t="s">
        <v>98</v>
      </c>
    </row>
    <row r="3" spans="1:5" ht="24" x14ac:dyDescent="0.45">
      <c r="A3" s="54" t="s">
        <v>188</v>
      </c>
      <c r="B3" s="56">
        <f>ABS((D14-D15)/(B14-B15))</f>
        <v>0</v>
      </c>
      <c r="C3" s="29"/>
    </row>
    <row r="4" spans="1:5" x14ac:dyDescent="0.25">
      <c r="C4" s="1"/>
    </row>
    <row r="5" spans="1:5" x14ac:dyDescent="0.25">
      <c r="C5" s="29"/>
    </row>
    <row r="6" spans="1:5" x14ac:dyDescent="0.25">
      <c r="C6" s="10"/>
    </row>
    <row r="7" spans="1:5" x14ac:dyDescent="0.25">
      <c r="C7" s="63" t="s">
        <v>91</v>
      </c>
      <c r="D7" s="63"/>
      <c r="E7" s="63"/>
    </row>
    <row r="8" spans="1:5" ht="18" x14ac:dyDescent="0.35">
      <c r="B8" s="2" t="s">
        <v>72</v>
      </c>
      <c r="C8" s="2" t="s">
        <v>161</v>
      </c>
      <c r="D8" s="2" t="s">
        <v>162</v>
      </c>
      <c r="E8" s="2" t="s">
        <v>163</v>
      </c>
    </row>
    <row r="9" spans="1:5" x14ac:dyDescent="0.25">
      <c r="B9">
        <v>1</v>
      </c>
      <c r="C9" s="7">
        <v>3</v>
      </c>
      <c r="D9" s="7"/>
      <c r="E9" s="7"/>
    </row>
    <row r="10" spans="1:5" x14ac:dyDescent="0.25">
      <c r="B10">
        <v>1</v>
      </c>
      <c r="C10" s="7">
        <v>2</v>
      </c>
      <c r="D10" s="7"/>
      <c r="E10" s="7"/>
    </row>
    <row r="11" spans="1:5" x14ac:dyDescent="0.25">
      <c r="B11">
        <v>1</v>
      </c>
      <c r="C11" s="7">
        <v>1</v>
      </c>
      <c r="D11" s="7"/>
      <c r="E11" s="7"/>
    </row>
    <row r="12" spans="1:5" x14ac:dyDescent="0.25">
      <c r="A12" t="s">
        <v>85</v>
      </c>
      <c r="B12">
        <v>2</v>
      </c>
      <c r="C12" s="7">
        <v>1</v>
      </c>
      <c r="D12" s="7">
        <v>4</v>
      </c>
      <c r="E12" s="7"/>
    </row>
    <row r="13" spans="1:5" x14ac:dyDescent="0.25">
      <c r="B13">
        <v>2</v>
      </c>
      <c r="C13" s="7"/>
      <c r="D13" s="7">
        <v>3</v>
      </c>
      <c r="E13" s="7"/>
    </row>
    <row r="14" spans="1:5" x14ac:dyDescent="0.25">
      <c r="A14" t="s">
        <v>86</v>
      </c>
      <c r="B14">
        <v>2</v>
      </c>
      <c r="C14" s="7"/>
      <c r="D14" s="7">
        <v>2</v>
      </c>
      <c r="E14" s="7"/>
    </row>
    <row r="15" spans="1:5" x14ac:dyDescent="0.25">
      <c r="B15">
        <v>3</v>
      </c>
      <c r="C15" s="7">
        <v>1</v>
      </c>
      <c r="D15" s="7">
        <v>2</v>
      </c>
      <c r="E15" s="7">
        <v>5</v>
      </c>
    </row>
    <row r="16" spans="1:5" x14ac:dyDescent="0.25">
      <c r="B16">
        <v>3</v>
      </c>
      <c r="C16" s="7"/>
      <c r="D16" s="7"/>
      <c r="E16" s="7">
        <v>4</v>
      </c>
    </row>
    <row r="17" spans="1:8" x14ac:dyDescent="0.25">
      <c r="B17">
        <v>3</v>
      </c>
      <c r="C17" s="7"/>
      <c r="D17" s="7"/>
      <c r="E17" s="7">
        <v>3</v>
      </c>
    </row>
    <row r="18" spans="1:8" ht="14.25" customHeight="1" x14ac:dyDescent="0.25">
      <c r="A18" t="s">
        <v>92</v>
      </c>
      <c r="B18">
        <v>4</v>
      </c>
      <c r="D18" s="7">
        <v>2</v>
      </c>
      <c r="E18" s="7">
        <v>3</v>
      </c>
      <c r="G18" s="8"/>
      <c r="H18" s="8"/>
    </row>
    <row r="19" spans="1:8" ht="18" customHeight="1" x14ac:dyDescent="0.25">
      <c r="B19">
        <v>5</v>
      </c>
      <c r="E19" s="7">
        <v>3</v>
      </c>
      <c r="G19" s="8"/>
      <c r="H19" s="8"/>
    </row>
    <row r="20" spans="1:8" ht="18" customHeight="1" x14ac:dyDescent="0.25">
      <c r="G20" s="8"/>
      <c r="H20" s="8"/>
    </row>
    <row r="21" spans="1:8" ht="18" customHeight="1" x14ac:dyDescent="0.25">
      <c r="G21" s="8"/>
      <c r="H21" s="8"/>
    </row>
    <row r="22" spans="1:8" ht="18" customHeight="1" x14ac:dyDescent="0.25">
      <c r="G22" s="8"/>
      <c r="H22" s="8"/>
    </row>
    <row r="23" spans="1:8" ht="18" customHeight="1" x14ac:dyDescent="0.25">
      <c r="G23" s="8"/>
      <c r="H23" s="8"/>
    </row>
    <row r="24" spans="1:8" ht="18" customHeight="1" x14ac:dyDescent="0.25">
      <c r="G24" s="8"/>
      <c r="H24" s="8"/>
    </row>
    <row r="25" spans="1:8" x14ac:dyDescent="0.25">
      <c r="G25" s="8"/>
      <c r="H25" s="8"/>
    </row>
    <row r="26" spans="1:8" x14ac:dyDescent="0.25">
      <c r="G26" s="8"/>
      <c r="H26" s="8"/>
    </row>
    <row r="27" spans="1:8" x14ac:dyDescent="0.25">
      <c r="G27" s="8"/>
      <c r="H27" s="8"/>
    </row>
    <row r="28" spans="1:8" x14ac:dyDescent="0.25">
      <c r="C28" s="11"/>
    </row>
    <row r="31" spans="1:8" x14ac:dyDescent="0.25">
      <c r="C31" s="11"/>
    </row>
    <row r="32" spans="1:8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</sheetData>
  <mergeCells count="1">
    <mergeCell ref="C7:E7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C C D 0 7 0 6 D - B F 8 0 - 4 3 8 E - A A 7 2 - 2 4 7 5 9 0 1 D D F 0 A } "   T o u r I d = " 5 f b 7 2 7 9 8 - 8 9 c 1 - 4 a b 4 - a 8 b c - d 8 2 d 3 d f c 8 4 8 b "   X m l V e r = " 6 "   M i n X m l V e r = " 3 " > < D e s c r i p t i o n > I n s e r i r e   q u i   u n a   d e s c r i z i o n e   d e l   t o u r < / D e s c r i p t i o n > < I m a g e > i V B O R w 0 K G g o A A A A N S U h E U g A A A N Q A A A B 1 C A Y A A A A 2 n s 9 T A A A A A X N S R 0 I A r s 4 c 6 Q A A A A R n Q U 1 B A A C x j w v 8 Y Q U A A A A J c E h Z c w A A A 2 A A A A N g A b T C 1 p 0 A A D F t S U R B V H h e 7 X 3 X f x t J t t 5 B B n O m m M Q o U V Q O I 2 k U Z q T R h L 2 z d / f u f f O r / e C H + 3 D 9 4 P / g / j N + s n + 2 f 2 v 7 7 u 7 s z E i j n C N F U U x i z m I E C R C J P t + p L q A B A i R I A V T q j 6 z u 6 u r q R o f z 1 T l 1 K r T t 3 2 8 / X i c L F i x k B b Z / v 2 M R y o K F b M F u r C 1 Y s J A F 2 P 5 i a S g L F r I G S 0 N Z s J B F s I Z 6 Y m k o C x a y B N t f 7 l q E s m A h W 7 B M P g s W s g i L U B Y s Z B G 2 v 1 o m n w U L W Q M T 6 q l F K A s W s g T b X + 9 Z h L J g I V u w 6 l A W L G Q R F q E s W M g i b H + 7 9 8 w y + S x Y y B I s D W X B Q h Z h + 9 t 9 S 0 N Z s J A t W B r K g o U s w i K U B Q t Z h O 2 n + 8 8 t k 8 + C h S z B 0 l A W L G Q R t p 8 e W B r K g o V s w d J Q F i x k E R a h P k D Y b b a E Y O N g 4 e M A m 3 w v L J N v F w F y r J O N m p o O 0 O S i g 6 L 8 9 C M R o v 2 V E Z p c t t P C K u 9 f V 6 + k u S x M U c 7 t d R I N z j k 5 R h Q M q 3 M A W N c U h e l I H e f i Y 3 w h D 4 U C 8 3 y M n T r f j E r + K H 7 A w q 7 B 9 n e L U D k D 5 L 6 q t J h c e Z U 0 6 c u n S J T I 4 4 h S W V 6 E S r 1 h q i q I S J 4 n T 5 7 R 8 e N H Z X / v j J N G F 5 k 8 B q n S w a y 1 k u N O B x N p 3 U 4 O u 4 0 O 1 0 a o u t h G 8 w E 7 T U x P 0 s z c W z 6 3 k d l C 1 m H 7 + 0 O L U N k C x L q j s Y 7 2 l B f R 3 I q d X o z Z 6 U R d g A o 9 r I J Y i k E S T R S 9 n p 9 f o L d v 3 1 J d X S 2 F w 2 F a X v Z R e X k 5 e b 2 e W B 5 g a t l B P U y 2 t X C i C Y j o m b 1 r Z G f j 3 R + 0 0 / C 8 k x a Y P D o P 1 j o U e V n r V U S p r l R p y Z H Z J e o f H Z d 8 F r I D i 1 D v C A j q m X 3 1 5 M k v p M 5 R G 8 3 N T t D X h 4 o l X R M o m U S A O R 5 h m + / O n b t 0 4 c J 5 O W 4 7 S J c f 6 X f u 3 K O 9 B 8 / T 4 L w 7 R k S d 3 8 4 M 9 D j Z 9 K x Y p 8 Y K m I Z R u t s 9 R O H Q m u y 3 s D M w o T o t Q u 0 A V d V 7 a S 2 U R 6 2 V U S r x h I U U 8 / P z 5 P c H q K Z m z 5 Y k S s b N G 7 f o 4 l c X R O A 3 y 6 e R j k h m B A I B 0 X j V 1 V V G C t H y m p 3 G 2 K R 0 c 7 1 s d s V B K 6 z V Q C 6 E A t s y n d v n p E V / h F 6 8 G W O z 0 R K N 7 c I i 1 D Z Q 3 t B O i 0 s u C g b X 6 a u W V X L a o k K k u b l 5 N t P K h A i Z E C g 5 f W R k l F w u J x O x x k j J D k C 6 G 0 z U r 7 + + a K Q o m M m o 4 j b y M b F u d q 2 Q d + E + / f D D d + R w O M j O Y W p + h T o H L b M w U 9 h + f m Q R a i t 4 K w 6 z 5 i H K c 4 T p d I N f C O H z + S g U C l N x c d G W J E p H L A 3 s f / 3 6 N b k 9 H v J 6 v F R V V c k E c x l 7 3 w 1 z c 3 P k d L r 5 O g t T a j W d B m 1 V 4 o 3 S 4 v w s F x h r Q m 7 U 7 f x 8 4 4 W F R X x N V X S n Z 3 T L e / n c Y R F q E 7 h K D 9 M a V y n C 4 Q h d a V s V Q V t Y W K S K i v K Y Y C U L 2 E 4 F D s d N T 8 8 I A f b s q R Y H h X / V T 8 F Q i I k b 5 A x E Z e X l H A / J P j g x v F 6 v c X R 6 Q I P e u / e Q 6 2 d f G i l x p C J Y 5 6 R b 3 P R 7 i 3 x C J r v d x v d b w Q X I i t x 3 Z N 1 G t 1 / 2 U w g u S Q s b Y B E q B Z w l m k h h s l O U z j U s K B O I 6 x n Z I p L O P z E x w Z p g n g 4 e P C C / k Q o g x Z M n T + n 0 6 S + M F I V A Y I 2 6 W b O V F B d T U 1 O j X J + G m S w P H j y k L 7 4 4 l b A / F f Q x K 0 E b 3 R 3 y U n 1 J m A 7 V w L W v 0 n E 8 C h T U y S Y n p 6 h 7 2 i d t X R b i Y E K 9 t J 6 J A V f p I R b S d d F I N o r Q 2 d o 5 M e v G x 8 d 4 r 4 2 C a 0 G p 6 O f l 5 1 F B f j 7 l F + S z K V U s 5 l m q 0 l 4 j m W x L S 0 t 8 z n F q a W k h D 5 t 5 m W B 5 e Z l J 9 Z w u X U q s D 2 m A d E N D w 3 I d 9 f V 1 5 H a 7 j T 1 E U 1 N T f A 1 E q y s r F O Z 8 e X l 5 b M Y V y L U 7 n a y O G N i P W 5 j y O a i m S G m f X 3 q 8 Q p j v 2 + G W j 5 M K v 4 F 6 I 5 w v o X C U 7 v W M 8 D o i + z 9 3 W I R i u E v 2 U y D o E v L Y W C M d q 5 i h o g I P C + K 0 t A m 5 3 S 5 6 9 u w 5 H T 9 + L I E c i A e D I N k a z c 7 O i r m 2 r 6 2 N S s t K j R y J W F h Y 4 H x v q a 2 t d V M C p g I I t c K E y M R x A R f 4 9 P S 0 m G l O p 4 u W f c t U W F D A B G 4 2 c s Q B E 3 J x c V E I E r C X 8 r W X U 1 k h 1 7 m 4 P g X c H v S Q P 2 S n k / U h q i x U a b h 2 B J A L Z i o I H G Q + 3 e 5 6 I / s / Z 9 h + e f z 5 E i q / c h / 5 V t w s V B E p 4 c / s D d D i z I i Y N C i 5 N X m g l d b Y B k S J n g 4 6 L 4 Q e Q j o 2 N k 6 1 t T U 0 z m s n a 7 D m 5 q a M 6 j z p A A c B f q O y s t J I y Q z Q T o W F h V T A h N o M Z o K D k I 8 f P 6 U 1 v u 9 G v u 6 p 9 R Z a D D i 4 s C G 6 s j 8 g P T A A T S q s R 0 Z G x H k R 9 R T R 6 5 E J 2 f 8 5 4 r M k l M 3 G d Y m C D t h J r J m i X A k P 0 5 e N a 9 T X 1 0 + t r S 0 b t N D L l 6 / o 0 K G O B K H T M O c 1 A w Q F s S B o + / f v N 1 J 3 j u H h Y S E G N O Z 2 A K 2 I a y w r K z N S N k e q e 8 S 9 Q F s / m a k g b 3 4 J n W o I U n l + V P K a A 8 g 1 M L p I d Q 3 1 9 K K v l 4 J c B / 3 c 8 N n 1 N v e W d 1 D I 3 U F + f 5 h 8 H K r y g 3 S W N d P o 6 J h o E U 0 Q r O N B C Y + G e V 8 6 w M E A U 6 q m t t Z I 2 R n g n k e P B 3 j a t k s m A H W 0 x c U l Y 2 t r p L o 3 3 A u 8 i n 8 4 7 p b 0 R y M u 6 X e I O L S Z D i B e c 1 0 R u d d X K O h u p 4 t H 2 o 0 z f D 5 g Q k F Q P p N Q c I i W l l W 9 A R 6 8 r 1 r 8 1 F G 9 R p O T k 2 K e g T T J w o S 6 C 4 g G J O 8 D w l G c e y M g Y D 0 9 f V T E W m W n Q L 0 G d b N z 5 8 5 u a b K l w t D Q C L 1 4 0 U m D g 4 N G y v a Q 6 n 4 b y 5 T W + b X X Q w F D A e l 8 m l j r 0 T B d b F y m R 0 N E l 4 + 3 k 1 O 8 l 0 n v 4 h M N b P J 1 p S 9 m P x E U V L b S k s / D R F J d h P D y v 9 2 H B t o o 9 f b 2 s U m 2 b 4 P g a L x 8 2 U U H D r T H X N o Y D b E a t F G e a 5 3 r E t i 2 c a W d f 8 O 9 T q u r q + J O B g l h n s F 8 N G u 2 7 Q D X + u u 1 m / T 9 d 5 d j d Z b t A A 4 S E B L X A F M s G 9 D 3 8 n z c R d M + 9 T x K 8 q J c 9 w z G 9 m F t D j N c R 1 1 Y 8 1 C p Z 5 7 6 x q Y l z 6 c M 2 y 9 P P m 1 C O Y o O s n m n z B F d g n 6 7 b 1 W I B G 8 b h C 0 d m Z B + 4 8 Z N + v r r r 2 S 7 f 9 Z F b Z X M H g M g z h i b i j P z y 7 S v p Y H 2 7 N m T I L z 4 L e R B j / J w J E x 7 q q u p s K h I K v t w c s B 9 D c C F / u b N E H n c b n I 4 c b x N H C B F Z d X 0 7 P E D O v 7 F W f I U V F J V Y W a u a V w 3 2 p 4 O H z 6 0 I 8 2 2 F a D d 0 b T w S 4 + T v H l K A 3 / f H o i R C t C E k u f L 9 3 N j s J D + 4 b C N f n 3 a b e T 4 N G H 7 9 R M l l N 3 p p r C r j Y J B 5 c G D c I e D A T p Y N E Q N D Q 2 S Z z M i A T j m / v 0 H b H J 9 S b 4 1 O x V 6 l N t 4 Y O A N 1 0 3 c X K + o o + H h E d F e 6 N 1 g 7 i 4 E D Q H B Q 9 0 H + 3 E u V O z 5 7 F R S U i J p 0 G g Q O m y b h V E D 1 / H k 8 V M 2 U 5 f o 5 K m T 0 o C b C X D e R w + f U P u B / X J d 2 c a j R 0 / E S e N w O O n G U P y a Q C p A 3 4 s m F Q K I d b X X T S e a 3 D Q 4 P k C B Y L x g + p T w S R L K W 1 p P P n 8 x k y k k g o w A 4 X T Y o v T N P j U 8 I R W Z Q D w 4 E i D 4 I E w 1 a x S U 8 O g 5 A J N u c m K S K + M R q q m p Z W G K a 6 L O z i 5 y u 5 2 s c f K l w R T C g 3 a g d / X u o e t P V 1 e 3 E G n V v 0 r H j h 0 1 9 m w N 3 M u 1 a 9 f p m 2 8 u C X m z C W j t i x c v y H 1 G + D F e 6 1 O a F v h u P z R V I q n 0 G v l H J + d p M N h M b a U z N D Q 1 K / s + J b B U 4 I Y / n e C t O E h L K 0 U b y I R w o S U Y i 5 s B 4 U P l H c 4 K u J c 7 O g 5 I L 4 a Q n c 8 T s Z F v f p J e d r 6 k y q p K q q + v T y A T c O T I I T Y f 2 2 h o a E g E 5 + 7 d + z E t u F P A p L p x / S a d O H G M 6 u p r h e j o 5 Z A J 1 t a C 9 O p V N + V 5 v T L O K l X h 8 S 5 o b G y k P j a Z 0 d Y G g + 7 0 3 v g Y q l 9 6 v b S w t E K v X / c k P H s E b D f U l F G z v Y t q i j 3 U W r u H j 0 j 9 H j / W 4 P i P / / K v / 8 a x T w L O k g 6 u s 7 B p x 6 Z W 8 s t E v b 6 1 P C j m G q d Q P t d f n j 5 9 J h V 3 D L 1 A D w T d D U e 5 h I n y W S v 5 l h c l D k 8 f S l g z o E F A X D g u 0 N W n v X 2 / 1 I s i X F 9 C I + 5 O G 3 J x v f 3 9 / b R v f x v d v n V X R u + W l Z X K f W 1 V J 0 L P j Z 6 e X q q s L G e z 7 K A 4 R 4 a H R 3 m 7 Q g q O u f l 5 y Z P J t a E x G c 9 H 9 T h X d S V c G 8 Z 8 o Z d 9 f n 6 e b E + P D 1 G 1 Z 5 F W q F y 8 n m N L X j p Y 5 x A T G N 2 h C g r y R U v i n a D A Q f 0 Q j 3 J 0 o J f q m o / Q / O K c n P t T g O 3 X p 6 + y W 3 y 9 J 9 g L 0 b a U m k y 8 o C b 7 S 2 q C + 5 v j v 7 E p h J 7 b p 0 6 d M I 6 O A 9 1 s 8 l y q r g S z D Y D p B 2 A A I Q I 6 i E J A p i a n q b y i T L y E q A c B K y t + e v j g A V 1 m U 2 u n g K s c w g 8 n B 7 r 2 D A w M s B Y 8 H B N q M 5 C v t 6 e P F l i D o Q s U y H f 0 6 O E E 4 k G 7 N u x t k E Z e E N 7 r z a O Z m R n W o v U i 9 P K M G G L C 8 f n i / f u U U w a / C 3 M T 6 X C g o F 0 L 3 Y 2 S e 4 5 M j E / Q a j S f B v 0 1 4 r x p K V c a F e f p 7 x + Q P o y q T o d J a l R n X j z L 4 V A D r S y 8 l r w f O 2 x X P w V C F Y B M E S E T X p 4 m l M b h k n G q q Y 7 3 F F h Z W S V / w E 8 V R k M p B A 1 C o w U J G G f h Q C m s h f j n v / 9 C 5 y + e l 0 6 x G o 8 f P 5 H + c e i m c + X K Z f H c P X j w S A b 0 6 b r D d j E 4 O E R F R Y X i z N D A f d 2 6 d Y d O n z 4 l R A Y J k A Y P 4 h I L N 5 w Q h w 4 f 2 q B B N U S D u t w 0 N D w s 1 4 l z 4 F r 9 g Q D N v Z 2 j 2 2 w W / v O f / k i / / H y V 9 r O W h W Y 6 d u w I T X K B A b O x p L R Y u l + B p I / 4 X i 9 e O M / X 4 K T X 0 0 5 q q Y i Q 2 x F / 1 r g u 9 F d 8 u d w c q 0 + Z g e e C A C 2 J / p E n T h w X k r + e K 6 L 5 t x 8 / q Z h Q 3 R 8 1 o d b z D / D L V m Q y a y b Z x + t D N S G q K 4 5 I H z u Y K h j T A 2 H q R J 2 I z S B 0 I A 2 z j V f H 9 j w G 0 U F w Q L C e 1 7 1 0 5 u x p O S f a l l 5 2 d t E / / e k P C U R B v Q u u d 5 h Y H R 0 d d O / e f T p / / s u E n t 6 Z A L 8 B M u A a H z 1 8 L E P h z Y 4 E 3 E d 3 9 2 s u 4 Z e l E M C 4 r G L W i K W l J W K 6 m Q u C d I D Z 9 v z 5 C 9 F K t b W 1 a c m n I Y T j Y 7 Q H E s / l 2 d M X 1 N L a L M 9 t s + N x P 3 g m o / b j 9 M O B j X N U 6 G e I t S o Y f N J z v W 8 + j 6 a m e m X f x w r H f / q I 6 1 B b k c n F M r k 3 b 0 a c B H l 5 X h l 7 B D c 3 N E B p a a k I F j r C B l h w o m z q o M S E O Y T S d y + b S H A y o L s P A s w w M R k Z L y d c V F 0 U Z Q L 4 p H R 9 8 2 Z Q N B X M m n 3 7 2 h J I t x k g t N e v 3 x L C j o 6 M S F 3 n 9 J n T C U M 6 c B 8 4 P 7 Q l n C X l X C B U 8 T X D 3 A J x t y K G B r Q a y B T i Z w V z L 5 2 r X g M k B V l 1 H m y H w y H R U r r 9 L B 1 w D O a j W B l 7 S q 8 X q 6 i 1 e i P h z b + d b 2 h 9 9 A 8 c 8 d e S L f R W t j 9 G f L Q a S p M J N j 9 C M p k A V 2 C U O v Z E u B 4 y y 4 S L S C U 9 V W m O k h 8 N r + V p O p C C s D D r z r L G A t B T Y n j e R p N d V + n s l 2 e 4 5 G b T 5 e R x M a 2 S B w G m A 9 q p X r 1 6 L W Y c C A T n B r y H Z s 0 E o B 4 H 0 w 5 e x G w B 2 g a m K c w t F C 6 Z A O 1 h I E l T 0 9 6 M e r x r r + S T c S a L u z S B Q G i 7 L m P y o F D a U x i h 2 / 0 2 O t n k o H y P j R 6 O 5 p O N 3 5 H d / 3 G a f / Y k r 9 / H E Q r i m o n W U 5 N J 0 l a n y O a t w o Z U 6 k E m a D K Y T 3 B L a 6 y t B U R D p Q P q S h B 8 j b W I j R b 9 M I P W R D j X Q i F a X u W 4 u 5 7 u D X n o 1 1 4 v P R h 2 i 7 c w F a C Z 7 t 9 / J O a h 1 k Y Y c 5 V M J g C l N + p z + r 5 S A Q U K 6 l G 4 l k w A z Y P C 4 d G j x x k f U 1 O r x m F t N o T F D G h A t J + F R 6 5 T g U v V b T X C / F x m f H b W 9 E 6 6 2 u e l t X U P P z c X X e t 1 0 e p a h J 8 P v 1 M u M F O + + w 8 8 2 K 4 9 + 8 g 0 F J M J 3 j y 0 G Y E c H m e U / E G 1 K 5 X Q B d / 2 0 I / n 9 s r 9 v u 7 u o e q a a g q y Q M M E A s H g d P g f / / 1 / 0 h / + + I / i 3 k 0 G S l p U o F G / M g N T I 1 d 5 l u i n l x H K L y w j R w r N 5 7 C v 0 x W j I d m M 7 u 5 u O Z / Z 8 Z A O 6 N N 3 9 e o 1 + p I 1 o f Y k m o H n c P v W H W r b 3 y Y O i g D X E / e 3 7 x P T D O Y g r h / a A Q F E R l h d 9 R v e P o / U X 8 r K y 6 g 0 x b l T 4 e 7 d e z K c H s 8 v E + D Z o S 4 2 u V Z J I w u O B E 2 l o d P 0 d e K 6 8 W 4 8 H g c 5 A h + X p m J C v f 5 o C O U o b i e f L + 4 a 1 / U m I J l M 5 u 1 8 1 z q V B 1 / S / n 0 t o g X Q / o R 6 E V z S G N r d 2 N R I l W m E G 1 N 8 o f e D e T z R y 0 k X T S x l 1 v v g R F 1 I O p C O z D t o Y t l B / p C N Q s E A l R e 5 6 U R 9 i A u E r R 8 / n B W P H z 2 h c 6 z R I G g g B Q Q V 9 w J X N M Z 3 o V I P g G D o 6 T H M 1 4 0 h 7 9 B c 0 E Z 4 V k V F a P 9 R P e p x H u S F s L / o 7 K J z T N i t 2 r g 0 4 I l E H R R O k U w A k x X X q u t K Q w t O m u V n g R l u N c y k A q E Q c E y e l 0 n o 7 5 F 9 H w M + G k I 5 C x v I 5 8 + L a a Z M y Q R E m I D f H g i L k w K C C I F A B R 0 D C l F C o / S H g K U C 2 p 2 Q / + T J E z S + 5 K S u y a 0 9 a l s B A / R e T L i l 5 / q V f Z m Z X G h g f f b s B d c D D 9 D E x K R c P w B z D w R D 7 4 V k 4 D k g b O W 4 w D l 6 e n r 4 P E H W X P n 0 9 u 0 s P 5 O z K U 1 Q j W t X f 6 N v r l w 2 t r Y G i A v T F V 5 R D Z A H P V H G F u 1 c 4 D D B o + o 6 N 5 D K F S R b c E T 2 f e i w X X v + 4 R O q p L q B p t / m C x k 0 k b A G k s k D p E q D l u q o 8 t P i z H B s b g V o O p T m L 5 5 3 0 p V v L 8 f q M / N + O 7 0 Y d 8 n L 9 q 8 u U 1 5 + k a R n G 7 b 1 s P Q t h O B A q C F 0 g B Z k f R 9 2 O w t V n l c c G X C A n P r i p J h / q M P d u n V 7 x + O l k o E v d e C c 8 O Z B i 1 + 4 c G 5 D Q Y N r Q r 0 L B d u 9 u w / k u a U r j F I B h V h d X Q 1 r K 3 W 9 W j O h X n W N 6 1 P Y R o q N n 4 k m l t N h p z w a 4 t T M u l 6 9 T 3 w U h A q 5 2 r n 0 D C V 4 8 3 R I R q o 0 j X A o y K R x U 1 t F i B r L 4 i / n + v W b d O n S V 3 T r D S Y k 2 W j j 5 w r + 5 V m q D n W x 0 N j I t 7 I q R I e n D + 1 l E L y 2 1 l b K L 0 C v h r e 0 y K Z d J d d 1 Q K 5 D h w + K s M H 9 v e J b o e Y U k 6 + 8 K 1 B 4 o V c 5 y O P m + l J x S T H l s / b C b L I z 0 1 M y K S e 6 c c G V j 5 4 i m d a p A J C x v 2 + A D n S 0 C 2 E 0 f u 5 R 3 a G E V K Y g m o q f U b 7 t w 5 8 E x v b b B 0 6 o s K e d X 6 o a G K i 1 k y Z N M n k 2 I 1 M y U H f Z U x Q l V 3 S J x i f n y J + X P b d 0 p m g s 8 V N D E f o D B k V T o k 0 M d T V o T r S J Q W O h f o Q u U v D M 4 f 7 w D L R G Q J c k e N 2 2 O 3 F L p s A 1 4 T d x X T I j F J c 1 q A / N v Z 2 n P T X V 8 t s / d 9 v p Q M G Q 7 M d g x u 1 g d H R U u h 4 d P X p E t q / 3 e 8 Q q A J J J h d 8 G q Q r t 0 F Q f L r h 4 E A X 7 Y Y Y C a K b 4 e C a 8 X E 2 a Z P I k b 2 8 F f I 1 i e N 5 B v f M l 7 4 V M 4 X C Q h v t f i 2 M k E o n K E H z t x Q N h 4 E k 7 c + Y 0 b k z q S L q k 1 m T C 7 U 5 O T A n R c g W 0 U a F t D U 0 M 0 O x o S I Z n E r 0 l X r 9 W P R r q S h 3 U s H e v D G l 5 y u a o N l v x v q R Z Y x N g i D 6 a M 9 R 7 Z a 1 o k E l D v 2 8 E d b 4 I + a K o K y b J y Q c U N q + t v k d 4 i m v 4 5 a x v M P M A v d Z I 3 t 4 O z C b H b s L l d N P 3 F z q k F z u 6 Q 6 G 0 T 7 4 W 9 N R u P 9 A u H r V k g G Q r x g D F X A B m 2 d D 4 H P k i B a I d e m e d N L 6 o 6 n Y g d U t L k 3 T R Q t e u F x M u r h N 5 5 a N x 8 E i i X n f z 5 m 1 6 8 e K l d E E C y f C O Y D 7 q d 9 X X P y B 1 P w 3 M 6 2 e G + V 1 L n P 9 B q l A w T E F S H s 0 P E R 9 s w + 6 y v 0 h K O D x E B A 3 9 o D W S t z 8 W 5 L m 3 v m 5 o L X R n m p l J H I i H e 0 Z j d F F R U U 4 0 F M 6 v O t Q 6 6 I / f f S H 1 o / 2 V Y Q q w B n k 4 o h w 3 c O C g f y N w r F a N v g W 5 Y X 5 i 8 O H J k 8 c l Y L a k q 7 / + J i a h r m f B c 7 q v r T X B i 7 i y t v E z P n p 7 H T L A c W x H 1 6 P k g x J M I T M f Q v g g N V T U u 5 / r F f H + e Q D W 6 R 7 4 x 4 g L z R s b f J M B w q B P o V k L 4 Z n A Y Y H 6 E 4 Z p b O b a 3 i n w g Y L R k T F q q q 9 K O D 8 6 G e O b v r / 1 2 O j R 4 0 4 6 f O S Q s W c j c O 0 A H C f n L 6 D D s O o J g n t J N U f g w F t t y q Z 4 x 3 w M J t Q B 4 I m M 8 D O Y X 0 1 s a P 9 Q 8 M H V o d w l r W w a K K 2 k C f U x E y c d R h d S E w E m 0 9 u 3 c 1 y g h M R Z s b A w z y Z W P C / 6 9 m E Y / r F j x 8 R V / m h 0 e z 3 b M w I / 7 t K y x M 6 z C 3 4 7 3 R 9 y U / e 0 i 1 Z X f F R f X 5 v S F E 0 G i G W z b U 5 6 1 G f R V J E O 6 v 2 D V P F t z K W + H E R 3 q I 0 y 9 D 6 D P X X y + w v L P k d O n B A f G n p m 1 G S R G u j x g G H r X V 2 v x J O G g X 1 / + c t P N D s z F x u T h X o T 2 q H g T t e a o 7 Y o Q o E s u / p B W I w Z g x c O j c l o S L 7 Z 7 a e l 5 R X p 8 x g I R W g 6 W C J E 2 A r o H Q H z N B 3 w G m 8 O J H 4 w I d 2 7 Z W l Q f 7 w f J i C a F 8 y y 8 y G E D 8 r k i 3 j 3 i S f H b O o B n x q Z A P S S u D X o j Z E K 9 x x i r Y S p v z B v x a X L X 9 M f / v A j X b i Y 2 L i K a c j M z g s M 0 / e 6 s v c 8 8 G x f M a n b 2 / d x P U k 1 J q P r l Y d W a H l 2 h K Y H H t H 8 8 D N y h R f I 7 T C V C G m A u h a G z S Q D 9 z + 2 6 J A 5 K F J d f d p 3 z M n Y h f 0 R P s n 0 Y m a d d X c L H 4 5 T w u H m k k x 5 9 T Y z 9 d I + 6 I 8 Q X E 2 U 3 t Y Y D o L 7 R o A W w n g s F 5 M I R D I 3 m K J f H v a Z U Z q 3 t V B v B 2 J y z s 5 R S W m Z x H E d M P 1 s B X V U 1 X i Q a v a f p Z b j 3 1 J V e T H d v n 1 H t M R m A P k x g t c M f C E f P f J f T W 3 e G B x / 1 1 i r e G z J / 1 I I c Q E c j P A z S S V T 7 y F 8 M B o q a G + M e f U A / T A / J Q K l w y 9 d I e r u G 5 b 2 H b R F g V S 4 b x A M J M I 2 v q L x 4 P 7 D h F l s c w G Y l x j y 3 t f b y 9 d S T A W 8 j f a n Q s 8 6 n W 1 c o y I v + g Y 6 q L m + Q t r J u r t f i e M h H U B G 9 O L X 7 x U 9 U R 6 P b b P e B x E A h 2 S d K B c w / W Y W c l C P 3 C F s 1 z v 7 1 J W 9 R 9 g L m m X O c U 0 o P C w d z E j e / p S A e 9 t X E S R n Y I R e v u g i t 8 c t / d k i 6 I H Q 1 i K k a u W 6 E x p Y c 4 3 n P R N U X + G V t q W 7 d + 7 T i Z P H Y p 6 5 p 0 y G E / X G e B k D m I M C b W Z H j x 7 d o E E B u M l R C E w E K m Q I x 8 5 g y A T L B 2 Q E A 0 b X J Y C o U f K 4 7 L S n P L O O x r m E 7 c Y H Q K i A o 4 0 F R v X V 0 4 Q C z A T 6 l M m k 4 V u a o 6 P l 0 x T w r 1 B z c z M / D 8 w 1 o S Y 0 K S o u F v N r N z A 4 6 a O g b 4 Y W 5 t 9 S U + N e m f X J 7 P F L B T T e P n z 4 W C Z 3 S T V u 6 8 a t + + S v + G p D 4 3 W m k P f P A e 1 Q I B K c I y q u t m 1 M u O b a z X t m 7 A b e u 8 m 3 n t 9 G + O C Z m U j A 5 0 C g Z L i 9 B f S q b 1 y m D 8 P 9 Q 4 Z R y K B 0 X / H 5 Y t O Y Y d B g L l F a 4 K B b D 3 u Y T I 0 Z k Q n A g M W v v r o g k 1 / C T N X A W 5 z x O S j A Z H o n 8 P P Q p J K V p M X T I T 8 j U 7 t T 4 G y G 9 + u U 4 N I K I 7 A 3 M / O A V G m f I l w u N 4 W K D 0 o f N w x s x P g h V O h h U i 3 M L 8 h 8 e B i / 9 f D h E + k a l C v k 5 3 k o Q i 4 q K i 3 P i E w a y I t x W u h U q 4 G j n 4 2 7 x H x 9 l 2 5 e w h 3 5 0 1 v x b Q T U p Y J s H u M r 9 R v k b B e D 7 c b L 9 2 f y R b 1 t t L I S n 7 U I A U g m 0 O d C K A 0 9 9 V k q 4 F l g z n L M c a F 7 I w D o 2 g P N A M G C + Z N J o + t m + N v j e a o p d 9 P x 5 u 2 P s 4 K r H R P j d H S 0 v 9 u Q G O O 9 y 5 L j U m + S t W H 2 x d Y q z h v k d N i o 5 d 1 m w X 4 n c J G R R L F d D F z P F p M G D y k d a T 4 3 M g H d m 7 i T o Q V Q T 8 F Y J D w 7 j d X V F e m M u r y 0 R D d u 3 K J n z 5 7 J h + T g z N g J S g t c 5 I q q n u P b B a Y X q K 3 d I / M W v t P 4 M r 7 X u A 5 S U P I Q 1 1 T x v U q G U D i b Z W y 3 g + 3 m y / 7 4 1 e 4 i o n m t 5 P N t n F M v m U D J 2 5 8 L 2 q v C s a 8 F J g P P C z 0 q 0 E a l S Q X H R Z X x M Q P E Q S R 8 A w u e w U z n f j A D 5 / h v f 7 5 H v 7 9 y k m o q M p t q L B l 3 + k I U s R d Q I P w O p h 5 k w 6 C M 0 k g q a K 1 k 1 l C I r 6 + z s e q w 0 7 6 m z A c 8 Z h P v z S m R q u 5 k k S m O f q O z a C q g L t L e 3 i 7 z h I N A q L f g a y F 6 Z i a 0 G 8 E c R J t S K J T o 4 s 4 U O M d / + M f T 9 N M t 9 R W N n S B k 4 9 9 P G u O 0 b f D h M d k Q e Q C 9 1 J + K Y w k Y q Z w H k 3 m + L 7 w X p 4 S t s J U 1 k 1 G q f M a k S Q f 4 A Z r L N x c K 9 N 5 G P Q m N r x h L h T V I Y A b G W e k B f 9 s B r A Z o K A x 9 9 x Y U 0 v T c C k 0 u O 2 j W t 7 3 y F w 4 C c R J s E 3 H y A G x G Y c X b m j C y T 2 c x t m P J H C B X P W + 4 x D b k b T f D e 9 F Q 8 K o m a 6 d k p E r 7 X I B b b 0 p j 7 m 0 H m B G 3 g A m x X T x 9 O S D z b F y 7 9 h u 5 f f 3 0 1 + u d V O 7 x 0 8 i i k / p m M 3 d N X 2 7 b e U O r m T y Q B J E G t W l s m 5 c A d q h j o F B z 6 Q X d D L v u l M i v b O E S M D 4 0 Q + N z J l A q Z D r v 3 2 Z A A 2 t v b 2 + C 8 2 I r j E 3 M 0 P P e K T p 3 / h x 9 9 9 0 V + t M / / Q P 9 / m I b / f L L V W o t m q U W 1 p y h D E 8 n Q x l 2 C B E H E E S I Y s R V o t q p t 2 N x 2 S N p + M O Y q a E R k G q j D O Y y 7 L q G W l i w W d o p A 8 D T l 8 n w i M 2 A j 7 S h t w U 6 u W a K P K + b m u r K q L A g X + p q C K i r f f v t N 9 T b 0 0 s D / X 0 U W o s 3 3 G 4 F l + l T N 9 s B 7 l z k Q P 6 1 n M R l R p 1 V 9 h j 5 j I B U X m M g 4 u J y 5 v e d L d h h r + 9 m g C a 2 t N P W w B N 5 M / d u W g r P F f U r a C i 0 U W E O C I y 7 2 g w u p 4 O K n P G 5 H z Q w D O P U q Z N S L / v z n / + v f B F k j e t Z W y F T p 4 T 8 n v y m + l 1 Z 8 q F C H S N d 5 9 F p p u y S J p s 6 D w d 4 / 2 A N p Z L D X I X d 1 V D 5 L f J y k 1 + W h d T g 9 / N O g H b B / O X P n n X K 1 0 O 6 X 7 1 m M v w / m a N C 5 v R L o b k w O h g O i V T A + d D G 9 M M P 3 8 v 2 / 7 6 1 c Z x T M j A N d a Z Q h F B x g X B D k U P S s T a l q 2 2 1 X 3 Z I J h 1 V W q q n b 0 H S d g u 7 W o e C w 8 k y 9 z K H O w u j N P C 9 q k u X L t K F C + f p 6 L G j M m k K G n w x C h c e Q J A H 7 w S f F M W z h y a D i b d Z l y O 4 5 P H h h b a W J r r 3 4 L G R m h r H 6 z J z D i T 8 m s i A J o q O s 9 w Y + 5 S M 8 B o p p r j 8 x f a z r P E 6 s L a 7 9 a h d 0 1 A 2 h 5 f V b + I N A + a 4 h T g g z 0 1 b u M 4 z A Y i h 6 k L 4 W m B I h q R j L j z M 9 j o / v y D T f b 3 u f k 3 3 7 t 6 X S S d B s F S 9 x c 3 A h + Y a m / Z S c 0 W U q t v i U 4 G l g v l z o Z k B t F B y I X 9 a X v C v 4 5 I e 3 4 6 l y y 6 1 V t v K O e H z 7 a w t b i f Y N U J F X D U J d S e 9 N i N V 2 u e I Q n d U v k / 7 L l 4 y A O 1 J u n c 6 5 q k w W w f o H Q 7 t h f n L a 1 l r n T 9 / j u 7 f f y C 9 L 8 b G x m h 0 b J y G h 4 b l m G T g e P T K w A f S f v 7 r / x G t B j d 1 q v e H 4 9 u K Z m l 1 Z f O 6 W 8 K R O I 8 R 9 P X i T 7 b x Z 6 R J k l r E 8 y K K P 7 0 t Z l / i N G y 5 h O 1 2 9 x t c Q 8 6 x S s 0 U C F h j n j L B 2 c Y g F X t 3 1 j v B D J / P J 6 N 8 q 9 m E g 3 m H i V c K C w r o 5 K k T o r W S A W K M j o 7 J I E Z o N t S 9 f v z x B y G Z G R g 9 j P 0 D C 2 z 6 d T 6 m v a U h f r d r V M y m Y H N L o z g w Q M b C o k L O O y P k H b M f 4 u 3 U X 4 g U C h i v X k w 7 I Y I m f 7 y J R a U Z 2 x z 0 e C j V 9 U g N N p Q 6 O r Z F z l T c Z o v S u T M b v 0 6 S C + w a o Z b C T V K K a a e E D m Y k b 3 + u S P X 1 9 J 0 A h M K E l W f P n j F S F D a r H 0 G r 4 Y v z h w 5 1 y G d D f / j h u w R C Q Z j v M 0 k x 3 0 U g v 4 2 W A 0 Q / n l Q T p Y C Q M B n h 7 C g s L O J 3 H Z b e G z A z r / a n 6 7 X O 7 1 z 9 C 1 l i s g H S S F y R B n F F L L U d J 5 M i l I o r E m k y Y Q 1 C s X 1 E Z 7 / Y m z A d W 6 6 w K 0 6 J i L t B b n w z w m y 2 7 3 N C o U e 5 e b M B / U x B I H P Y D C D K 8 R P H W K M F Z J r o 5 P k r U C i C M C c 4 z 4 E a G w V W l 2 P n x T y B G C r f 0 N A g H X I x D z o c G F v N g a H I Z B S w x j o h 4 I / X y G n e 1 o E X C d v y h 3 Q V Y 9 l b p y d P x 3 g 7 U S 5 z E X a l D h U K O 7 l o C 3 P J q + a 4 d t r f 3 Z z 5 V F G Q x S n B A H y 9 Y 7 v A 5 0 E b G / f K p 2 q S T U P U y d C D H S T J 9 7 p p z T e f 1 s 2 + G Z S z A m T A C m s V h A i x w H J i p C U H X q g 1 K I O 4 O p G k 6 3 O a 8 6 8 F d 6 c r 0 q 4 Q 6 s i e I F 1 u U 2 T 6 u m W V O q o T P 2 J s I Y 6 G 0 s y 7 C W U C e P d 2 C p A J l g X q X 3 B s w N 0 + P D x C d 2 7 f E W K h V 4 W 7 r E k + A r 4 V q g o T 7 0 t / a c M s 9 A l B U 4 T j v I i l I 6 6 3 O a L S k d N I Q 7 J O i 8 U 5 b G U h Z Q s 5 7 y l R V 1 5 M 5 X m w a Z V W w u w 0 j s i y x C 0 k A l 9 Z L M v P n v a G A G 1 l 4 m 0 G E O n O 3 X t 0 9 + 5 9 6 R m B 8 3 V 0 d N C f / v m P 8 s 1 f e A W / b I 6 Q 3 1 Y q v T A 2 Q y p Z h g c u 9 m e u P 8 X i 8 T Q 2 c W L x 5 M A L I 8 5 R O Z c R V w m y h v x N T C x s k M 9 s h 5 x r q J r S Q k U m v q m 1 Q I A C / J K 8 e Y k V V L l x C 1 S W 5 U k r A X j 2 t g s M T s Q w d r R L 4 e N q c K m f O H G c a m t r q b h Y j b O 6 c P G 8 m I T + 5 T k 6 1 V F D j x 4 + 2 f Q 9 Y l 4 / M 4 Q s M e G X W D x u D q Z 0 X m z I J 2 m m u A T O o 9 f m v G / e x O e 6 y B W Y U E y r H A Y X 1 5 f Q o I h J O v i 2 y O P 1 y h S 8 F j Y C L x 3 1 E b Q Z o c S H R / R d g E / d h P h 8 W 2 k P M 1 D 4 d b 1 8 J R 8 s w O d J 8 w s K q O v N L F 3 t 8 t O j E R e 9 m X M S K x b x 3 C E v v v m E o t n D 5 t 9 m M P f p S 9 R G K v A i I V T m h 2 U t W g x r C f E 6 F U d M 6 e o Y 8 3 a q g H k 3 k u U z 2 8 H x n / / L f / 0 3 j u U M d a X x W U N h f g S D a 9 Q / z y / 6 X U d y f m I I B Q O 0 O t V F I w O v Z I Y j z B w 0 O T k t Z g S + x A H z K z l A m L F G b 4 D k w Y U A H A d o g H 3 4 4 B F V V l Z I + 9 B m e L u w Q q P j 0 z Q + M U O n v z g m m q i y o p y K 8 h w 0 O / S M 6 k q i V F / p J a f h t X v V 3 U 1 N T Y 3 k s D u k b y B G D 6 c z M e 2 2 d R m k m C z k v O B g E E x I o u L o p X 6 8 L k i j C 1 w Q G 3 m T A y + M t e l 4 f h b q H B x 0 3 J T W 0 p L Z t G g 7 R U 4 J 5 X E 5 a U 9 x n h A K J W 9 w L c C l Z h 5 1 f w D z p 3 1 o w P T G B + p d 1 N 7 W K E K K Y e 2 F R Q W s p V R b C 9 b Q W B A G O A u 0 U E C Q 8 D V 2 z N g K S w B u b R A J e f H M s R / f y L 1 9 6 y 5 V V J Y L C d f W g r L f T E K Y h v / r b w / o Q G s t H T r Q E m t 7 A g n z 8 / O E L P i K x o 3 r t 6 i m r k b S o Q H H x i a k r Q u 9 2 m t q 9 q Q V V s w 4 i 7 n c R e h j R I j H J Y j g r 1 N r R U h m 0 X W w d T O I H v d J + e Q s e l v i 6 j h e q M K b t 9 F O x R u y D 2 m a U N V V J X z t u Z t v w n a n Z w h X m B O c 3 d d I 0 Z D q l q J u a p 1 f n I 9 u j Z Q b O f A M c v b z H x 3 K 8 6 N 0 q m H 7 L m i 0 C 6 H e s 7 S 4 x F p t S r Q W S 7 Z 8 z c P F p M E M R C A I G j Z X V / 2 i T f r 6 B u h 3 v / t e 6 k T o R H r n 4 S s 6 d a R F J t n c D P D u Y a 5 A 9 A X E u w O Z s I 2 v 6 C e 7 2 O X N c p 7 F g J 0 e D L k M 4 V c B 6 S q u 5 E L H e U F f N K x R n k s 1 1 l 7 r c / N a 7 Y s R g 9 e 4 Z l m j U V f v M 7 Z j D b s 6 H s F E Q K q R t 2 Z P C R 0 / 0 S r X l w v Y M W I / V 3 8 r / j X W S m o a q 0 C A z Z T V F V p d L 5 J t C x s x t 2 q X + s l 2 g Q Z V D K t o b m m m M 1 + e o R M n j 8 t M s 3 X 1 t d T Y q C a p Q 6 + J z s 4 u E b x j R 4 8 K m d C T A d O R 9 f Q M 0 J c n 2 2 W W 2 K 3 g d n v 4 X G r Y B 7 R R S 2 u r a L 5 k z a R J g / t 5 N M x k E s K o g H R F J D O Z V K g s C F O + Q a Z 4 u o r z g W o b V D X S d Z r a N o L O l y L M z C y Y J D Q H f 3 d 7 h n G l O c G p x j I p O T E h C 1 r g f b 5 l u j t e w S / V y M D A T V q I A 7 1 j L r W + W 8 d Y O C H w p c P 9 + / c n C D q c H S A f N A l M v 9 + u X a d v r l w W 0 y + d q Z Y M 1 R 4 1 J V 8 B A f D + Y D 6 a e 0 M E w j b 5 Q m O Y 3 / P o v F F v M g k 5 L / j f I A k H O K 7 y X F E 6 W o M 5 K F Q e b d E o D W W Q S 9 b Q T r z m u N Z Y C d p J r 7 W W S t J Q X G T R j 7 / f v I f 8 u y C n b n M Q C d M L 6 6 H c e X l w U E j U Q h r w I 9 v y u 0 l b A c K H L k D J J E E 3 I G 2 W o f 6 D L k Z w j 2 d K J g B 9 / S C 0 Z p j J d G P A I 1 8 k H J x z 0 s i 8 y a E A o R c S 6 a D S L 7 X 6 6 X x z g I 7 V w p L R Z I q v 6 4 p U L 3 Y 5 x k R K B F 6 Y 1 v F z Y t s c 5 A 9 r D n D g 5 B I 5 J R R M C j z 8 h a D 6 U v m C P / 7 g L a Q H J m j R X z b M J d C B F Z + r Q X t T J o B A j g y P i M M k F f A N X l V 4 Q n i 1 g J s I B P v P E G w E 5 E P Q B E K Q u p E p T C x t 9 P L x Y k O a T u c f S U z H X + z 8 6 l r w e 7 l C T u f l A 5 k i X K I 1 l K i B c u O L 2 G E h E w z M 7 V x L Q X g y 0 T r 4 1 O c P v / u O H t x / I B 8 k 2 A o 4 J 0 Q x + d w w 7 W 6 + 8 d D S G q d D c A 0 B l r g O c q R p m 0 N b O U Y L 6 2 0 W d K y N b c Q H 5 + x c s J j P k 0 S W T d P j a f h d j k g c v x c K h x L k N J s h Z 0 6 J Q / X l 6 m b w Q w Z m V x O F R N 2 s h V Q Y k b q H s b E D J H v c 0 g F t T e c v n J N v O 2 0 2 g Y s W T g y h x 0 h f v Y 3 6 0 u 0 3 b g q w j O J 6 d f q G E C O O D l E m Y j x u T p f A + 4 a Y U P H 0 p P 1 G n D M a 8 e Q 8 e m 2 O q / 2 j w 1 M x O c 3 2 X 8 5 M v n A w R O F Q m E s z 9 V A k L W p i l 4 V N g Y K 5 Z 2 Z 3 2 u t A q r N n T 2 9 p + o F w M B E x S y 2 A 9 3 q z X 5 l 5 c a H l k K S J E H j B s q 8 F X A m 3 P 4 h k F d d u 8 F j c S F c B x M F + v a 3 S 4 v G t g i k v / 8 b Q 4 N a T y + w U O S O U h 6 t L L n f c X Q q z w M L 2 M L L g p K D h 0 M k E a G O a n Z 2 V b k P b B T x 9 A / 0 D 4 p X F + 0 o F e A m / + v q C E F C 9 V 5 Z z k z m l 1 x B a X n A 8 O R j 7 j b y B o I q b T T 0 J H I d z R m 3 r 4 0 z n Q G m j 8 x p B b S f + x o Z g E D a w l r s 5 J n J W h 4 I r 1 f y Q f G x f Y 2 1 h e 3 i y j Q 8 8 o 6 1 v e m q a y k p L x Y u 3 H c C d f v B Q B / 3 8 9 1 9 o Y G B A 6 r 9 m o N f F w M A g u T 2 e 2 D t l K Z b 5 L 1 I K c o I 2 M Q W d z u d f C N h M Z F L n 0 H W q 7 i l z N y W 1 j x e x e G I w X 0 O q / f E A l z s a v F P J b D Z C z j Q U X g h e g n 4 x 4 l n h G 7 K w P S y j o p 8 h 8 K z L K 8 q p E h O o 5 O c b q Z k D D b u Y g v n F 8 0 6 Z E w L t W e h 1 g Z 4 u z 5 6 9 o L a 2 V i o w n R c C 6 r G n E W C T 2 c e L e L p p u 8 i t C 1 1 1 D r O D Y n Y F B X A 6 c i B d h 4 3 7 + a S 8 V o E X C b + B g D a p X C F n T g n c l / Q w N 2 5 i N a g 8 R B a 2 B + c 2 i j w 8 5 5 2 M 0 A V A R j Q G v 3 r V T V 9 f + o q 8 e V 7 R S L d u 3 q a f / v Y z 7 d 1 b L 3 3 1 9 P v U o c D D p J B 4 X I j j w h s X Y p 0 u w s 6 / x S l 0 p A b m p c p j J l M 4 o u M c T O l Y 8 8 L Y N u I 4 V y w t 8 V y 8 k P v S 6 T r A c 2 i W 1 W z + 5 V R D w e b W N 1 G S l 7 t S 4 V P G d u q e M L N 3 M k I X 9 a b x 8 X E Z j X v m z B f S K A x t h X k j L n 9 z i W p r a 8 Q k N A s l 3 i / M t Z Z y Y / q w m O A n C r o Q y C T Q y u F g a C e d Z i I N 9 r 8 Y d 0 p c p + l 8 K r 7 x X O q 3 j H S O c 0 S R y V j r / J I H e Z E n R 8 g h o V R v Z t 3 j 2 W W L 3 w S 2 L W S O T B 8 X x v t s p 9 c D g J 4 P j x 4 9 l n d y 7 N j R W A 9 0 L Y R w v 9 f W 1 c T e Y 0 J g w V R k i A v 5 V o E X f P Y o H a 9 b E 4 F P J h M 0 0 h L X r X R e v U 8 f H w + K O A l p Q i y 1 T 3 q b J x y X G M 8 V c u a U Q O d M X D h e 8 M L 8 H I V Y j X N C 7 K Z 4 g 4 O F T D C x n F k P E / Q 6 z 7 T 9 C c B 7 Q K d Z D A 3 B T E U g U / z 9 q P 0 I 6 F r k 4 3 M j r j W T 3 h e M z Q Y M g T U H T o s J e O L + / Z W h G H n 0 P r 2 9 6 M f v K r I o c 8 3 I k 3 w u z i t 9 + o y 8 i f u V r M X J r v L r O N J T y W w 2 A j / 9 F K l Z C N 6 8 P D E l g M L i E n K w h j L f L F Y W M k O m I 5 z x b I c G h 8 X 0 2 w p q z r 5 X d O f 2 X T p + / K i k y b s x o O N Y Y 6 J K N Y u s e n 8 i z E Z c E S C e H o u L 8 O p 1 / N 0 j C A m F A C r I u e T Y K P X O K O 8 e y M Q R D u b j e R 0 j j k E k 5 I 3 t N / I g L X b + x H Q d T y W z 2 Q g 5 M / l k F K n L r W 6 M A 1 w S + i F Y 2 B 7 4 8 W U E m G 9 o + 0 O P c A 0 I K 8 Y / o W s R N J g W N r R V 4 d M 0 l 7 + 5 L O 1 K C d o g K U B D q U + 4 J j o g c O 7 O C d R 3 4 n l 5 k R g 3 k U y 2 O U w v K 5 M O I U Z S x D m s o r E X N 2 x K S y T q O t k M c p R 4 c T 2 J R D G v e W H E j X T c o 4 T c y a B U Y X M R 5 C F g z T e C h + Y P q G 8 O y c 1 h j 8 T V t o X N g e 4 9 m Q D 1 H D g Q x s c n j R Q 0 x i 7 J l z I w j P 6 3 3 2 7 K l + H x a Z v n z 1 8 I k f C t X j O Z E N d C r u M 4 L 0 x J T o r t m / X Z 6 M 6 g y / D I 4 X g V 4 u f i u K w 5 S F o 8 w F r B v t j v S N 4 o D a O r k e l a 4 s e Y 4 6 h G q L S 5 F S V f v D D 2 m d f G e X E + / E 7 S e Z P l N V s h p 1 4 + 1 J / U A + a H 6 E C v C X V T v E h Y S 9 x C W m D + D Z a J L Q H S 4 J m v r r I m 4 m 0 U Y i D Q 4 S O H x O X 9 / f d X p N t Q a 1 s L x 7 9 j U 8 6 L V x B 7 B 1 r A 8 Z 5 0 f H F p U a Z Y F g c T W 5 L P x p z 0 a 4 + b n o 0 7 j a 5 D + h g V e M H / + j 2 r d 5 + c x 4 8 e E q b f U g K / T h O L 5 r 5 7 Z l k x z m E c g 7 l W V B q O N U g j + Y w 8 h s w l / E Z s r U K u k D O n B C 4 a X 7 j D i 1 E v R 9 8 4 S i N V e u A m 5 c 0 z J G 4 h L W Z 8 W 9 e j Q i H l i Q N R J s b H Z X K W v X s b 5 P M 0 S M c g z 8 r K S i o p L p Y 5 K N Q z 1 0 J n v C N T P M Q m 5 L O n z 6 m n p 1 e G 0 L + a d N B b a X C N 5 0 H g h S m N Q 0 y Q k 9 K M 9 I i k G b J g p G G d 6 O B Q 6 z h Z V P 5 Y n P N z x N j m g H w x + d J x f Z x a m 4 m X S m a z E X L m l B A i R U w 3 G F H t F X J T x o 1 L M M w / Q G 5 U M 8 x C A t 6 8 T e w o q w X D H E R D s W l W V 1 c n B M B 3 o K q q q t L m N w e z e a b j c 1 z P w o Q x h w 4 d F K 1 X V Q D v n P H e D C L o Y 2 L v M 7 Y / R Z q R j m + g x Q t a / H a U + m a 0 d k I + l a b 3 q + O M v L H z q j y x 8 8 a O 1 X H T c a Z 7 0 v K X S m a z E X J m 8 u F m M C m I v o F 4 q W S 6 U Y 7 z I p 5 m 7 L d I t R G + o I 3 W 1 L A y 4 3 k l B j x n d B H y s G m G h l l M 1 F / M 5 p 3 a F 8 9 j X p v 3 m Y X O H I e j Y 9 X v p / G J S b r P G g / j 2 9 S x 8 X N s N + A 3 7 w 2 p x t s 1 1 k p d r P m m l k E o f U 4 W e M 7 D F 5 J S P m L b + t o 3 7 D O n 4 V 6 Q N 7 6 N / b l C 7 p w S f M 2 r K 6 v y Y v A C M e e z 3 J T c m L 5 h 8 8 3 r u A q 8 4 L O k w W b 7 P m H c H f K I S x z f c O r v 7 9 9 A D B A K i D 3 H F M 8 6 T i 4 j D + 9 L T a p 1 M R V B K J h 9 F y + c J 3 f 1 c c M 5 o d 6 P O q 9 x b t O 1 x E L s N 8 x B H Y M p x W 4 O u O n + k I v m 2 Y x U 2 s b Y L 8 e p a 1 F k M I 7 l N S / 4 X 5 1 D p a n 9 6 l m o e O x a j P P E z 6 s C n y S l z G Y j 5 M 5 t z i 8 e s 8 T i B v D C g i G T y 1 X f s N x s v A T h D S O d A / 5 4 r W B K l 3 2 f I f i + I Y T X O x f o z c A b G h w c l o F + 6 N 4 F d / j c 3 F v p R Q 2 n B J 5 R s j a K k 0 8 T C G t T m q w 5 c J q K c y H I x W 1 T U x N 9 / f V F c n q K y O n S E 6 b o d 2 Y c g 7 h x r I q b g i k t T h p 9 j E 6 P E z R 2 b T p P j B T q W H 2 d O l / 8 X L w 2 5 9 W / i z T E Z R v 7 M x v N v D M Q / X 8 k c t N A i f o e 4 Q A A A A B J R U 5 E r k J g g g =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I n s e r i r e   q u i   u n a   d e s c r i z i o n e   d e l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5 d d c 2 0 8 - a c c 2 - 4 8 9 9 - a 6 7 9 - 6 7 f a 4 5 c d 9 7 8 7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 - 0 . 6 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D F t S U R B V H h e 7 X 3 X f x t J t t 5 B B n O m m M Q o U V Q O I 2 k U Z q T R h L 2 z d / f u f f O r / e C H + 3 D 9 4 P / g / j N + s n + 2 f 2 v 7 7 u 7 s z E i j n C N F U U x i z m I E C R C J P t + p L q A B A i R I A V T q j 6 z u 6 u r q R o f z 1 T l 1 K r T t 3 2 8 / X i c L F i x k B b Z / v 2 M R y o K F b M F u r C 1 Y s J A F 2 P 5 i a S g L F r I G S 0 N Z s J B F s I Z 6 Y m k o C x a y B N t f 7 l q E s m A h W 7 B M P g s W s g i L U B Y s Z B G 2 v 1 o m n w U L W Q M T 6 q l F K A s W s g T b X + 9 Z h L J g I V u w 6 l A W L G Q R F q E s W M g i b H + 7 9 8 w y + S x Y y B I s D W X B Q h Z h + 9 t 9 S 0 N Z s J A t W B r K g o U s w i K U B Q t Z h O 2 n + 8 8 t k 8 + C h S z B 0 l A W L G Q R t p 8 e W B r K g o V s w d J Q F i x k E R a h P k D Y b b a E Y O N g 4 e M A m 3 w v L J N v F w F y r J O N m p o O 0 O S i g 6 L 8 9 C M R o v 2 V E Z p c t t P C K u 9 f V 6 + k u S x M U c 7 t d R I N z j k 5 R h Q M q 3 M A W N c U h e l I H e f i Y 3 w h D 4 U C 8 3 y M n T r f j E r + K H 7 A w q 7 B 9 n e L U D k D 5 L 6 q t J h c e Z U 0 6 c u n S J T I 4 4 h S W V 6 E S r 1 h q i q I S J 4 n T 5 7 R 8 e N H Z X / v j J N G F 5 k 8 B q n S w a y 1 k u N O B x N p 3 U 4 O u 4 0 O 1 0 a o u t h G 8 w E 7 T U x P 0 s z c W z 6 3 k d l C 1 m H 7 + 0 O L U N k C x L q j s Y 7 2 l B f R 3 I q d X o z Z 6 U R d g A o 9 r I J Y i k E S T R S 9 n p 9 f o L d v 3 1 J d X S 2 F w 2 F a X v Z R e X k 5 e b 2 e W B 5 g a t l B P U y 2 t X C i C Y j o m b 1 r Z G f j 3 R + 0 0 / C 8 k x a Y P D o P 1 j o U e V n r V U S p r l R p y Z H Z J e o f H Z d 8 F r I D i 1 D v C A j q m X 3 1 5 M k v p M 5 R G 8 3 N T t D X h 4 o l X R M o m U S A O R 5 h m + / O n b t 0 4 c J 5 O W 4 7 S J c f 6 X f u 3 K O 9 B 8 / T 4 L w 7 R k S d 3 8 4 M 9 D j Z 9 K x Y p 8 Y K m I Z R u t s 9 R O H Q m u y 3 s D M w o T o t Q u 0 A V d V 7 a S 2 U R 6 2 V U S r x h I U U 8 / P z 5 P c H q K Z m z 5 Y k S s b N G 7 f o 4 l c X R O A 3 y 6 e R j k h m B A I B 0 X j V 1 V V G C t H y m p 3 G 2 K R 0 c 7 1 s d s V B K 6 z V Q C 6 E A t s y n d v n p E V / h F 6 8 G W O z 0 R K N 7 c I i 1 D Z Q 3 t B O i 0 s u C g b X 6 a u W V X L a o k K k u b l 5 N t P K h A i Z E C g 5 f W R k l F w u J x O x x k j J D k C 6 G 0 z U r 7 + + a K Q o m M m o 4 j b y M b F u d q 2 Q d + E + / f D D d + R w O M j O Y W p + h T o H L b M w U 9 h + f m Q R a i t 4 K w 6 z 5 i H K c 4 T p d I N f C O H z + S g U C l N x c d G W J E p H L A 3 s f / 3 6 N b k 9 H v J 6 v F R V V c k E c x l 7 3 w 1 z c 3 P k d L r 5 O g t T a j W d B m 1 V 4 o 3 S 4 v w s F x h r Q m 7 U 7 f x 8 4 4 W F R X x N V X S n Z 3 T L e / n c Y R F q E 7 h K D 9 M a V y n C 4 Q h d a V s V Q V t Y W K S K i v K Y Y C U L 2 E 4 F D s d N T 8 8 I A f b s q R Y H h X / V T 8 F Q i I k b 5 A x E Z e X l H A / J P j g x v F 6 v c X R 6 Q I P e u / e Q 6 2 d f G i l x p C J Y 5 6 R b 3 P R 7 i 3 x C J r v d x v d b w Q X I i t x 3 Z N 1 G t 1 / 2 U w g u S Q s b Y B E q B Z w l m k h h s l O U z j U s K B O I 6 x n Z I p L O P z E x w Z p g n g 4 e P C C / k Q o g x Z M n T + n 0 6 S + M F I V A Y I 2 6 W b O V F B d T U 1 O j X J + G m S w P H j y k L 7 4 4 l b A / F f Q x K 0 E b 3 R 3 y U n 1 J m A 7 V w L W v 0 n E 8 C h T U y S Y n p 6 h 7 2 i d t X R b i Y E K 9 t J 6 J A V f p I R b S d d F I N o r Q 2 d o 5 M e v G x 8 d 4 r 4 2 C a 0 G p 6 O f l 5 1 F B f j 7 l F + S z K V U s 5 l m q 0 l 4 j m W x L S 0 t 8 z n F q a W k h D 5 t 5 m W B 5 e Z l J 9 Z w u X U q s D 2 m A d E N D w 3 I d 9 f V 1 5 H a 7 j T 1 E U 1 N T f A 1 E q y s r F O Z 8 e X l 5 b M Y V y L U 7 n a y O G N i P W 5 j y O a i m S G m f X 3 q 8 Q p j v 2 + G W j 5 M K v 4 F 6 I 5 w v o X C U 7 v W M 8 D o i + z 9 3 W I R i u E v 2 U y D o E v L Y W C M d q 5 i h o g I P C + K 0 t A m 5 3 S 5 6 9 u w 5 H T 9 + L I E c i A e D I N k a z c 7 O i r m 2 r 6 2 N S s t K j R y J W F h Y 4 H x v q a 2 t d V M C p g I I t c K E y M R x A R f 4 9 P S 0 m G l O p 4 u W f c t U W F D A B G 4 2 c s Q B E 3 J x c V E I E r C X 8 r W X U 1 k h 1 7 m 4 P g X c H v S Q P 2 S n k / U h q i x U a b h 2 B J A L Z i o I H G Q + 3 e 5 6 I / s / Z 9 h + e f z 5 E i q / c h / 5 V t w s V B E p 4 c / s D d D i z I i Y N C i 5 N X m g l d b Y B k S J n g 4 6 L 4 Q e Q j o 2 N k 6 1 t T U 0 z m s n a 7 D m 5 q a M 6 j z p A A c B f q O y s t J I y Q z Q T o W F h V T A h N o M Z o K D k I 8 f P 6 U 1 v u 9 G v u 6 p 9 R Z a D D i 4 s C G 6 s j 8 g P T A A T S q s R 0 Z G x H k R 9 R T R 6 5 E J 2 f 8 5 4 r M k l M 3 G d Y m C D t h J r J m i X A k P 0 5 e N a 9 T X 1 0 + t r S 0 b t N D L l 6 / o 0 K G O B K H T M O c 1 A w Q F s S B o + / f v N 1 J 3 j u H h Y S E G N O Z 2 A K 2 I a y w r K z N S N k e q e 8 S 9 Q F s / m a k g b 3 4 J n W o I U n l + V P K a A 8 g 1 M L p I d Q 3 1 9 K K v l 4 J c B / 3 c 8 N n 1 N v e W d 1 D I 3 U F + f 5 h 8 H K r y g 3 S W N d P o 6 J h o E U 0 Q r O N B C Y + G e V 8 6 w M E A U 6 q m t t Z I 2 R n g n k e P B 3 j a t k s m A H W 0 x c U l Y 2 t r p L o 3 3 A u 8 i n 8 4 7 p b 0 R y M u 6 X e I O L S Z D i B e c 1 0 R u d d X K O h u p 4 t H 2 o 0 z f D 5 g Q k F Q P p N Q c I i W l l W 9 A R 6 8 r 1 r 8 1 F G 9 R p O T k 2 K e g T T J w o S 6 C 4 g G J O 8 D w l G c e y M g Y D 0 9 f V T E W m W n Q L 0 G d b N z 5 8 5 u a b K l w t D Q C L 1 4 0 U m D g 4 N G y v a Q 6 n 4 b y 5 T W + b X X Q w F D A e l 8 m l j r 0 T B d b F y m R 0 N E l 4 + 3 k 1 O 8 l 0 n v 4 h M N b P J 1 p S 9 m P x E U V L b S k s / D R F J d h P D y v 9 2 H B t o o 9 f b 2 s U m 2 b 4 P g a L x 8 2 U U H D r T H X N o Y D b E a t F G e a 5 3 r E t i 2 c a W d f 8 O 9 T q u r q + J O B g l h n s F 8 N G u 2 7 Q D X + u u 1 m / T 9 d 5 d j d Z b t A A 4 S E B L X A F M s G 9 D 3 8 n z c R d M + 9 T x K 8 q J c 9 w z G 9 m F t D j N c R 1 1 Y 8 1 C p Z 5 7 6 x q Y l z 6 c M 2 y 9 P P m 1 C O Y o O s n m n z B F d g n 6 7 b 1 W I B G 8 b h C 0 d m Z B + 4 8 Z N + v r r r 2 S 7 f 9 Z F b Z X M H g M g z h i b i j P z y 7 S v p Y H 2 7 N m T I L z 4 L e R B j / J w J E x 7 q q u p s K h I K v t w c s B 9 D c C F / u b N E H n c b n I 4 c b x N H C B F Z d X 0 7 P E D O v 7 F W f I U V F J V Y W a u a V w 3 2 p 4 O H z 6 0 I 8 2 2 F a D d 0 b T w S 4 + T v H l K A 3 / f H o i R C t C E k u f L 9 3 N j s J D + 4 b C N f n 3 a b e T 4 N G H 7 9 R M l l N 3 p p r C r j Y J B 5 c G D c I e D A T p Y N E Q N D Q 2 S Z z M i A T j m / v 0 H b H J 9 S b 4 1 O x V 6 l N t 4 Y O A N 1 0 3 c X K + o o + H h E d F e 6 N 1 g 7 i 4 E D Q H B Q 9 0 H + 3 E u V O z 5 7 F R S U i J p 0 G g Q O m y b h V E D 1 / H k 8 V M 2 U 5 f o 5 K m T 0 o C b C X D e R w + f U P u B / X J d 2 c a j R 0 / E S e N w O O n G U P y a Q C p A 3 4 s m F Q K I d b X X T S e a 3 D Q 4 P k C B Y L x g + p T w S R L K W 1 p P P n 8 x k y k k g o w A 4 X T Y o v T N P j U 8 I R W Z Q D w 4 E i D 4 I E w 1 a x S U 8 O g 5 A J N u c m K S K + M R q q m p Z W G K a 6 L O z i 5 y u 5 2 s c f K l w R T C g 3 a g d / X u o e t P V 1 e 3 E G n V v 0 r H j h 0 1 9 m w N 3 M u 1 a 9 f p m 2 8 u C X m z C W j t i x c v y H 1 G + D F e 6 1 O a F v h u P z R V I q n 0 G v l H J + d p M N h M b a U z N D Q 1 K / s + J b B U 4 I Y / n e C t O E h L K 0 U b y I R w o S U Y i 5 s B 4 U P l H c 4 K u J c 7 O g 5 I L 4 a Q n c 8 T s Z F v f p J e d r 6 k y q p K q q + v T y A T c O T I I T Y f 2 2 h o a E g E 5 + 7 d + z E t u F P A p L p x / S a d O H G M 6 u p r h e j o 5 Z A J 1 t a C 9 O p V N + V 5 v T L O K l X h 8 S 5 o b G y k P j a Z 0 d Y G g + 7 0 3 v g Y q l 9 6 v b S w t E K v X / c k P H s E b D f U l F G z v Y t q i j 3 U W r u H j 0 j 9 H j / W 4 P i P / / K v / 8 a x T w L O k g 6 u s 7 B p x 6 Z W 8 s t E v b 6 1 P C j m G q d Q P t d f n j 5 9 J h V 3 D L 1 A D w T d D U e 5 h I n y W S v 5 l h c l D k 8 f S l g z o E F A X D g u 0 N W n v X 2 / 1 I s i X F 9 C I + 5 O G 3 J x v f 3 9 / b R v f x v d v n V X R u + W l Z X K f W 1 V J 0 L P j Z 6 e X q q s L G e z 7 K A 4 R 4 a H R 3 m 7 Q g q O u f l 5 y Z P J t a E x G c 9 H 9 T h X d S V c G 8 Z 8 o Z d 9 f n 6 e b E + P D 1 G 1 Z 5 F W q F y 8 n m N L X j p Y 5 x A T G N 2 h C g r y R U v i n a D A Q f 0 Q j 3 J 0 o J f q m o / Q / O K c n P t T g O 3 X p 6 + y W 3 y 9 J 9 g L 0 b a U m k y 8 o C b 7 S 2 q C + 5 v j v 7 E p h J 7 b p 0 6 d M I 6 O A 9 1 s 8 l y q r g S z D Y D p B 2 A A I Q I 6 i E J A p i a n q b y i T L y E q A c B K y t + e v j g A V 1 m U 2 u n g K s c w g 8 n B 7 r 2 D A w M s B Y 8 H B N q M 5 C v t 6 e P F l i D o Q s U y H f 0 6 O E E 4 k G 7 N u x t k E Z e E N 7 r z a O Z m R n W o v U i 9 P K M G G L C 8 f n i / f u U U w a / C 3 M T 6 X C g o F 0 L 3 Y 2 S e 4 5 M j E / Q a j S f B v 0 1 4 r x p K V c a F e f p 7 x + Q P o y q T o d J a l R n X j z L 4 V A D r S y 8 l r w f O 2 x X P w V C F Y B M E S E T X p 4 m l M b h k n G q q Y 7 3 F F h Z W S V / w E 8 V R k M p B A 1 C o w U J G G f h Q C m s h f j n v / 9 C 5 y + e l 0 6 x G o 8 f P 5 H + c e i m c + X K Z f H c P X j w S A b 0 6 b r D d j E 4 O E R F R Y X i z N D A f d 2 6 d Y d O n z 4 l R A Y J k A Y P 4 h I L N 5 w Q h w 4 f 2 q B B N U S D u t w 0 N D w s 1 4 l z 4 F r 9 g Q D N v Z 2 j 2 2 w W / v O f / k i / / H y V 9 r O W h W Y 6 d u w I T X K B A b O x p L R Y u l + B p I / 4 X i 9 e O M / X 4 K T X 0 0 5 q q Y i Q 2 x F / 1 r g u 9 F d 8 u d w c q 0 + Z g e e C A C 2 J / p E n T h w X k r + e K 6 L 5 t x 8 / q Z h Q 3 R 8 1 o d b z D / D L V m Q y a y b Z x + t D N S G q K 4 5 I H z u Y K h j T A 2 H q R J 2 I z S B 0 I A 2 z j V f H 9 j w G 0 U F w Q L C e 1 7 1 0 5 u x p O S f a l l 5 2 d t E / / e k P C U R B v Q u u d 5 h Y H R 0 d d O / e f T p / / s u E n t 6 Z A L 8 B M u A a H z 1 8 L E P h z Y 4 E 3 E d 3 9 2 s u 4 Z e l E M C 4 r G L W i K W l J W K 6 m Q u C d I D Z 9 v z 5 C 9 F K t b W 1 a c m n I Y T j Y 7 Q H E s / l 2 d M X 1 N L a L M 9 t s + N x P 3 g m o / b j 9 M O B j X N U 6 G e I t S o Y f N J z v W 8 + j 6 a m e m X f x w r H f / q I 6 1 B b k c n F M r k 3 b 0 a c B H l 5 X h l 7 B D c 3 N E B p a a k I F j r C B l h w o m z q o M S E O Y T S d y + b S H A y o L s P A s w w M R k Z L y d c V F 0 U Z Q L 4 p H R 9 8 2 Z Q N B X M m n 3 7 2 h J I t x k g t N e v 3 x L C j o 6 M S F 3 n 9 J n T C U M 6 c B 8 4 P 7 Q l n C X l X C B U 8 T X D 3 A J x t y K G B r Q a y B T i Z w V z L 5 2 r X g M k B V l 1 H m y H w y H R U r r 9 L B 1 w D O a j W B l 7 S q 8 X q 6 i 1 e i P h z b + d b 2 h 9 9 A 8 c 8 d e S L f R W t j 9 G f L Q a S p M J N j 9 C M p k A V 2 C U O v Z E u B 4 y y 4 S L S C U 9 V W m O k h 8 N r + V p O p C C s D D r z r L G A t B T Y n j e R p N d V + n s l 2 e 4 5 G b T 5 e R x M a 2 S B w G m A 9 q p X r 1 6 L W Y c C A T n B r y H Z s 0 E o B 4 H 0 w 5 e x G w B 2 g a m K c w t F C 6 Z A O 1 h I E l T 0 9 6 M e r x r r + S T c S a L u z S B Q G i 7 L m P y o F D a U x i h 2 / 0 2 O t n k o H y P j R 6 O 5 p O N 3 5 H d / 3 G a f / Y k r 9 / H E Q r i m o n W U 5 N J 0 l a n y O a t w o Z U 6 k E m a D K Y T 3 B L a 6 y t B U R D p Q P q S h B 8 j b W I j R b 9 M I P W R D j X Q i F a X u W 4 u 5 7 u D X n o 1 1 4 v P R h 2 i 7 c w F a C Z 7 t 9 / J O a h 1 k Y Y c 5 V M J g C l N + p z + r 5 S A Q U K 6 l G 4 l k w A z Y P C 4 d G j x x k f U 1 O r x m F t N o T F D G h A t J + F R 6 5 T g U v V b T X C / F x m f H b W 9 E 6 6 2 u e l t X U P P z c X X e t 1 0 e p a h J 8 P v 1 M u M F O + + w 8 8 2 K 4 9 + 8 g 0 F J M J 3 j y 0 G Y E c H m e U / E G 1 K 5 X Q B d / 2 0 I / n 9 s r 9 v u 7 u o e q a a g q y Q M M E A s H g d P g f / / 1 / 0 h / + + I / i 3 k 0 G S l p U o F G / M g N T I 1 d 5 l u i n l x H K L y w j R w r N 5 7 C v 0 x W j I d m M 7 u 5 u O Z / Z 8 Z A O 6 N N 3 9 e o 1 + p I 1 o f Y k m o H n c P v W H W r b 3 y Y O i g D X E / e 3 7 x P T D O Y g r h / a A Q F E R l h d 9 R v e P o / U X 8 r K y 6 g 0 x b l T 4 e 7 d e z K c H s 8 v E + D Z o S 4 2 u V Z J I w u O B E 2 l o d P 0 d e K 6 8 W 4 8 H g c 5 A h + X p m J C v f 5 o C O U o b i e f L + 4 a 1 / U m I J l M 5 u 1 8 1 z q V B 1 / S / n 0 t o g X Q / o R 6 E V z S G N r d 2 N R I l W m E G 1 N 8 o f e D e T z R y 0 k X T S x l 1 v v g R F 1 I O p C O z D t o Y t l B / p C N Q s E A l R e 5 6 U R 9 i A u E r R 8 / n B W P H z 2 h c 6 z R I G g g B Q Q V 9 w J X N M Z 3 o V I P g G D o 6 T H M 1 4 0 h 7 9 B c 0 E Z 4 V k V F a P 9 R P e p x H u S F s L / o 7 K J z T N i t 2 r g 0 4 I l E H R R O k U w A k x X X q u t K Q w t O m u V n g R l u N c y k A q E Q c E y e l 0 n o 7 5 F 9 H w M + G k I 5 C x v I 5 8 + L a a Z M y Q R E m I D f H g i L k w K C C I F A B R 0 D C l F C o / S H g K U C 2 p 2 Q / + T J E z S + 5 K S u y a 0 9 a l s B A / R e T L i l 5 / q V f Z m Z X G h g f f b s B d c D D 9 D E x K R c P w B z D w R D 7 4 V k 4 D k g b O W 4 w D l 6 e n r 4 P E H W X P n 0 9 u 0 s P 5 O z K U 1 Q j W t X f 6 N v r l w 2 t r Y G i A v T F V 5 R D Z A H P V H G F u 1 c 4 D D B o + o 6 N 5 D K F S R b c E T 2 f e i w X X v + 4 R O q p L q B p t / m C x k 0 k b A G k s k D p E q D l u q o 8 t P i z H B s b g V o O p T m L 5 5 3 0 p V v L 8 f q M / N + O 7 0 Y d 8 n L 9 q 8 u U 1 5 + k a R n G 7 b 1 s P Q t h O B A q C F 0 g B Z k f R 9 2 O w t V n l c c G X C A n P r i p J h / q M P d u n V 7 x + O l k o E v d e C c 8 O Z B i 1 + 4 c G 5 D Q Y N r Q r 0 L B d u 9 u w / k u a U r j F I B h V h d X Q 1 r K 3 W 9 W j O h X n W N 6 1 P Y R o q N n 4 k m l t N h p z w a 4 t T M u l 6 9 T 3 w U h A q 5 2 r n 0 D C V 4 8 3 R I R q o 0 j X A o y K R x U 1 t F i B r L 4 i / n + v W b d O n S V 3 T r D S Y k 2 W j j 5 w r + 5 V m q D n W x 0 N j I t 7 I q R I e n D + 1 l E L y 2 1 l b K L 0 C v h r e 0 y K Z d J d d 1 Q K 5 D h w + K s M H 9 v e J b o e Y U k 6 + 8 K 1 B 4 o V c 5 y O P m + l J x S T H l s / b C b L I z 0 1 M y K S e 6 c c G V j 5 4 i m d a p A J C x v 2 + A D n S 0 C 2 E 0 f u 5 R 3 a G E V K Y g m o q f U b 7 t w 5 8 E x v b b B 0 6 o s K e d X 6 o a G K i 1 k y Z N M n k 2 I 1 M y U H f Z U x Q l V 3 S J x i f n y J + X P b d 0 p m g s 8 V N D E f o D B k V T o k 0 M d T V o T r S J Q W O h f o Q u U v D M 4 f 7 w D L R G Q J c k e N 2 2 O 3 F L p s A 1 4 T d x X T I j F J c 1 q A / N v Z 2 n P T X V 8 t s / d 9 v p Q M G Q 7 M d g x u 1 g d H R U u h 4 d P X p E t q / 3 e 8 Q q A J J J h d 8 G q Q r t 0 F Q f L r h 4 E A X 7 Y Y Y C a K b 4 e C a 8 X E 2 a Z P I k b 2 8 F f I 1 i e N 5 B v f M l 7 4 V M 4 X C Q h v t f i 2 M k E o n K E H z t x Q N h 4 E k 7 c + Y 0 b k z q S L q k 1 m T C 7 U 5 O T A n R c g W 0 U a F t D U 0 M 0 O x o S I Z n E r 0 l X r 9 W P R r q S h 3 U s H e v D G l 5 y u a o N l v x v q R Z Y x N g i D 6 a M 9 R 7 Z a 1 o k E l D v 2 8 E d b 4 I + a K o K y b J y Q c U N q + t v k d 4 i m v 4 5 a x v M P M A v d Z I 3 t 4 O z C b H b s L l d N P 3 F z q k F z u 6 Q 6 G 0 T 7 4 W 9 N R u P 9 A u H r V k g G Q r x g D F X A B m 2 d D 4 H P k i B a I d e m e d N L 6 o 6 n Y g d U t L k 3 T R Q t e u F x M u r h N 5 5 a N x 8 E i i X n f z 5 m 1 6 8 e K l d E E C y f C O Y D 7 q d 9 X X P y B 1 P w 3 M 6 2 e G + V 1 L n P 9 B q l A w T E F S H s 0 P E R 9 s w + 6 y v 0 h K O D x E B A 3 9 o D W S t z 8 W 5 L m 3 v m 5 o L X R n m p l J H I i H e 0 Z j d F F R U U 4 0 F M 6 v O t Q 6 6 I / f f S H 1 o / 2 V Y Q q w B n k 4 o h w 3 c O C g f y N w r F a N v g W 5 Y X 5 i 8 O H J k 8 c l Y L a k q 7 / + J i a h r m f B c 7 q v r T X B i 7 i y t v E z P n p 7 H T L A c W x H 1 6 P k g x J M I T M f Q v g g N V T U u 5 / r F f H + e Q D W 6 R 7 4 x 4 g L z R s b f J M B w q B P o V k L 4 Z n A Y Y H 6 E 4 Z p b O b a 3 i n w g Y L R k T F q q q 9 K O D 8 6 G e O b v r / 1 2 O j R 4 0 4 6 f O S Q s W c j c O 0 A H C f n L 6 D D s O o J g n t J N U f g w F t t y q Z 4 x 3 w M J t Q B 4 I m M 8 D O Y X 0 1 s a P 9 Q 8 M H V o d w l r W w a K K 2 k C f U x E y c d R h d S E w E m 0 9 u 3 c 1 y g h M R Z s b A w z y Z W P C / 6 9 m E Y / r F j x 8 R V / m h 0 e z 3 b M w I / 7 t K y x M 6 z C 3 4 7 3 R 9 y U / e 0 i 1 Z X f F R f X 5 v S F E 0 G i G W z b U 5 6 1 G f R V J E O 6 v 2 D V P F t z K W + H E R 3 q I 0 y 9 D 6 D P X X y + w v L P k d O n B A f G n p m 1 G S R G u j x g G H r X V 2 v x J O G g X 1 / + c t P N D s z F x u T h X o T 2 q H g T t e a o 7 Y o Q o E s u / p B W I w Z g x c O j c l o S L 7 Z 7 a e l 5 R X p 8 x g I R W g 6 W C J E 2 A r o H Q H z N B 3 w G m 8 O J H 4 w I d 2 7 Z W l Q f 7 w f J i C a F 8 y y 8 y G E D 8 r k i 3 j 3 i S f H b O o B n x q Z A P S S u D X o j Z E K 9 x x i r Y S p v z B v x a X L X 9 M f / v A j X b i Y 2 L i K a c j M z g s M 0 / e 6 s v c 8 8 G x f M a n b 2 / d x P U k 1 J q P r l Y d W a H l 2 h K Y H H t H 8 8 D N y h R f I 7 T C V C G m A u h a G z S Q D 9 z + 2 6 J A 5 K F J d f d p 3 z M n Y h f 0 R P s n 0 Y m a d d X c L H 4 5 T w u H m k k x 5 9 T Y z 9 d I + 6 I 8 Q X E 2 U 3 t Y Y D o L 7 R o A W w n g s F 5 M I R D I 3 m K J f H v a Z U Z q 3 t V B v B 2 J y z s 5 R S W m Z x H E d M P 1 s B X V U 1 X i Q a v a f p Z b j 3 1 J V e T H d v n 1 H t M R m A P k x g t c M f C E f P f J f T W 3 e G B x / 1 1 i r e G z J / 1 I I c Q E c j P A z S S V T 7 y F 8 M B o q a G + M e f U A / T A / J Q K l w y 9 d I e r u G 5 b 2 H b R F g V S 4 b x A M J M I 2 v q L x 4 P 7 D h F l s c w G Y l x j y 3 t f b y 9 d S T A W 8 j f a n Q s 8 6 n W 1 c o y I v + g Y 6 q L m + Q t r J u r t f i e M h H U B G 9 O L X 7 x U 9 U R 6 P b b P e B x E A h 2 S d K B c w / W Y W c l C P 3 C F s 1 z v 7 1 J W 9 R 9 g L m m X O c U 0 o P C w d z E j e / p S A e 9 t X E S R n Y I R e v u g i t 8 c t / d k i 6 I H Q 1 i K k a u W 6 E x p Y c 4 3 n P R N U X + G V t q W 7 d + 7 T i Z P H Y p 6 5 p 0 y G E / X G e B k D m I M C b W Z H j x 7 d o E E B u M l R C E w E K m Q I x 8 5 g y A T L B 2 Q E A 0 b X J Y C o U f K 4 7 L S n P L O O x r m E 7 c Y H Q K i A o 4 0 F R v X V 0 4 Q C z A T 6 l M m k 4 V u a o 6 P l 0 x T w r 1 B z c z M / D 8 w 1 o S Y 0 K S o u F v N r N z A 4 6 a O g b 4 Y W 5 t 9 S U + N e m f X J 7 P F L B T T e P n z 4 W C Z 3 S T V u 6 8 a t + + S v + G p D 4 3 W m k P f P A e 1 Q I B K c I y q u t m 1 M u O b a z X t m 7 A b e u 8 m 3 n t 9 G + O C Z m U j A 5 0 C g Z L i 9 B f S q b 1 y m D 8 P 9 Q 4 Z R y K B 0 X / H 5 Y t O Y Y d B g L l F a 4 K B b D 3 u Y T I 0 Z k Q n A g M W v v r o g k 1 / C T N X A W 5 z x O S j A Z H o n 8 P P Q p J K V p M X T I T 8 j U 7 t T 4 G y G 9 + u U 4 N I K I 7 A 3 M / O A V G m f I l w u N 4 W K D 0 o f N w x s x P g h V O h h U i 3 M L 8 h 8 e B i / 9 f D h E + k a l C v k 5 3 k o Q i 4 q K i 3 P i E w a y I t x W u h U q 4 G j n 4 2 7 x H x 9 l 2 5 e w h 3 5 0 1 v x b Q T U p Y J s H u M r 9 R v k b B e D 7 c b L 9 2 f y R b 1 t t L I S n 7 U I A U g m 0 O d C K A 0 9 9 V k q 4 F l g z n L M c a F 7 I w D o 2 g P N A M G C + Z N J o + t m + N v j e a o p d 9 P x 5 u 2 P s 4 K r H R P j d H S 0 v 9 u Q G O O 9 y 5 L j U m + S t W H 2 x d Y q z h v k d N i o 5 d 1 m w X 4 n c J G R R L F d D F z P F p M G D y k d a T 4 3 M g H d m 7 i T o Q V Q T 8 F Y J D w 7 j d X V F e m M u r y 0 R D d u 3 K J n z 5 7 J h + T g z N g J S g t c 5 I q q n u P b B a Y X q K 3 d I / M W v t P 4 M r 7 X u A 5 S U P I Q 1 1 T x v U q G U D i b Z W y 3 g + 3 m y / 7 4 1 e 4 i o n m t 5 P N t n F M v m U D J 2 5 8 L 2 q v C s a 8 F J g P P C z 0 q 0 E a l S Q X H R Z X x M Q P E Q S R 8 A w u e w U z n f j A D 5 / h v f 7 5 H v 7 9 y k m o q M p t q L B l 3 + k I U s R d Q I P w O p h 5 k w 6 C M 0 k g q a K 1 k 1 l C I r 6 + z s e q w 0 7 6 m z A c 8 Z h P v z S m R q u 5 k k S m O f q O z a C q g L t L e 3 i 7 z h I N A q L f g a y F 6 Z i a 0 G 8 E c R J t S K J T o 4 s 4 U O M d / + M f T 9 N M t 9 R W N n S B k 4 9 9 P G u O 0 b f D h M d k Q e Q C 9 1 J + K Y w k Y q Z w H k 3 m + L 7 w X p 4 S t s J U 1 k 1 G q f M a k S Q f 4 A Z r L N x c K 9 N 5 G P Q m N r x h L h T V I Y A b G W e k B f 9 s B r A Z o K A x 9 9 x Y U 0 v T c C k 0 u O 2 j W t 7 3 y F w 4 C c R J s E 3 H y A G x G Y c X b m j C y T 2 c x t m P J H C B X P W + 4 x D b k b T f D e 9 F Q 8 K o m a 6 d k p E r 7 X I B b b 0 p j 7 m 0 H m B G 3 g A m x X T x 9 O S D z b F y 7 9 h u 5 f f 3 0 1 + u d V O 7 x 0 8 i i k / p m M 3 d N X 2 7 b e U O r m T y Q B J E G t W l s m 5 c A d q h j o F B z 6 Q X d D L v u l M i v b O E S M D 4 0 Q + N z J l A q Z D r v 3 2 Z A A 2 t v b 2 + C 8 2 I r j E 3 M 0 P P e K T p 3 / h x 9 9 9 0 V + t M / / Q P 9 / m I b / f L L V W o t m q U W 1 p y h D E 8 n Q x l 2 C B E H E E S I Y s R V o t q p t 2 N x 2 S N p + M O Y q a E R k G q j D O Y y 7 L q G W l i w W d o p A 8 D T l 8 n w i M 2 A j 7 S h t w U 6 u W a K P K + b m u r K q L A g X + p q C K i r f f v t N 9 T b 0 0 s D / X 0 U W o s 3 3 G 4 F l + l T N 9 s B 7 l z k Q P 6 1 n M R l R p 1 V 9 h j 5 j I B U X m M g 4 u J y 5 v e d L d h h r + 9 m g C a 2 t N P W w B N 5 M / d u W g r P F f U r a C i 0 U W E O C I y 7 2 g w u p 4 O K n P G 5 H z Q w D O P U q Z N S L / v z n / + v f B F k j e t Z W y F T p 4 T 8 n v y m + l 1 Z 8 q F C H S N d 5 9 F p p u y S J p s 6 D w d 4 / 2 A N p Z L D X I X d 1 V D 5 L f J y k 1 + W h d T g 9 / N O g H b B / O X P n n X K 1 0 O 6 X 7 1 m M v w / m a N C 5 v R L o b k w O h g O i V T A + d D G 9 M M P 3 8 v 2 / 7 6 1 c Z x T M j A N d a Z Q h F B x g X B D k U P S s T a l q 2 2 1 X 3 Z I J h 1 V W q q n b 0 H S d g u 7 W o e C w 8 k y 9 z K H O w u j N P C 9 q k u X L t K F C + f p 6 L G j M m k K G n w x C h c e Q J A H 7 w S f F M W z h y a D i b d Z l y O 4 5 P H h h b a W J r r 3 4 L G R m h r H 6 z J z D i T 8 m s i A J o q O s 9 w Y + 5 S M 8 B o p p r j 8 x f a z r P E 6 s L a 7 9 a h d 0 1 A 2 h 5 f V b + I N A + a 4 h T g g z 0 1 b u M 4 z A Y i h 6 k L 4 W m B I h q R j L j z M 9 j o / v y D T f b 3 u f k 3 3 7 t 6 X S S d B s F S 9 x c 3 A h + Y a m / Z S c 0 W U q t v i U 4 G l g v l z o Z k B t F B y I X 9 a X v C v 4 5 I e 3 4 6 l y y 6 1 V t v K O e H z 7 a w t b i f Y N U J F X D U J d S e 9 N i N V 2 u e I Q n d U v k / 7 L l 4 y A O 1 J u n c 6 5 q k w W w f o H Q 7 t h f n L a 1 l r n T 9 / j u 7 f f y C 9 L 8 b G x m h 0 b J y G h 4 b l m G T g e P T K w A f S f v 7 r / x G t B j d 1 q v e H 4 9 u K Z m l 1 Z f O 6 W 8 K R O I 8 R 9 P X i T 7 b x Z 6 R J k l r E 8 y K K P 7 0 t Z l / i N G y 5 h O 1 2 9 x t c Q 8 6 x S s 0 U C F h j n j L B 2 c Y g F X t 3 1 j v B D J / P J 6 N 8 q 9 m E g 3 m H i V c K C w r o 5 K k T o r W S A W K M j o 7 J I E Z o N t S 9 f v z x B y G Z G R g 9 j P 0 D C 2 z 6 d T 6 m v a U h f r d r V M y m Y H N L o z g w Q M b C o k L O O y P k H b M f 4 u 3 U X 4 g U C h i v X k w 7 I Y I m f 7 y J R a U Z 2 x z 0 e C j V 9 U g N N p Q 6 O r Z F z l T c Z o v S u T M b v 0 6 S C + w a o Z b C T V K K a a e E D m Y k b 3 + u S P X 1 9 J 0 A h M K E l W f P n j F S F D a r H 0 G r 4 Y v z h w 5 1 y G d D f / j h u w R C Q Z j v M 0 k x 3 0 U g v 4 2 W A 0 Q / n l Q T p Y C Q M B n h 7 C g s L O J 3 H Z b e G z A z r / a n 6 7 X O 7 1 z 9 C 1 l i s g H S S F y R B n F F L L U d J 5 M i l I o r E m k y Y Q 1 C s X 1 E Z 7 / Y m z A d W 6 6 w K 0 6 J i L t B b n w z w m y 2 7 3 N C o U e 5 e b M B / U x B I H P Y D C D K 8 R P H W K M F Z J r o 5 P k r U C i C M C c 4 z 4 E a G w V W l 2 P n x T y B G C r f 0 N A g H X I x D z o c G F v N g a H I Z B S w x j o h 4 I / X y G n e 1 o E X C d v y h 3 Q V Y 9 l b p y d P x 3 g 7 U S 5 z E X a l D h U K O 7 l o C 3 P J q + a 4 d t r f 3 Z z 5 V F G Q x S n B A H y 9 Y 7 v A 5 0 E b G / f K p 2 q S T U P U y d C D H S T J 9 7 p p z T e f 1 s 2 + G Z S z A m T A C m s V h A i x w H J i p C U H X q g 1 K I O 4 O p G k 6 3 O a 8 6 8 F d 6 c r 0 q 4 Q 6 s i e I F 1 u U 2 T 6 u m W V O q o T P 2 J s I Y 6 G 0 s y 7 C W U C e P d 2 C p A J l g X q X 3 B s w N 0 + P D x C d 2 7 f E W K h V 4 W 7 r E k + A r 4 V q g o T 7 0 t / a c M s 9 A l B U 4 T j v I i l I 6 6 3 O a L S k d N I Q 7 J O i 8 U 5 b G U h Z Q s 5 7 y l R V 1 5 M 5 X m w a Z V W w u w 0 j s i y x C 0 k A l 9 Z L M v P n v a G A G 1 l 4 m 0 G E O n O 3 X t 0 9 + 5 9 6 R m B 8 3 V 0 d N C f / v m P 8 s 1 f e A W / b I 6 Q 3 1 Y q v T A 2 Q y p Z h g c u 9 m e u P 8 X i 8 T Q 2 c W L x 5 M A L I 8 5 R O Z c R V w m y h v x N T C x s k M 9 s h 5 x r q J r S Q k U m v q m 1 Q I A C / J K 8 e Y k V V L l x C 1 S W 5 U k r A X j 2 t g s M T s Q w d r R L 4 e N q c K m f O H G c a m t r q b h Y j b O 6 c P G 8 m I T + 5 T k 6 1 V F D j x 4 + 2 f Q 9 Y l 4 / M 4 Q s M e G X W D x u D q Z 0 X m z I J 2 m m u A T O o 9 f m v G / e x O e 6 y B W Y U E y r H A Y X 1 5 f Q o I h J O v i 2 y O P 1 y h S 8 F j Y C L x 3 1 E b Q Z o c S H R / R d g E / d h P h 8 W 2 k P M 1 D 4 d b 1 8 J R 8 s w O d J 8 w s K q O v N L F 3 t 8 t O j E R e 9 m X M S K x b x 3 C E v v v m E o t n D 5 t 9 m M P f p S 9 R G K v A i I V T m h 2 U t W g x r C f E 6 F U d M 6 e o Y 8 3 a q g H k 3 k u U z 2 8 H x n / / L f / 0 3 j u U M d a X x W U N h f g S D a 9 Q / z y / 6 X U d y f m I I B Q O 0 O t V F I w O v Z I Y j z B w 0 O T k t Z g S + x A H z K z l A m L F G b 4 D k w Y U A H A d o g H 3 4 4 B F V V l Z I + 9 B m e L u w Q q P j 0 z Q + M U O n v z g m m q i y o p y K 8 h w 0 O / S M 6 k q i V F / p J a f h t X v V 3 U 1 N T Y 3 k s D u k b y B G D 6 c z M e 2 2 d R m k m C z k v O B g E E x I o u L o p X 6 8 L k i j C 1 w Q G 3 m T A y + M t e l 4 f h b q H B x 0 3 J T W 0 p L Z t G g 7 R U 4 J 5 X E 5 a U 9 x n h A K J W 9 w L c C l Z h 5 1 f w D z p 3 1 o w P T G B + p d 1 N 7 W K E K K Y e 2 F R Q W s p V R b C 9 b Q W B A G O A u 0 U E C Q 8 D V 2 z N g K S w B u b R A J e f H M s R / f y L 1 9 6 y 5 V V J Y L C d f W g r L f T E K Y h v / r b w / o Q G s t H T r Q E m t 7 A g n z 8 / O E L P i K x o 3 r t 6 i m r k b S o Q H H x i a k r Q u 9 2 m t q 9 q Q V V s w 4 i 7 n c R e h j R I j H J Y j g r 1 N r R U h m 0 X W w d T O I H v d J + e Q s e l v i 6 j h e q M K b t 9 F O x R u y D 2 m a U N V V J X z t u Z t v w n a n Z w h X m B O c 3 d d I 0 Z D q l q J u a p 1 f n I 9 u j Z Q b O f A M c v b z H x 3 K 8 6 N 0 q m H 7 L m i 0 C 6 H e s 7 S 4 x F p t S r Q W S 7 Z 8 z c P F p M E M R C A I G j Z X V / 2 i T f r 6 B u h 3 v / t e 6 k T o R H r n 4 S s 6 d a R F J t n c D P D u Y a 5 A 9 A X E u w O Z s I 2 v 6 C e 7 2 O X N c p 7 F g J 0 e D L k M 4 V c B 6 S q u 5 E L H e U F f N K x R n k s 1 1 l 7 r c / N a 7 Y s R g 9 e 4 Z l m j U V f v M 7 Z j D b s 6 H s F E Q K q R t 2 Z P C R 0 / 0 S r X l w v Y M W I / V 3 8 r / j X W S m o a q 0 C A z Z T V F V p d L 5 J t C x s x t 2 q X + s l 2 g Q Z V D K t o b m m m M 1 + e o R M n j 8 t M s 3 X 1 t d T Y q C a p Q 6 + J z s 4 u E b x j R 4 8 K m d C T A d O R 9 f Q M 0 J c n 2 2 W W 2 K 3 g d n v 4 X G r Y B 7 R R S 2 u r a L 5 k z a R J g / t 5 N M x k E s K o g H R F J D O Z V K g s C F O + Q a Z 4 u o r z g W o b V D X S d Z r a N o L O l y L M z C y Y J D Q H f 3 d 7 h n G l O c G p x j I p O T E h C 1 r g f b 5 l u j t e w S / V y M D A T V q I A 7 1 j L r W + W 8 d Y O C H w p c P 9 + / c n C D q c H S A f N A l M v 9 + u X a d v r l w W 0 y + d q Z Y M 1 R 4 1 J V 8 B A f D + Y D 6 a e 0 M E w j b 5 Q m O Y 3 / P o v F F v M g k 5 L / j f I A k H O K 7 y X F E 6 W o M 5 K F Q e b d E o D W W Q S 9 b Q T r z m u N Z Y C d p J r 7 W W S t J Q X G T R j 7 / f v I f 8 u y C n b n M Q C d M L 6 6 H c e X l w U E j U Q h r w I 9 v y u 0 l b A c K H L k D J J E E 3 I G 2 W o f 6 D L k Z w j 2 d K J g B 9 / S C 0 Z p j J d G P A I 1 8 k H J x z 0 s i 8 y a E A o R c S 6 a D S L 7 X 6 6 X x z g I 7 V w p L R Z I q v 6 4 p U L 3 Y 5 x k R K B F 6 Y 1 v F z Y t s c 5 A 9 r D n D g 5 B I 5 J R R M C j z 8 h a D 6 U v m C P / 7 g L a Q H J m j R X z b M J d C B F Z + r Q X t T J o B A j g y P i M M k F f A N X l V 4 Q n i 1 g J s I B P v P E G w E 5 E P Q B E K Q u p E p T C x t 9 P L x Y k O a T u c f S U z H X + z 8 6 l r w e 7 l C T u f l A 5 k i X K I 1 l K i B c u O L 2 G E h E w z M 7 V x L Q X g y 0 T r 4 1 O c P v / u O H t x / I B 8 k 2 A o 4 J 0 Q x + d w w 7 W 6 + 8 d D S G q d D c A 0 B l r g O c q R p m 0 N b O U Y L 6 2 0 W d K y N b c Q H 5 + x c s J j P k 0 S W T d P j a f h d j k g c v x c K h x L k N J s h Z 0 6 J Q / X l 6 m b w Q w Z m V x O F R N 2 s h V Q Y k b q H s b E D J H v c 0 g F t T e c v n J N v O 2 0 2 g Y s W T g y h x 0 h f v Y 3 6 0 u 0 3 b g q w j O J 6 d f q G E C O O D l E m Y j x u T p f A + 4 a Y U P H 0 p P 1 G n D M a 8 e Q 8 e m 2 O q / 2 j w 1 M x O c 3 2 X 8 5 M v n A w R O F Q m E s z 9 V A k L W p i l 4 V N g Y K 5 Z 2 Z 3 2 u t A q r N n T 2 9 p + o F w M B E x S y 2 A 9 3 q z X 5 l 5 c a H l k K S J E H j B s q 8 F X A m 3 P 4 h k F d d u 8 F j c S F c B x M F + v a 3 S 4 v G t g i k v / 8 b Q 4 N a T y + w U O S O U h 6 t L L n f c X Q q z w M L 2 M L L g p K D h 0 M k E a G O a n Z 2 V b k P b B T x 9 A / 0 D 4 p X F + 0 o F e A m / + v q C E F C 9 V 5 Z z k z m l 1 x B a X n A 8 O R j 7 j b y B o I q b T T 0 J H I d z R m 3 r 4 0 z n Q G m j 8 x p B b S f + x o Z g E D a w l r s 5 J n J W h 4 I r 1 f y Q f G x f Y 2 1 h e 3 i y j Q 8 8 o 6 1 v e m q a y k p L x Y u 3 H c C d f v B Q B / 3 8 9 1 9 o Y G B A 6 r 9 m o N f F w M A g u T 2 e 2 D t l K Z b 5 L 1 I K c o I 2 M Q W d z u d f C N h M Z F L n 0 H W q 7 i l z N y W 1 j x e x e G I w X 0 O q / f E A l z s a v F P J b D Z C z j Q U X g h e g n 4 x 4 l n h G 7 K w P S y j o p 8 h 8 K z L K 8 q p E h O o 5 O c b q Z k D D b u Y g v n F 8 0 6 Z E w L t W e h 1 g Z 4 u z 5 6 9 o L a 2 V i o w n R c C 6 r G n E W C T 2 c e L e L p p u 8 i t C 1 1 1 D r O D Y n Y F B X A 6 c i B d h 4 3 7 + a S 8 V o E X C b + B g D a p X C F n T g n c l / Q w N 2 5 i N a g 8 R B a 2 B + c 2 i j w 8 5 5 2 M 0 A V A R j Q G v 3 r V T V 9 f + o q 8 e V 7 R S L d u 3 q a f / v Y z 7 d 1 b L 3 3 1 9 P v U o c D D p J B 4 X I j j w h s X Y p 0 u w s 6 / x S l 0 p A b m p c p j J l M 4 o u M c T O l Y 8 8 L Y N u I 4 V y w t 8 V y 8 k P v S 6 T r A c 2 i W 1 W z + 5 V R D w e b W N 1 G S l 7 t S 4 V P G d u q e M L N 3 M k I X 9 a b x 8 X E Z j X v m z B f S K A x t h X k j L n 9 z i W p r a 8 Q k N A s l 3 i / M t Z Z y Y / q w m O A n C r o Q y C T Q y u F g a C e d Z i I N 9 r 8 Y d 0 p c p + l 8 K r 7 x X O q 3 j H S O c 0 S R y V j r / J I H e Z E n R 8 g h o V R v Z t 3 j 2 W W L 3 w S 2 L W S O T B 8 X x v t s p 9 c D g J 4 P j x 4 9 l n d y 7 N j R W A 9 0 L Y R w v 9 f W 1 c T e Y 0 J g w V R k i A v 5 V o E X f P Y o H a 9 b E 4 F P J h M 0 0 h L X r X R e v U 8 f H w + K O A l p Q i y 1 T 3 q b J x y X G M 8 V c u a U Q O d M X D h e 8 M L 8 H I V Y j X N C 7 K Z 4 g 4 O F T D C x n F k P E / Q 6 z 7 T 9 C c B 7 Q K d Z D A 3 B T E U g U / z 9 q P 0 I 6 F r k 4 3 M j r j W T 3 h e M z Q Y M g T U H T o s J e O L + / Z W h G H n 0 P r 2 9 6 M f v K r I o c 8 3 I k 3 w u z i t 9 + o y 8 i f u V r M X J r v L r O N J T y W w 2 A j / 9 F K l Z C N 6 8 P D E l g M L i E n K w h j L f L F Y W M k O m I 5 z x b I c G h 8 X 0 2 w p q z r 5 X d O f 2 X T p + / K i k y b s x o O N Y Y 6 J K N Y u s e n 8 i z E Z c E S C e H o u L 8 O p 1 / N 0 j C A m F A C r I u e T Y K P X O K O 8 e y M Q R D u b j e R 0 j j k E k 5 I 3 t N / I g L X b + x H Q d T y W z 2 Q g 5 M / l k F K n L r W 6 M A 1 w S + i F Y 2 B 7 4 8 W U E m G 9 o + 0 O P c A 0 I K 8 Y / o W s R N J g W N r R V 4 d M 0 l 7 + 5 L O 1 K C d o g K U B D q U + 4 J j o g c O 7 O C d R 3 4 n l 5 k R g 3 k U y 2 O U w v K 5 M O I U Z S x D m s o r E X N 2 x K S y T q O t k M c p R 4 c T 2 J R D G v e W H E j X T c o 4 T c y a B U Y X M R 5 C F g z T e C h + Y P q G 8 O y c 1 h j 8 T V t o X N g e 4 9 m Q D 1 H D g Q x s c n j R Q 0 x i 7 J l z I w j P 6 3 3 2 7 K l + H x a Z v n z 1 8 I k f C t X j O Z E N d C r u M 4 L 0 x J T o r t m / X Z 6 M 6 g y / D I 4 X g V 4 u f i u K w 5 S F o 8 w F r B v t j v S N 4 o D a O r k e l a 4 s e Y 4 6 h G q L S 5 F S V f v D D 2 m d f G e X E + / E 7 S e Z P l N V s h p 1 4 + 1 J / U A + a H 6 E C v C X V T v E h Y S 9 x C W m D + D Z a J L Q H S 4 J m v r r I m 4 m 0 U Y i D Q 4 S O H x O X 9 / f d X p N t Q a 1 s L x 7 9 j U 8 6 L V x B 7 B 1 r A 8 Z 5 0 f H F p U a Z Y F g c T W 5 L P x p z 0 a 4 + b n o 0 7 j a 5 D + h g V e M H / + j 2 r d 5 + c x 4 8 e E q b f U g K / T h O L 5 r 5 7 Z l k x z m E c g 7 l W V B q O N U g j + Y w 8 h s w l / E Z s r U K u k D O n B C 4 a X 7 j D i 1 E v R 9 8 4 S i N V e u A m 5 c 0 z J G 4 h L W Z 8 W 9 e j Q i H l i Q N R J s b H Z X K W v X s b 5 P M 0 S M c g z 8 r K S i o p L p Y 5 K N Q z 1 0 J n v C N T P M Q m 5 L O n z 6 m n p 1 e G 0 L + a d N B b a X C N 5 0 H g h S m N Q 0 y Q k 9 K M 9 I i k G b J g p G G d 6 O B Q 6 z h Z V P 5 Y n P N z x N j m g H w x + d J x f Z x a m 4 m X S m a z E X L m l B A i R U w 3 G F H t F X J T x o 1 L M M w / Q G 5 U M 8 x C A t 6 8 T e w o q w X D H E R D s W l W V 1 c n B M B 3 o K q q q t L m N w e z e a b j c 1 z P w o Q x h w 4 d F K 1 X V Q D v n P H e D C L o Y 2 L v M 7 Y / R Z q R j m + g x Q t a / H a U + m a 0 d k I + l a b 3 q + O M v L H z q j y x 8 8 a O 1 X H T c a Z 7 0 v K X S m a z E X J m 8 u F m M C m I v o F 4 q W S 6 U Y 7 z I p 5 m 7 L d I t R G + o I 3 W 1 L A y 4 3 k l B j x n d B H y s G m G h l l M 1 F / M 5 p 3 a F 8 9 j X p v 3 m Y X O H I e j Y 9 X v p / G J S b r P G g / j 2 9 S x 8 X N s N + A 3 7 w 2 p x t s 1 1 k p d r P m m l k E o f U 4 W e M 7 D F 5 J S P m L b + t o 3 7 D O n 4 V 6 Q N 7 6 N / b l C 7 p w S f M 2 r K 6 v y Y v A C M e e z 3 J T c m L 5 h 8 8 3 r u A q 8 4 L O k w W b 7 P m H c H f K I S x z f c O r v 7 9 9 A D B A K i D 3 H F M 8 6 T i 4 j D + 9 L T a p 1 M R V B K J h 9 F y + c J 3 f 1 c c M 5 o d 6 P O q 9 x b t O 1 x E L s N 8 x B H Y M p x W 4 O u O n + k I v m 2 Y x U 2 s b Y L 8 e p a 1 F k M I 7 l N S / 4 X 5 1 D p a n 9 6 l m o e O x a j P P E z 6 s C n y S l z G Y j 5 M 5 t z i 8 e s 8 T i B v D C g i G T y 1 X f s N x s v A T h D S O d A / 5 4 r W B K l 3 2 f I f i + I Y T X O x f o z c A b G h w c l o F + 6 N 4 F d / j c 3 F v p R Q 2 n B J 5 R s j a K k 0 8 T C G t T m q w 5 c J q K c y H I x W 1 T U x N 9 / f V F c n q K y O n S E 6 b o d 2 Y c g 7 h x r I q b g i k t T h p 9 j E 6 P E z R 2 b T p P j B T q W H 2 d O l / 8 X L w 2 5 9 W / i z T E Z R v 7 M x v N v D M Q / X 8 k c t N A i f o e 4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 N a m e = " L i v e l l o   1 "   G u i d = " e e d c 8 6 3 d - 6 6 f 2 - 4 c 0 4 - b 4 7 0 - a 8 0 7 c 2 6 3 c c a 3 "   R e v = " 1 "   R e v G u i d = " 8 5 4 f 9 d c f - e 4 e c - 4 a 2 f - b 9 5 0 - 5 6 2 d 8 d c 9 b d b 5 " 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AE42B433-0791-4FE0-AA37-AA875765BDDD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CCD0706D-BF80-438E-AA72-2475901DDF0A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21</vt:i4>
      </vt:variant>
    </vt:vector>
  </HeadingPairs>
  <TitlesOfParts>
    <vt:vector size="21" baseType="lpstr">
      <vt:lpstr>Funzioni utilità Cobb-Douglas_2</vt:lpstr>
      <vt:lpstr>Funzioni utilità Cobb-Douglas_1</vt:lpstr>
      <vt:lpstr>Allocazione usi diversi</vt:lpstr>
      <vt:lpstr>Utilità-Disutilità totale</vt:lpstr>
      <vt:lpstr>Utilità-Disutilità marginale</vt:lpstr>
      <vt:lpstr>La fuzione isoutilità_1</vt:lpstr>
      <vt:lpstr>Saggio Marginale Sostituzione</vt:lpstr>
      <vt:lpstr>La fuzione isoutilità_2</vt:lpstr>
      <vt:lpstr>La fuzione isoutilità_3</vt:lpstr>
      <vt:lpstr>Equilibrio_Consumatore</vt:lpstr>
      <vt:lpstr>Effetto Prezzo</vt:lpstr>
      <vt:lpstr>Funzioni domanda Cobb-Douglas</vt:lpstr>
      <vt:lpstr>Funzione domanda Hicks</vt:lpstr>
      <vt:lpstr>Reddito_Sostituzione</vt:lpstr>
      <vt:lpstr>La rendita del consumatore</vt:lpstr>
      <vt:lpstr>Domanda aggregata mercato</vt:lpstr>
      <vt:lpstr>L'elasticità domanda prezzo</vt:lpstr>
      <vt:lpstr>Effetto Reddito</vt:lpstr>
      <vt:lpstr>L'elasticità domanda reddito</vt:lpstr>
      <vt:lpstr>L'elasticità incrociata</vt:lpstr>
      <vt:lpstr>Risparmio_Consumo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ROSATO PAOLO</dc:creator>
  <cp:lastModifiedBy>ROSATO PAOLO</cp:lastModifiedBy>
  <cp:lastPrinted>2022-01-08T08:33:50Z</cp:lastPrinted>
  <dcterms:created xsi:type="dcterms:W3CDTF">2022-01-01T15:24:33Z</dcterms:created>
  <dcterms:modified xsi:type="dcterms:W3CDTF">2025-03-03T11:06:59Z</dcterms:modified>
</cp:coreProperties>
</file>