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940\Desktop\LEZIONI 21-22\Economia ed Estimo Civile\Parte A - Economia\"/>
    </mc:Choice>
  </mc:AlternateContent>
  <bookViews>
    <workbookView xWindow="-105" yWindow="-105" windowWidth="23250" windowHeight="14010" firstSheet="16" activeTab="20"/>
  </bookViews>
  <sheets>
    <sheet name="Funz_produzione Cobb-Douglas" sheetId="3" r:id="rId1"/>
    <sheet name="Funzione di produzione cubica" sheetId="19" r:id="rId2"/>
    <sheet name="Ottimo impiego fattore" sheetId="8" r:id="rId3"/>
    <sheet name="Isoquanti e SMS_1" sheetId="9" r:id="rId4"/>
    <sheet name="Isoquanti e SMS_2" sheetId="10" r:id="rId5"/>
    <sheet name="Isoquanti e SMS_3" sheetId="11" r:id="rId6"/>
    <sheet name="Isoquanti e SMS_4" sheetId="12" r:id="rId7"/>
    <sheet name="Ottimo impiego fattori_1" sheetId="2" r:id="rId8"/>
    <sheet name="Ottimo impiego fattori_2" sheetId="14" r:id="rId9"/>
    <sheet name="Ottimo impiego fattori_3" sheetId="13" r:id="rId10"/>
    <sheet name="Ottimo impiego fattori_4" sheetId="15" r:id="rId11"/>
    <sheet name="Curva espansione impresa" sheetId="6" r:id="rId12"/>
    <sheet name="Funzione di costo totale" sheetId="16" r:id="rId13"/>
    <sheet name="Funzione di costo medio" sheetId="17" r:id="rId14"/>
    <sheet name="Funzione di costo marginale" sheetId="18" r:id="rId15"/>
    <sheet name="Ottimo livello produttivo_1" sheetId="20" r:id="rId16"/>
    <sheet name="Ottimo livello produttivo_2" sheetId="21" r:id="rId17"/>
    <sheet name="La funzione di offerta" sheetId="22" r:id="rId18"/>
    <sheet name="L'offerta lungo periodo" sheetId="23" r:id="rId19"/>
    <sheet name="La frontiera di produzione" sheetId="25" r:id="rId20"/>
    <sheet name="Ottima combinazione prodotti" sheetId="24" r:id="rId21"/>
    <sheet name="L'offerta di mercato" sheetId="26" r:id="rId22"/>
    <sheet name="Elasticità della produzione" sheetId="7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4" l="1"/>
  <c r="G27" i="7" l="1"/>
  <c r="G15" i="7" l="1"/>
  <c r="D43" i="7"/>
  <c r="C43" i="7"/>
  <c r="E43" i="7" s="1"/>
  <c r="F43" i="7" s="1"/>
  <c r="G43" i="7" s="1"/>
  <c r="B43" i="7"/>
  <c r="C42" i="7"/>
  <c r="B42" i="7"/>
  <c r="E42" i="7" s="1"/>
  <c r="F42" i="7" s="1"/>
  <c r="D41" i="7"/>
  <c r="C41" i="7"/>
  <c r="E41" i="7" s="1"/>
  <c r="F41" i="7" s="1"/>
  <c r="G41" i="7" s="1"/>
  <c r="B41" i="7"/>
  <c r="C40" i="7"/>
  <c r="B40" i="7"/>
  <c r="E40" i="7" s="1"/>
  <c r="F40" i="7" s="1"/>
  <c r="D39" i="7"/>
  <c r="C39" i="7"/>
  <c r="E39" i="7" s="1"/>
  <c r="F39" i="7" s="1"/>
  <c r="G39" i="7" s="1"/>
  <c r="B39" i="7"/>
  <c r="C38" i="7"/>
  <c r="B38" i="7"/>
  <c r="E38" i="7" s="1"/>
  <c r="F38" i="7" s="1"/>
  <c r="G38" i="7" s="1"/>
  <c r="D37" i="7"/>
  <c r="C37" i="7"/>
  <c r="E37" i="7" s="1"/>
  <c r="F37" i="7" s="1"/>
  <c r="B37" i="7"/>
  <c r="C36" i="7"/>
  <c r="B36" i="7"/>
  <c r="E36" i="7" s="1"/>
  <c r="F36" i="7" s="1"/>
  <c r="G36" i="7" s="1"/>
  <c r="D35" i="7"/>
  <c r="C35" i="7"/>
  <c r="E35" i="7" s="1"/>
  <c r="F35" i="7" s="1"/>
  <c r="G35" i="7" s="1"/>
  <c r="B35" i="7"/>
  <c r="C34" i="7"/>
  <c r="B34" i="7"/>
  <c r="E34" i="7" s="1"/>
  <c r="F34" i="7" s="1"/>
  <c r="D33" i="7"/>
  <c r="C33" i="7"/>
  <c r="E33" i="7" s="1"/>
  <c r="F33" i="7" s="1"/>
  <c r="G33" i="7" s="1"/>
  <c r="B33" i="7"/>
  <c r="C32" i="7"/>
  <c r="B32" i="7"/>
  <c r="E32" i="7" s="1"/>
  <c r="F32" i="7" s="1"/>
  <c r="D31" i="7"/>
  <c r="C31" i="7"/>
  <c r="E31" i="7" s="1"/>
  <c r="F31" i="7" s="1"/>
  <c r="G31" i="7" s="1"/>
  <c r="B31" i="7"/>
  <c r="C30" i="7"/>
  <c r="B30" i="7"/>
  <c r="E30" i="7" s="1"/>
  <c r="F30" i="7" s="1"/>
  <c r="G30" i="7" s="1"/>
  <c r="D29" i="7"/>
  <c r="C29" i="7"/>
  <c r="E29" i="7" s="1"/>
  <c r="F29" i="7" s="1"/>
  <c r="B29" i="7"/>
  <c r="C28" i="7"/>
  <c r="B28" i="7"/>
  <c r="E28" i="7" s="1"/>
  <c r="F28" i="7" s="1"/>
  <c r="G28" i="7" s="1"/>
  <c r="D27" i="7"/>
  <c r="C27" i="7"/>
  <c r="E27" i="7" s="1"/>
  <c r="F27" i="7" s="1"/>
  <c r="B27" i="7"/>
  <c r="C26" i="7"/>
  <c r="B26" i="7"/>
  <c r="E26" i="7" s="1"/>
  <c r="F26" i="7" s="1"/>
  <c r="D25" i="7"/>
  <c r="C25" i="7"/>
  <c r="E25" i="7" s="1"/>
  <c r="F25" i="7" s="1"/>
  <c r="G25" i="7" s="1"/>
  <c r="B25" i="7"/>
  <c r="C24" i="7"/>
  <c r="B24" i="7"/>
  <c r="E24" i="7" s="1"/>
  <c r="F24" i="7" s="1"/>
  <c r="D23" i="7"/>
  <c r="C23" i="7"/>
  <c r="E23" i="7" s="1"/>
  <c r="F23" i="7" s="1"/>
  <c r="G23" i="7" s="1"/>
  <c r="B23" i="7"/>
  <c r="C22" i="7"/>
  <c r="B22" i="7"/>
  <c r="E22" i="7" s="1"/>
  <c r="F22" i="7" s="1"/>
  <c r="G22" i="7" s="1"/>
  <c r="D21" i="7"/>
  <c r="C21" i="7"/>
  <c r="E21" i="7" s="1"/>
  <c r="F21" i="7" s="1"/>
  <c r="B21" i="7"/>
  <c r="C20" i="7"/>
  <c r="B20" i="7"/>
  <c r="E20" i="7" s="1"/>
  <c r="F20" i="7" s="1"/>
  <c r="G20" i="7" s="1"/>
  <c r="D19" i="7"/>
  <c r="C19" i="7"/>
  <c r="E19" i="7" s="1"/>
  <c r="F19" i="7" s="1"/>
  <c r="G19" i="7" s="1"/>
  <c r="B19" i="7"/>
  <c r="C18" i="7"/>
  <c r="B18" i="7"/>
  <c r="E18" i="7" s="1"/>
  <c r="F18" i="7" s="1"/>
  <c r="D17" i="7"/>
  <c r="C17" i="7"/>
  <c r="E17" i="7" s="1"/>
  <c r="F17" i="7" s="1"/>
  <c r="G17" i="7" s="1"/>
  <c r="B17" i="7"/>
  <c r="C16" i="7"/>
  <c r="B16" i="7"/>
  <c r="E16" i="7" s="1"/>
  <c r="F16" i="7" s="1"/>
  <c r="D15" i="7"/>
  <c r="C15" i="7"/>
  <c r="E15" i="7" s="1"/>
  <c r="F15" i="7" s="1"/>
  <c r="B15" i="7"/>
  <c r="E14" i="7"/>
  <c r="F14" i="7" s="1"/>
  <c r="C14" i="7"/>
  <c r="D14" i="7" s="1"/>
  <c r="B14" i="7"/>
  <c r="G16" i="7" l="1"/>
  <c r="G24" i="7"/>
  <c r="G32" i="7"/>
  <c r="G40" i="7"/>
  <c r="G18" i="7"/>
  <c r="G21" i="7"/>
  <c r="G26" i="7"/>
  <c r="G29" i="7"/>
  <c r="G34" i="7"/>
  <c r="G37" i="7"/>
  <c r="G42" i="7"/>
  <c r="D16" i="7"/>
  <c r="B3" i="7" s="1"/>
  <c r="D20" i="7"/>
  <c r="D24" i="7"/>
  <c r="D26" i="7"/>
  <c r="D28" i="7"/>
  <c r="D30" i="7"/>
  <c r="D32" i="7"/>
  <c r="D34" i="7"/>
  <c r="D36" i="7"/>
  <c r="D38" i="7"/>
  <c r="D40" i="7"/>
  <c r="D42" i="7"/>
  <c r="D18" i="7"/>
  <c r="D22" i="7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14" i="26"/>
  <c r="K12" i="26"/>
  <c r="J12" i="26"/>
  <c r="H15" i="26"/>
  <c r="H16" i="26"/>
  <c r="H17" i="26"/>
  <c r="H18" i="26"/>
  <c r="J18" i="26" s="1"/>
  <c r="H19" i="26"/>
  <c r="H20" i="26"/>
  <c r="H21" i="26"/>
  <c r="H22" i="26"/>
  <c r="J22" i="26" s="1"/>
  <c r="H23" i="26"/>
  <c r="H24" i="26"/>
  <c r="H25" i="26"/>
  <c r="H26" i="26"/>
  <c r="J26" i="26" s="1"/>
  <c r="H27" i="26"/>
  <c r="H28" i="26"/>
  <c r="H29" i="26"/>
  <c r="H30" i="26"/>
  <c r="J30" i="26" s="1"/>
  <c r="H31" i="26"/>
  <c r="H32" i="26"/>
  <c r="H33" i="26"/>
  <c r="H34" i="26"/>
  <c r="J34" i="26" s="1"/>
  <c r="H35" i="26"/>
  <c r="H36" i="26"/>
  <c r="H37" i="26"/>
  <c r="H38" i="26"/>
  <c r="J38" i="26" s="1"/>
  <c r="H39" i="26"/>
  <c r="H40" i="26"/>
  <c r="H41" i="26"/>
  <c r="H42" i="26"/>
  <c r="J42" i="26" s="1"/>
  <c r="H43" i="26"/>
  <c r="H14" i="26"/>
  <c r="I15" i="26"/>
  <c r="I16" i="26"/>
  <c r="I17" i="26"/>
  <c r="I18" i="26"/>
  <c r="K18" i="26" s="1"/>
  <c r="I19" i="26"/>
  <c r="I20" i="26"/>
  <c r="I21" i="26"/>
  <c r="I22" i="26"/>
  <c r="K22" i="26" s="1"/>
  <c r="I23" i="26"/>
  <c r="I24" i="26"/>
  <c r="I25" i="26"/>
  <c r="I26" i="26"/>
  <c r="K26" i="26" s="1"/>
  <c r="I27" i="26"/>
  <c r="I28" i="26"/>
  <c r="I29" i="26"/>
  <c r="I30" i="26"/>
  <c r="K30" i="26" s="1"/>
  <c r="I31" i="26"/>
  <c r="I32" i="26"/>
  <c r="I33" i="26"/>
  <c r="I34" i="26"/>
  <c r="K34" i="26" s="1"/>
  <c r="I35" i="26"/>
  <c r="I36" i="26"/>
  <c r="I37" i="26"/>
  <c r="I38" i="26"/>
  <c r="K38" i="26" s="1"/>
  <c r="I39" i="26"/>
  <c r="I40" i="26"/>
  <c r="I41" i="26"/>
  <c r="I42" i="26"/>
  <c r="K42" i="26" s="1"/>
  <c r="I43" i="26"/>
  <c r="I14" i="26"/>
  <c r="K14" i="26" s="1"/>
  <c r="K15" i="26"/>
  <c r="K16" i="26"/>
  <c r="K17" i="26"/>
  <c r="K19" i="26"/>
  <c r="K20" i="26"/>
  <c r="K21" i="26"/>
  <c r="K23" i="26"/>
  <c r="K24" i="26"/>
  <c r="K25" i="26"/>
  <c r="K27" i="26"/>
  <c r="K28" i="26"/>
  <c r="K29" i="26"/>
  <c r="K31" i="26"/>
  <c r="K32" i="26"/>
  <c r="K33" i="26"/>
  <c r="K35" i="26"/>
  <c r="K36" i="26"/>
  <c r="K37" i="26"/>
  <c r="K39" i="26"/>
  <c r="K40" i="26"/>
  <c r="K41" i="26"/>
  <c r="K43" i="26"/>
  <c r="J15" i="26"/>
  <c r="J16" i="26"/>
  <c r="J17" i="26"/>
  <c r="J19" i="26"/>
  <c r="J20" i="26"/>
  <c r="J21" i="26"/>
  <c r="J23" i="26"/>
  <c r="J24" i="26"/>
  <c r="J25" i="26"/>
  <c r="J27" i="26"/>
  <c r="J28" i="26"/>
  <c r="J29" i="26"/>
  <c r="J31" i="26"/>
  <c r="J32" i="26"/>
  <c r="J33" i="26"/>
  <c r="J35" i="26"/>
  <c r="J36" i="26"/>
  <c r="J37" i="26"/>
  <c r="J39" i="26"/>
  <c r="J40" i="26"/>
  <c r="J41" i="26"/>
  <c r="J43" i="26"/>
  <c r="J14" i="26"/>
  <c r="C14" i="26" l="1"/>
  <c r="I12" i="26" l="1"/>
  <c r="H12" i="26"/>
  <c r="F43" i="26"/>
  <c r="E43" i="26"/>
  <c r="C43" i="26"/>
  <c r="B43" i="26"/>
  <c r="F42" i="26"/>
  <c r="E42" i="26"/>
  <c r="C42" i="26"/>
  <c r="B42" i="26"/>
  <c r="F41" i="26"/>
  <c r="E41" i="26"/>
  <c r="C41" i="26"/>
  <c r="B41" i="26"/>
  <c r="F40" i="26"/>
  <c r="E40" i="26"/>
  <c r="C40" i="26"/>
  <c r="B40" i="26"/>
  <c r="F39" i="26"/>
  <c r="E39" i="26"/>
  <c r="C39" i="26"/>
  <c r="B39" i="26"/>
  <c r="F38" i="26"/>
  <c r="E38" i="26"/>
  <c r="C38" i="26"/>
  <c r="B38" i="26"/>
  <c r="F37" i="26"/>
  <c r="E37" i="26"/>
  <c r="C37" i="26"/>
  <c r="B37" i="26"/>
  <c r="F36" i="26"/>
  <c r="E36" i="26"/>
  <c r="C36" i="26"/>
  <c r="B36" i="26"/>
  <c r="F35" i="26"/>
  <c r="E35" i="26"/>
  <c r="C35" i="26"/>
  <c r="B35" i="26"/>
  <c r="F34" i="26"/>
  <c r="E34" i="26"/>
  <c r="C34" i="26"/>
  <c r="B34" i="26"/>
  <c r="F33" i="26"/>
  <c r="E33" i="26"/>
  <c r="C33" i="26"/>
  <c r="B33" i="26"/>
  <c r="F32" i="26"/>
  <c r="E32" i="26"/>
  <c r="C32" i="26"/>
  <c r="B32" i="26"/>
  <c r="F31" i="26"/>
  <c r="E31" i="26"/>
  <c r="C31" i="26"/>
  <c r="B31" i="26"/>
  <c r="F30" i="26"/>
  <c r="E30" i="26"/>
  <c r="C30" i="26"/>
  <c r="B30" i="26"/>
  <c r="F29" i="26"/>
  <c r="E29" i="26"/>
  <c r="C29" i="26"/>
  <c r="B29" i="26"/>
  <c r="F28" i="26"/>
  <c r="E28" i="26"/>
  <c r="C28" i="26"/>
  <c r="B28" i="26"/>
  <c r="F27" i="26"/>
  <c r="E27" i="26"/>
  <c r="C27" i="26"/>
  <c r="B27" i="26"/>
  <c r="F26" i="26"/>
  <c r="E26" i="26"/>
  <c r="C26" i="26"/>
  <c r="B26" i="26"/>
  <c r="F25" i="26"/>
  <c r="E25" i="26"/>
  <c r="C25" i="26"/>
  <c r="B25" i="26"/>
  <c r="F24" i="26"/>
  <c r="E24" i="26"/>
  <c r="C24" i="26"/>
  <c r="B24" i="26"/>
  <c r="F23" i="26"/>
  <c r="E23" i="26"/>
  <c r="C23" i="26"/>
  <c r="B23" i="26"/>
  <c r="F22" i="26"/>
  <c r="E22" i="26"/>
  <c r="C22" i="26"/>
  <c r="B22" i="26"/>
  <c r="F21" i="26"/>
  <c r="E21" i="26"/>
  <c r="C21" i="26"/>
  <c r="B21" i="26"/>
  <c r="F20" i="26"/>
  <c r="E20" i="26"/>
  <c r="C20" i="26"/>
  <c r="B20" i="26"/>
  <c r="F19" i="26"/>
  <c r="E19" i="26"/>
  <c r="C19" i="26"/>
  <c r="B19" i="26"/>
  <c r="F18" i="26"/>
  <c r="E18" i="26"/>
  <c r="C18" i="26"/>
  <c r="B18" i="26"/>
  <c r="F17" i="26"/>
  <c r="E17" i="26"/>
  <c r="C17" i="26"/>
  <c r="B17" i="26"/>
  <c r="F16" i="26"/>
  <c r="E16" i="26"/>
  <c r="C16" i="26"/>
  <c r="B16" i="26"/>
  <c r="F15" i="26"/>
  <c r="E15" i="26"/>
  <c r="C15" i="26"/>
  <c r="B15" i="26"/>
  <c r="F14" i="26"/>
  <c r="E14" i="26"/>
  <c r="B14" i="26"/>
  <c r="D25" i="26" l="1"/>
  <c r="D29" i="26"/>
  <c r="D41" i="26"/>
  <c r="D21" i="26"/>
  <c r="D33" i="26"/>
  <c r="D17" i="26"/>
  <c r="G19" i="26"/>
  <c r="D37" i="26"/>
  <c r="G16" i="26"/>
  <c r="G24" i="26"/>
  <c r="G32" i="26"/>
  <c r="G40" i="26"/>
  <c r="G20" i="26"/>
  <c r="G28" i="26"/>
  <c r="G36" i="26"/>
  <c r="D15" i="26"/>
  <c r="D19" i="26"/>
  <c r="D23" i="26"/>
  <c r="D27" i="26"/>
  <c r="D31" i="26"/>
  <c r="D35" i="26"/>
  <c r="D39" i="26"/>
  <c r="D43" i="26"/>
  <c r="G14" i="26"/>
  <c r="D16" i="26"/>
  <c r="G18" i="26"/>
  <c r="G22" i="26"/>
  <c r="G26" i="26"/>
  <c r="G30" i="26"/>
  <c r="G34" i="26"/>
  <c r="G38" i="26"/>
  <c r="G42" i="26"/>
  <c r="D14" i="26"/>
  <c r="D18" i="26"/>
  <c r="D20" i="26"/>
  <c r="G21" i="26"/>
  <c r="D22" i="26"/>
  <c r="G23" i="26"/>
  <c r="D24" i="26"/>
  <c r="G25" i="26"/>
  <c r="D26" i="26"/>
  <c r="G27" i="26"/>
  <c r="D28" i="26"/>
  <c r="G29" i="26"/>
  <c r="D30" i="26"/>
  <c r="G31" i="26"/>
  <c r="D32" i="26"/>
  <c r="G33" i="26"/>
  <c r="D34" i="26"/>
  <c r="G35" i="26"/>
  <c r="D36" i="26"/>
  <c r="G37" i="26"/>
  <c r="D38" i="26"/>
  <c r="G39" i="26"/>
  <c r="D40" i="26"/>
  <c r="G41" i="26"/>
  <c r="D42" i="26"/>
  <c r="G43" i="26"/>
  <c r="G15" i="26"/>
  <c r="G17" i="26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13" i="25"/>
  <c r="B6" i="25"/>
  <c r="B8" i="25" s="1"/>
  <c r="B27" i="25" s="1"/>
  <c r="C27" i="25" s="1"/>
  <c r="C3" i="26" l="1"/>
  <c r="B3" i="26"/>
  <c r="B15" i="25"/>
  <c r="C15" i="25" s="1"/>
  <c r="B23" i="25"/>
  <c r="C23" i="25" s="1"/>
  <c r="B31" i="25"/>
  <c r="C31" i="25" s="1"/>
  <c r="B13" i="25"/>
  <c r="C13" i="25" s="1"/>
  <c r="B21" i="25"/>
  <c r="C21" i="25" s="1"/>
  <c r="B29" i="25"/>
  <c r="C29" i="25" s="1"/>
  <c r="B19" i="25"/>
  <c r="C19" i="25" s="1"/>
  <c r="B14" i="25"/>
  <c r="C14" i="25" s="1"/>
  <c r="B56" i="25"/>
  <c r="C56" i="25" s="1"/>
  <c r="B54" i="25"/>
  <c r="C54" i="25" s="1"/>
  <c r="B52" i="25"/>
  <c r="C52" i="25" s="1"/>
  <c r="B50" i="25"/>
  <c r="C50" i="25" s="1"/>
  <c r="B48" i="25"/>
  <c r="C48" i="25" s="1"/>
  <c r="B46" i="25"/>
  <c r="C46" i="25" s="1"/>
  <c r="B44" i="25"/>
  <c r="C44" i="25" s="1"/>
  <c r="B42" i="25"/>
  <c r="C42" i="25" s="1"/>
  <c r="B40" i="25"/>
  <c r="C40" i="25" s="1"/>
  <c r="B38" i="25"/>
  <c r="C38" i="25" s="1"/>
  <c r="B36" i="25"/>
  <c r="C36" i="25" s="1"/>
  <c r="B34" i="25"/>
  <c r="C34" i="25" s="1"/>
  <c r="B32" i="25"/>
  <c r="C32" i="25" s="1"/>
  <c r="B30" i="25"/>
  <c r="C30" i="25" s="1"/>
  <c r="B28" i="25"/>
  <c r="C28" i="25" s="1"/>
  <c r="B26" i="25"/>
  <c r="C26" i="25" s="1"/>
  <c r="B24" i="25"/>
  <c r="C24" i="25" s="1"/>
  <c r="B22" i="25"/>
  <c r="C22" i="25" s="1"/>
  <c r="B20" i="25"/>
  <c r="C20" i="25" s="1"/>
  <c r="B18" i="25"/>
  <c r="C18" i="25" s="1"/>
  <c r="B16" i="25"/>
  <c r="C16" i="25" s="1"/>
  <c r="B12" i="25"/>
  <c r="C12" i="25" s="1"/>
  <c r="B55" i="25"/>
  <c r="C55" i="25" s="1"/>
  <c r="B53" i="25"/>
  <c r="C53" i="25" s="1"/>
  <c r="B51" i="25"/>
  <c r="C51" i="25" s="1"/>
  <c r="B49" i="25"/>
  <c r="C49" i="25" s="1"/>
  <c r="B47" i="25"/>
  <c r="C47" i="25" s="1"/>
  <c r="B45" i="25"/>
  <c r="C45" i="25" s="1"/>
  <c r="B43" i="25"/>
  <c r="C43" i="25" s="1"/>
  <c r="B41" i="25"/>
  <c r="C41" i="25" s="1"/>
  <c r="B39" i="25"/>
  <c r="C39" i="25" s="1"/>
  <c r="B37" i="25"/>
  <c r="C37" i="25" s="1"/>
  <c r="B35" i="25"/>
  <c r="C35" i="25" s="1"/>
  <c r="B17" i="25"/>
  <c r="C17" i="25" s="1"/>
  <c r="B25" i="25"/>
  <c r="C25" i="25" s="1"/>
  <c r="B33" i="25"/>
  <c r="C33" i="25" s="1"/>
  <c r="B19" i="24"/>
  <c r="B69" i="24" l="1"/>
  <c r="C69" i="24" s="1"/>
  <c r="D69" i="24" s="1"/>
  <c r="E69" i="24" s="1"/>
  <c r="B70" i="24"/>
  <c r="C70" i="24" s="1"/>
  <c r="D70" i="24" s="1"/>
  <c r="E70" i="24" s="1"/>
  <c r="B75" i="24"/>
  <c r="C75" i="24" s="1"/>
  <c r="D75" i="24" s="1"/>
  <c r="E75" i="24" s="1"/>
  <c r="B78" i="24"/>
  <c r="C78" i="24" s="1"/>
  <c r="D78" i="24" s="1"/>
  <c r="E78" i="24" s="1"/>
  <c r="B83" i="24"/>
  <c r="C83" i="24" s="1"/>
  <c r="D83" i="24" s="1"/>
  <c r="E83" i="24" s="1"/>
  <c r="B73" i="24"/>
  <c r="C73" i="24" s="1"/>
  <c r="D73" i="24" s="1"/>
  <c r="E73" i="24" s="1"/>
  <c r="B76" i="24"/>
  <c r="C76" i="24" s="1"/>
  <c r="D76" i="24" s="1"/>
  <c r="E76" i="24" s="1"/>
  <c r="B81" i="24"/>
  <c r="C81" i="24" s="1"/>
  <c r="D81" i="24" s="1"/>
  <c r="E81" i="24" s="1"/>
  <c r="B84" i="24"/>
  <c r="C84" i="24" s="1"/>
  <c r="D84" i="24" s="1"/>
  <c r="E84" i="24" s="1"/>
  <c r="B71" i="24"/>
  <c r="C71" i="24" s="1"/>
  <c r="D71" i="24" s="1"/>
  <c r="E71" i="24" s="1"/>
  <c r="B74" i="24"/>
  <c r="C74" i="24" s="1"/>
  <c r="D74" i="24" s="1"/>
  <c r="E74" i="24" s="1"/>
  <c r="B79" i="24"/>
  <c r="C79" i="24" s="1"/>
  <c r="D79" i="24" s="1"/>
  <c r="E79" i="24" s="1"/>
  <c r="B82" i="24"/>
  <c r="C82" i="24" s="1"/>
  <c r="D82" i="24" s="1"/>
  <c r="E82" i="24" s="1"/>
  <c r="B87" i="24"/>
  <c r="C87" i="24" s="1"/>
  <c r="D87" i="24" s="1"/>
  <c r="E87" i="24" s="1"/>
  <c r="B72" i="24"/>
  <c r="C72" i="24" s="1"/>
  <c r="D72" i="24" s="1"/>
  <c r="E72" i="24" s="1"/>
  <c r="B77" i="24"/>
  <c r="C77" i="24" s="1"/>
  <c r="D77" i="24" s="1"/>
  <c r="E77" i="24" s="1"/>
  <c r="B80" i="24"/>
  <c r="C80" i="24" s="1"/>
  <c r="D80" i="24" s="1"/>
  <c r="E80" i="24" s="1"/>
  <c r="B85" i="24"/>
  <c r="C85" i="24" s="1"/>
  <c r="D85" i="24" s="1"/>
  <c r="E85" i="24" s="1"/>
  <c r="B86" i="24"/>
  <c r="C86" i="24" s="1"/>
  <c r="D86" i="24" s="1"/>
  <c r="E86" i="24" s="1"/>
  <c r="B26" i="24"/>
  <c r="C26" i="24" s="1"/>
  <c r="D26" i="24" s="1"/>
  <c r="E26" i="24" s="1"/>
  <c r="B30" i="24"/>
  <c r="C30" i="24" s="1"/>
  <c r="D30" i="24" s="1"/>
  <c r="E30" i="24" s="1"/>
  <c r="B34" i="24"/>
  <c r="C34" i="24" s="1"/>
  <c r="D34" i="24" s="1"/>
  <c r="E34" i="24" s="1"/>
  <c r="B38" i="24"/>
  <c r="C38" i="24" s="1"/>
  <c r="D38" i="24" s="1"/>
  <c r="E38" i="24" s="1"/>
  <c r="B42" i="24"/>
  <c r="C42" i="24" s="1"/>
  <c r="D42" i="24" s="1"/>
  <c r="E42" i="24" s="1"/>
  <c r="B46" i="24"/>
  <c r="C46" i="24" s="1"/>
  <c r="D46" i="24" s="1"/>
  <c r="E46" i="24" s="1"/>
  <c r="B50" i="24"/>
  <c r="C50" i="24" s="1"/>
  <c r="D50" i="24" s="1"/>
  <c r="E50" i="24" s="1"/>
  <c r="B54" i="24"/>
  <c r="C54" i="24" s="1"/>
  <c r="D54" i="24" s="1"/>
  <c r="E54" i="24" s="1"/>
  <c r="B58" i="24"/>
  <c r="C58" i="24" s="1"/>
  <c r="D58" i="24" s="1"/>
  <c r="E58" i="24" s="1"/>
  <c r="B62" i="24"/>
  <c r="C62" i="24" s="1"/>
  <c r="D62" i="24" s="1"/>
  <c r="E62" i="24" s="1"/>
  <c r="B66" i="24"/>
  <c r="C66" i="24" s="1"/>
  <c r="D66" i="24" s="1"/>
  <c r="E66" i="24" s="1"/>
  <c r="B25" i="24"/>
  <c r="C25" i="24" s="1"/>
  <c r="D25" i="24" s="1"/>
  <c r="E25" i="24" s="1"/>
  <c r="B67" i="24"/>
  <c r="C67" i="24" s="1"/>
  <c r="D67" i="24" s="1"/>
  <c r="E67" i="24" s="1"/>
  <c r="B41" i="24"/>
  <c r="C41" i="24" s="1"/>
  <c r="D41" i="24" s="1"/>
  <c r="E41" i="24" s="1"/>
  <c r="B49" i="24"/>
  <c r="C49" i="24" s="1"/>
  <c r="D49" i="24" s="1"/>
  <c r="E49" i="24" s="1"/>
  <c r="B61" i="24"/>
  <c r="C61" i="24" s="1"/>
  <c r="D61" i="24" s="1"/>
  <c r="E61" i="24" s="1"/>
  <c r="B27" i="24"/>
  <c r="C27" i="24" s="1"/>
  <c r="D27" i="24" s="1"/>
  <c r="E27" i="24" s="1"/>
  <c r="B31" i="24"/>
  <c r="C31" i="24" s="1"/>
  <c r="D31" i="24" s="1"/>
  <c r="E31" i="24" s="1"/>
  <c r="B35" i="24"/>
  <c r="C35" i="24" s="1"/>
  <c r="D35" i="24" s="1"/>
  <c r="E35" i="24" s="1"/>
  <c r="B39" i="24"/>
  <c r="C39" i="24" s="1"/>
  <c r="D39" i="24" s="1"/>
  <c r="E39" i="24" s="1"/>
  <c r="B43" i="24"/>
  <c r="C43" i="24" s="1"/>
  <c r="D43" i="24" s="1"/>
  <c r="E43" i="24" s="1"/>
  <c r="B47" i="24"/>
  <c r="C47" i="24" s="1"/>
  <c r="D47" i="24" s="1"/>
  <c r="E47" i="24" s="1"/>
  <c r="B51" i="24"/>
  <c r="C51" i="24" s="1"/>
  <c r="D51" i="24" s="1"/>
  <c r="E51" i="24" s="1"/>
  <c r="B55" i="24"/>
  <c r="C55" i="24" s="1"/>
  <c r="D55" i="24" s="1"/>
  <c r="E55" i="24" s="1"/>
  <c r="B59" i="24"/>
  <c r="C59" i="24" s="1"/>
  <c r="D59" i="24" s="1"/>
  <c r="E59" i="24" s="1"/>
  <c r="B63" i="24"/>
  <c r="C63" i="24" s="1"/>
  <c r="D63" i="24" s="1"/>
  <c r="E63" i="24" s="1"/>
  <c r="B53" i="24"/>
  <c r="C53" i="24" s="1"/>
  <c r="D53" i="24" s="1"/>
  <c r="E53" i="24" s="1"/>
  <c r="B28" i="24"/>
  <c r="C28" i="24" s="1"/>
  <c r="D28" i="24" s="1"/>
  <c r="E28" i="24" s="1"/>
  <c r="B32" i="24"/>
  <c r="C32" i="24" s="1"/>
  <c r="D32" i="24" s="1"/>
  <c r="E32" i="24" s="1"/>
  <c r="B36" i="24"/>
  <c r="C36" i="24" s="1"/>
  <c r="D36" i="24" s="1"/>
  <c r="E36" i="24" s="1"/>
  <c r="B40" i="24"/>
  <c r="C40" i="24" s="1"/>
  <c r="D40" i="24" s="1"/>
  <c r="E40" i="24" s="1"/>
  <c r="B44" i="24"/>
  <c r="C44" i="24" s="1"/>
  <c r="D44" i="24" s="1"/>
  <c r="E44" i="24" s="1"/>
  <c r="B48" i="24"/>
  <c r="C48" i="24" s="1"/>
  <c r="D48" i="24" s="1"/>
  <c r="E48" i="24" s="1"/>
  <c r="B52" i="24"/>
  <c r="C52" i="24" s="1"/>
  <c r="D52" i="24" s="1"/>
  <c r="E52" i="24" s="1"/>
  <c r="B56" i="24"/>
  <c r="C56" i="24" s="1"/>
  <c r="D56" i="24" s="1"/>
  <c r="E56" i="24" s="1"/>
  <c r="B60" i="24"/>
  <c r="C60" i="24" s="1"/>
  <c r="D60" i="24" s="1"/>
  <c r="E60" i="24" s="1"/>
  <c r="B64" i="24"/>
  <c r="C64" i="24" s="1"/>
  <c r="D64" i="24" s="1"/>
  <c r="E64" i="24" s="1"/>
  <c r="B68" i="24"/>
  <c r="C68" i="24" s="1"/>
  <c r="D68" i="24" s="1"/>
  <c r="E68" i="24" s="1"/>
  <c r="B29" i="24"/>
  <c r="C29" i="24" s="1"/>
  <c r="D29" i="24" s="1"/>
  <c r="E29" i="24" s="1"/>
  <c r="B33" i="24"/>
  <c r="C33" i="24" s="1"/>
  <c r="D33" i="24" s="1"/>
  <c r="E33" i="24" s="1"/>
  <c r="B37" i="24"/>
  <c r="C37" i="24" s="1"/>
  <c r="D37" i="24" s="1"/>
  <c r="E37" i="24" s="1"/>
  <c r="B45" i="24"/>
  <c r="C45" i="24" s="1"/>
  <c r="D45" i="24" s="1"/>
  <c r="E45" i="24" s="1"/>
  <c r="B57" i="24"/>
  <c r="C57" i="24" s="1"/>
  <c r="D57" i="24" s="1"/>
  <c r="E57" i="24" s="1"/>
  <c r="B65" i="24"/>
  <c r="C65" i="24" s="1"/>
  <c r="D65" i="24" s="1"/>
  <c r="E65" i="24" s="1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206" i="23"/>
  <c r="O207" i="23"/>
  <c r="O208" i="23"/>
  <c r="O209" i="23"/>
  <c r="O210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224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436" i="23"/>
  <c r="O437" i="23"/>
  <c r="O438" i="23"/>
  <c r="O439" i="23"/>
  <c r="O440" i="23"/>
  <c r="O441" i="23"/>
  <c r="O442" i="23"/>
  <c r="O443" i="23"/>
  <c r="O444" i="23"/>
  <c r="O44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37" i="23"/>
  <c r="P37" i="23" s="1"/>
  <c r="I37" i="23"/>
  <c r="N39" i="23"/>
  <c r="P39" i="23" s="1"/>
  <c r="N40" i="23"/>
  <c r="P40" i="23" s="1"/>
  <c r="N41" i="23"/>
  <c r="N42" i="23"/>
  <c r="N43" i="23"/>
  <c r="P43" i="23" s="1"/>
  <c r="N44" i="23"/>
  <c r="P44" i="23" s="1"/>
  <c r="N45" i="23"/>
  <c r="N46" i="23"/>
  <c r="N47" i="23"/>
  <c r="P47" i="23" s="1"/>
  <c r="N48" i="23"/>
  <c r="P48" i="23" s="1"/>
  <c r="N49" i="23"/>
  <c r="N50" i="23"/>
  <c r="N51" i="23"/>
  <c r="P51" i="23" s="1"/>
  <c r="N52" i="23"/>
  <c r="P52" i="23" s="1"/>
  <c r="N53" i="23"/>
  <c r="N54" i="23"/>
  <c r="N55" i="23"/>
  <c r="P55" i="23" s="1"/>
  <c r="N56" i="23"/>
  <c r="P56" i="23" s="1"/>
  <c r="N57" i="23"/>
  <c r="N58" i="23"/>
  <c r="N59" i="23"/>
  <c r="P59" i="23" s="1"/>
  <c r="N60" i="23"/>
  <c r="P60" i="23" s="1"/>
  <c r="N61" i="23"/>
  <c r="N62" i="23"/>
  <c r="N63" i="23"/>
  <c r="P63" i="23" s="1"/>
  <c r="N64" i="23"/>
  <c r="P64" i="23" s="1"/>
  <c r="N65" i="23"/>
  <c r="N66" i="23"/>
  <c r="N67" i="23"/>
  <c r="P67" i="23" s="1"/>
  <c r="N68" i="23"/>
  <c r="P68" i="23" s="1"/>
  <c r="N69" i="23"/>
  <c r="N70" i="23"/>
  <c r="N71" i="23"/>
  <c r="P71" i="23" s="1"/>
  <c r="N72" i="23"/>
  <c r="P72" i="23" s="1"/>
  <c r="N73" i="23"/>
  <c r="N74" i="23"/>
  <c r="N75" i="23"/>
  <c r="P75" i="23" s="1"/>
  <c r="N76" i="23"/>
  <c r="P76" i="23" s="1"/>
  <c r="N77" i="23"/>
  <c r="N78" i="23"/>
  <c r="N79" i="23"/>
  <c r="P79" i="23" s="1"/>
  <c r="N80" i="23"/>
  <c r="P80" i="23" s="1"/>
  <c r="N81" i="23"/>
  <c r="N82" i="23"/>
  <c r="N83" i="23"/>
  <c r="P83" i="23" s="1"/>
  <c r="N84" i="23"/>
  <c r="P84" i="23" s="1"/>
  <c r="N85" i="23"/>
  <c r="N86" i="23"/>
  <c r="N87" i="23"/>
  <c r="P87" i="23" s="1"/>
  <c r="N88" i="23"/>
  <c r="P88" i="23" s="1"/>
  <c r="N89" i="23"/>
  <c r="N90" i="23"/>
  <c r="N91" i="23"/>
  <c r="P91" i="23" s="1"/>
  <c r="N92" i="23"/>
  <c r="P92" i="23" s="1"/>
  <c r="N93" i="23"/>
  <c r="N94" i="23"/>
  <c r="N95" i="23"/>
  <c r="P95" i="23" s="1"/>
  <c r="N96" i="23"/>
  <c r="P96" i="23" s="1"/>
  <c r="N97" i="23"/>
  <c r="N98" i="23"/>
  <c r="N99" i="23"/>
  <c r="P99" i="23" s="1"/>
  <c r="N100" i="23"/>
  <c r="P100" i="23" s="1"/>
  <c r="N101" i="23"/>
  <c r="N102" i="23"/>
  <c r="N103" i="23"/>
  <c r="P103" i="23" s="1"/>
  <c r="N104" i="23"/>
  <c r="P104" i="23" s="1"/>
  <c r="N105" i="23"/>
  <c r="N106" i="23"/>
  <c r="N107" i="23"/>
  <c r="P107" i="23" s="1"/>
  <c r="N108" i="23"/>
  <c r="P108" i="23" s="1"/>
  <c r="N109" i="23"/>
  <c r="N110" i="23"/>
  <c r="N111" i="23"/>
  <c r="P111" i="23" s="1"/>
  <c r="N112" i="23"/>
  <c r="P112" i="23" s="1"/>
  <c r="N113" i="23"/>
  <c r="N114" i="23"/>
  <c r="N115" i="23"/>
  <c r="P115" i="23" s="1"/>
  <c r="N116" i="23"/>
  <c r="P116" i="23" s="1"/>
  <c r="N117" i="23"/>
  <c r="N118" i="23"/>
  <c r="N119" i="23"/>
  <c r="P119" i="23" s="1"/>
  <c r="N120" i="23"/>
  <c r="P120" i="23" s="1"/>
  <c r="N121" i="23"/>
  <c r="N122" i="23"/>
  <c r="N123" i="23"/>
  <c r="P123" i="23" s="1"/>
  <c r="N124" i="23"/>
  <c r="P124" i="23" s="1"/>
  <c r="N125" i="23"/>
  <c r="N126" i="23"/>
  <c r="N127" i="23"/>
  <c r="P127" i="23" s="1"/>
  <c r="N128" i="23"/>
  <c r="P128" i="23" s="1"/>
  <c r="N129" i="23"/>
  <c r="N130" i="23"/>
  <c r="N131" i="23"/>
  <c r="P131" i="23" s="1"/>
  <c r="N132" i="23"/>
  <c r="P132" i="23" s="1"/>
  <c r="N133" i="23"/>
  <c r="N134" i="23"/>
  <c r="N135" i="23"/>
  <c r="P135" i="23" s="1"/>
  <c r="N136" i="23"/>
  <c r="P136" i="23" s="1"/>
  <c r="N137" i="23"/>
  <c r="N138" i="23"/>
  <c r="N139" i="23"/>
  <c r="P139" i="23" s="1"/>
  <c r="N140" i="23"/>
  <c r="P140" i="23" s="1"/>
  <c r="N141" i="23"/>
  <c r="N142" i="23"/>
  <c r="N143" i="23"/>
  <c r="P143" i="23" s="1"/>
  <c r="N144" i="23"/>
  <c r="P144" i="23" s="1"/>
  <c r="N145" i="23"/>
  <c r="N146" i="23"/>
  <c r="N147" i="23"/>
  <c r="P147" i="23" s="1"/>
  <c r="N148" i="23"/>
  <c r="P148" i="23" s="1"/>
  <c r="N149" i="23"/>
  <c r="N150" i="23"/>
  <c r="N151" i="23"/>
  <c r="P151" i="23" s="1"/>
  <c r="N152" i="23"/>
  <c r="P152" i="23" s="1"/>
  <c r="N153" i="23"/>
  <c r="N154" i="23"/>
  <c r="N155" i="23"/>
  <c r="P155" i="23" s="1"/>
  <c r="N156" i="23"/>
  <c r="P156" i="23" s="1"/>
  <c r="N157" i="23"/>
  <c r="N158" i="23"/>
  <c r="N159" i="23"/>
  <c r="P159" i="23" s="1"/>
  <c r="N160" i="23"/>
  <c r="P160" i="23" s="1"/>
  <c r="N161" i="23"/>
  <c r="N162" i="23"/>
  <c r="N163" i="23"/>
  <c r="P163" i="23" s="1"/>
  <c r="N164" i="23"/>
  <c r="P164" i="23" s="1"/>
  <c r="N165" i="23"/>
  <c r="N166" i="23"/>
  <c r="N167" i="23"/>
  <c r="P167" i="23" s="1"/>
  <c r="N168" i="23"/>
  <c r="P168" i="23" s="1"/>
  <c r="N169" i="23"/>
  <c r="N170" i="23"/>
  <c r="N171" i="23"/>
  <c r="P171" i="23" s="1"/>
  <c r="N172" i="23"/>
  <c r="P172" i="23" s="1"/>
  <c r="N173" i="23"/>
  <c r="N174" i="23"/>
  <c r="N175" i="23"/>
  <c r="P175" i="23" s="1"/>
  <c r="N176" i="23"/>
  <c r="P176" i="23" s="1"/>
  <c r="N177" i="23"/>
  <c r="N178" i="23"/>
  <c r="N179" i="23"/>
  <c r="P179" i="23" s="1"/>
  <c r="N180" i="23"/>
  <c r="P180" i="23" s="1"/>
  <c r="N181" i="23"/>
  <c r="N182" i="23"/>
  <c r="N183" i="23"/>
  <c r="P183" i="23" s="1"/>
  <c r="N184" i="23"/>
  <c r="P184" i="23" s="1"/>
  <c r="N185" i="23"/>
  <c r="N186" i="23"/>
  <c r="N187" i="23"/>
  <c r="P187" i="23" s="1"/>
  <c r="N188" i="23"/>
  <c r="P188" i="23" s="1"/>
  <c r="N189" i="23"/>
  <c r="N190" i="23"/>
  <c r="N191" i="23"/>
  <c r="P191" i="23" s="1"/>
  <c r="N192" i="23"/>
  <c r="P192" i="23" s="1"/>
  <c r="N193" i="23"/>
  <c r="N194" i="23"/>
  <c r="N195" i="23"/>
  <c r="P195" i="23" s="1"/>
  <c r="N196" i="23"/>
  <c r="P196" i="23" s="1"/>
  <c r="N197" i="23"/>
  <c r="N198" i="23"/>
  <c r="N199" i="23"/>
  <c r="P199" i="23" s="1"/>
  <c r="N200" i="23"/>
  <c r="P200" i="23" s="1"/>
  <c r="N201" i="23"/>
  <c r="N202" i="23"/>
  <c r="N203" i="23"/>
  <c r="P203" i="23" s="1"/>
  <c r="N204" i="23"/>
  <c r="P204" i="23" s="1"/>
  <c r="N205" i="23"/>
  <c r="N206" i="23"/>
  <c r="N207" i="23"/>
  <c r="P207" i="23" s="1"/>
  <c r="N208" i="23"/>
  <c r="P208" i="23" s="1"/>
  <c r="N209" i="23"/>
  <c r="N210" i="23"/>
  <c r="N211" i="23"/>
  <c r="P211" i="23" s="1"/>
  <c r="N212" i="23"/>
  <c r="P212" i="23" s="1"/>
  <c r="N213" i="23"/>
  <c r="N214" i="23"/>
  <c r="N215" i="23"/>
  <c r="P215" i="23" s="1"/>
  <c r="N216" i="23"/>
  <c r="P216" i="23" s="1"/>
  <c r="N217" i="23"/>
  <c r="N218" i="23"/>
  <c r="N219" i="23"/>
  <c r="P219" i="23" s="1"/>
  <c r="N220" i="23"/>
  <c r="P220" i="23" s="1"/>
  <c r="N221" i="23"/>
  <c r="N222" i="23"/>
  <c r="N223" i="23"/>
  <c r="P223" i="23" s="1"/>
  <c r="N224" i="23"/>
  <c r="P224" i="23" s="1"/>
  <c r="N225" i="23"/>
  <c r="N226" i="23"/>
  <c r="N227" i="23"/>
  <c r="P227" i="23" s="1"/>
  <c r="N228" i="23"/>
  <c r="P228" i="23" s="1"/>
  <c r="N229" i="23"/>
  <c r="N230" i="23"/>
  <c r="N231" i="23"/>
  <c r="P231" i="23" s="1"/>
  <c r="N232" i="23"/>
  <c r="P232" i="23" s="1"/>
  <c r="N233" i="23"/>
  <c r="N234" i="23"/>
  <c r="N235" i="23"/>
  <c r="P235" i="23" s="1"/>
  <c r="N236" i="23"/>
  <c r="P236" i="23" s="1"/>
  <c r="N237" i="23"/>
  <c r="N238" i="23"/>
  <c r="N239" i="23"/>
  <c r="P239" i="23" s="1"/>
  <c r="N240" i="23"/>
  <c r="P240" i="23" s="1"/>
  <c r="N241" i="23"/>
  <c r="N242" i="23"/>
  <c r="N243" i="23"/>
  <c r="P243" i="23" s="1"/>
  <c r="N244" i="23"/>
  <c r="P244" i="23" s="1"/>
  <c r="N245" i="23"/>
  <c r="N246" i="23"/>
  <c r="N247" i="23"/>
  <c r="P247" i="23" s="1"/>
  <c r="N248" i="23"/>
  <c r="P248" i="23" s="1"/>
  <c r="N249" i="23"/>
  <c r="N250" i="23"/>
  <c r="N251" i="23"/>
  <c r="P251" i="23" s="1"/>
  <c r="N252" i="23"/>
  <c r="P252" i="23" s="1"/>
  <c r="N253" i="23"/>
  <c r="N254" i="23"/>
  <c r="N255" i="23"/>
  <c r="P255" i="23" s="1"/>
  <c r="N256" i="23"/>
  <c r="P256" i="23" s="1"/>
  <c r="N257" i="23"/>
  <c r="N258" i="23"/>
  <c r="N259" i="23"/>
  <c r="P259" i="23" s="1"/>
  <c r="N260" i="23"/>
  <c r="P260" i="23" s="1"/>
  <c r="N261" i="23"/>
  <c r="N262" i="23"/>
  <c r="N263" i="23"/>
  <c r="P263" i="23" s="1"/>
  <c r="N264" i="23"/>
  <c r="P264" i="23" s="1"/>
  <c r="N265" i="23"/>
  <c r="N266" i="23"/>
  <c r="N267" i="23"/>
  <c r="P267" i="23" s="1"/>
  <c r="N268" i="23"/>
  <c r="P268" i="23" s="1"/>
  <c r="N269" i="23"/>
  <c r="N270" i="23"/>
  <c r="N271" i="23"/>
  <c r="P271" i="23" s="1"/>
  <c r="N272" i="23"/>
  <c r="P272" i="23" s="1"/>
  <c r="N273" i="23"/>
  <c r="N274" i="23"/>
  <c r="N275" i="23"/>
  <c r="N276" i="23"/>
  <c r="P276" i="23" s="1"/>
  <c r="N277" i="23"/>
  <c r="N278" i="23"/>
  <c r="N279" i="23"/>
  <c r="P279" i="23" s="1"/>
  <c r="N280" i="23"/>
  <c r="P280" i="23" s="1"/>
  <c r="N281" i="23"/>
  <c r="N282" i="23"/>
  <c r="N283" i="23"/>
  <c r="P283" i="23" s="1"/>
  <c r="N284" i="23"/>
  <c r="P284" i="23" s="1"/>
  <c r="N285" i="23"/>
  <c r="N286" i="23"/>
  <c r="N287" i="23"/>
  <c r="P287" i="23" s="1"/>
  <c r="N288" i="23"/>
  <c r="P288" i="23" s="1"/>
  <c r="N289" i="23"/>
  <c r="N290" i="23"/>
  <c r="N291" i="23"/>
  <c r="P291" i="23" s="1"/>
  <c r="N292" i="23"/>
  <c r="P292" i="23" s="1"/>
  <c r="N293" i="23"/>
  <c r="N294" i="23"/>
  <c r="N295" i="23"/>
  <c r="P295" i="23" s="1"/>
  <c r="N296" i="23"/>
  <c r="P296" i="23" s="1"/>
  <c r="N297" i="23"/>
  <c r="N298" i="23"/>
  <c r="N299" i="23"/>
  <c r="P299" i="23" s="1"/>
  <c r="N300" i="23"/>
  <c r="P300" i="23" s="1"/>
  <c r="N301" i="23"/>
  <c r="N302" i="23"/>
  <c r="N303" i="23"/>
  <c r="P303" i="23" s="1"/>
  <c r="N304" i="23"/>
  <c r="P304" i="23" s="1"/>
  <c r="N305" i="23"/>
  <c r="N306" i="23"/>
  <c r="N307" i="23"/>
  <c r="P307" i="23" s="1"/>
  <c r="N308" i="23"/>
  <c r="P308" i="23" s="1"/>
  <c r="N309" i="23"/>
  <c r="N310" i="23"/>
  <c r="N311" i="23"/>
  <c r="P311" i="23" s="1"/>
  <c r="N312" i="23"/>
  <c r="P312" i="23" s="1"/>
  <c r="N313" i="23"/>
  <c r="N314" i="23"/>
  <c r="N315" i="23"/>
  <c r="P315" i="23" s="1"/>
  <c r="N316" i="23"/>
  <c r="P316" i="23" s="1"/>
  <c r="N317" i="23"/>
  <c r="N318" i="23"/>
  <c r="N319" i="23"/>
  <c r="P319" i="23" s="1"/>
  <c r="N320" i="23"/>
  <c r="P320" i="23" s="1"/>
  <c r="N321" i="23"/>
  <c r="N322" i="23"/>
  <c r="N323" i="23"/>
  <c r="P323" i="23" s="1"/>
  <c r="N324" i="23"/>
  <c r="P324" i="23" s="1"/>
  <c r="N325" i="23"/>
  <c r="N326" i="23"/>
  <c r="N327" i="23"/>
  <c r="P327" i="23" s="1"/>
  <c r="N328" i="23"/>
  <c r="P328" i="23" s="1"/>
  <c r="N329" i="23"/>
  <c r="N330" i="23"/>
  <c r="N331" i="23"/>
  <c r="P331" i="23" s="1"/>
  <c r="N332" i="23"/>
  <c r="P332" i="23" s="1"/>
  <c r="N333" i="23"/>
  <c r="N334" i="23"/>
  <c r="N335" i="23"/>
  <c r="P335" i="23" s="1"/>
  <c r="N336" i="23"/>
  <c r="P336" i="23" s="1"/>
  <c r="N337" i="23"/>
  <c r="N338" i="23"/>
  <c r="N339" i="23"/>
  <c r="P339" i="23" s="1"/>
  <c r="N340" i="23"/>
  <c r="P340" i="23" s="1"/>
  <c r="N341" i="23"/>
  <c r="N342" i="23"/>
  <c r="N343" i="23"/>
  <c r="P343" i="23" s="1"/>
  <c r="N344" i="23"/>
  <c r="P344" i="23" s="1"/>
  <c r="N345" i="23"/>
  <c r="N346" i="23"/>
  <c r="N347" i="23"/>
  <c r="P347" i="23" s="1"/>
  <c r="N348" i="23"/>
  <c r="P348" i="23" s="1"/>
  <c r="N349" i="23"/>
  <c r="N350" i="23"/>
  <c r="N351" i="23"/>
  <c r="P351" i="23" s="1"/>
  <c r="N352" i="23"/>
  <c r="P352" i="23" s="1"/>
  <c r="N353" i="23"/>
  <c r="N354" i="23"/>
  <c r="N355" i="23"/>
  <c r="P355" i="23" s="1"/>
  <c r="N356" i="23"/>
  <c r="P356" i="23" s="1"/>
  <c r="N357" i="23"/>
  <c r="N358" i="23"/>
  <c r="N359" i="23"/>
  <c r="P359" i="23" s="1"/>
  <c r="N360" i="23"/>
  <c r="P360" i="23" s="1"/>
  <c r="N361" i="23"/>
  <c r="N362" i="23"/>
  <c r="N363" i="23"/>
  <c r="P363" i="23" s="1"/>
  <c r="N364" i="23"/>
  <c r="P364" i="23" s="1"/>
  <c r="N365" i="23"/>
  <c r="N366" i="23"/>
  <c r="N367" i="23"/>
  <c r="P367" i="23" s="1"/>
  <c r="N368" i="23"/>
  <c r="P368" i="23" s="1"/>
  <c r="N369" i="23"/>
  <c r="N370" i="23"/>
  <c r="N371" i="23"/>
  <c r="P371" i="23" s="1"/>
  <c r="N372" i="23"/>
  <c r="P372" i="23" s="1"/>
  <c r="N373" i="23"/>
  <c r="N374" i="23"/>
  <c r="N375" i="23"/>
  <c r="P375" i="23" s="1"/>
  <c r="N376" i="23"/>
  <c r="P376" i="23" s="1"/>
  <c r="N377" i="23"/>
  <c r="N378" i="23"/>
  <c r="N379" i="23"/>
  <c r="P379" i="23" s="1"/>
  <c r="N380" i="23"/>
  <c r="P380" i="23" s="1"/>
  <c r="N381" i="23"/>
  <c r="N382" i="23"/>
  <c r="N383" i="23"/>
  <c r="P383" i="23" s="1"/>
  <c r="N384" i="23"/>
  <c r="P384" i="23" s="1"/>
  <c r="N385" i="23"/>
  <c r="N386" i="23"/>
  <c r="N387" i="23"/>
  <c r="P387" i="23" s="1"/>
  <c r="N388" i="23"/>
  <c r="P388" i="23" s="1"/>
  <c r="N389" i="23"/>
  <c r="N390" i="23"/>
  <c r="N391" i="23"/>
  <c r="P391" i="23" s="1"/>
  <c r="N392" i="23"/>
  <c r="P392" i="23" s="1"/>
  <c r="N393" i="23"/>
  <c r="N394" i="23"/>
  <c r="N395" i="23"/>
  <c r="P395" i="23" s="1"/>
  <c r="N396" i="23"/>
  <c r="P396" i="23" s="1"/>
  <c r="N397" i="23"/>
  <c r="N398" i="23"/>
  <c r="N399" i="23"/>
  <c r="P399" i="23" s="1"/>
  <c r="N400" i="23"/>
  <c r="P400" i="23" s="1"/>
  <c r="N401" i="23"/>
  <c r="N402" i="23"/>
  <c r="N403" i="23"/>
  <c r="P403" i="23" s="1"/>
  <c r="N404" i="23"/>
  <c r="P404" i="23" s="1"/>
  <c r="N405" i="23"/>
  <c r="N406" i="23"/>
  <c r="N407" i="23"/>
  <c r="P407" i="23" s="1"/>
  <c r="N408" i="23"/>
  <c r="P408" i="23" s="1"/>
  <c r="N409" i="23"/>
  <c r="N410" i="23"/>
  <c r="N411" i="23"/>
  <c r="P411" i="23" s="1"/>
  <c r="N412" i="23"/>
  <c r="P412" i="23" s="1"/>
  <c r="N413" i="23"/>
  <c r="N414" i="23"/>
  <c r="N415" i="23"/>
  <c r="P415" i="23" s="1"/>
  <c r="N416" i="23"/>
  <c r="P416" i="23" s="1"/>
  <c r="N417" i="23"/>
  <c r="N418" i="23"/>
  <c r="N419" i="23"/>
  <c r="P419" i="23" s="1"/>
  <c r="N420" i="23"/>
  <c r="P420" i="23" s="1"/>
  <c r="N421" i="23"/>
  <c r="N422" i="23"/>
  <c r="N423" i="23"/>
  <c r="P423" i="23" s="1"/>
  <c r="N424" i="23"/>
  <c r="P424" i="23" s="1"/>
  <c r="N425" i="23"/>
  <c r="N426" i="23"/>
  <c r="N427" i="23"/>
  <c r="P427" i="23" s="1"/>
  <c r="N428" i="23"/>
  <c r="P428" i="23" s="1"/>
  <c r="N429" i="23"/>
  <c r="N430" i="23"/>
  <c r="N431" i="23"/>
  <c r="P431" i="23" s="1"/>
  <c r="N432" i="23"/>
  <c r="P432" i="23" s="1"/>
  <c r="N433" i="23"/>
  <c r="N434" i="23"/>
  <c r="N435" i="23"/>
  <c r="P435" i="23" s="1"/>
  <c r="N436" i="23"/>
  <c r="P436" i="23" s="1"/>
  <c r="N437" i="23"/>
  <c r="N438" i="23"/>
  <c r="N439" i="23"/>
  <c r="P439" i="23" s="1"/>
  <c r="N440" i="23"/>
  <c r="P440" i="23" s="1"/>
  <c r="N441" i="23"/>
  <c r="N442" i="23"/>
  <c r="N443" i="23"/>
  <c r="P443" i="23" s="1"/>
  <c r="N444" i="23"/>
  <c r="P444" i="23" s="1"/>
  <c r="N445" i="23"/>
  <c r="N446" i="23"/>
  <c r="N447" i="23"/>
  <c r="P447" i="23" s="1"/>
  <c r="N448" i="23"/>
  <c r="P448" i="23" s="1"/>
  <c r="N449" i="23"/>
  <c r="N450" i="23"/>
  <c r="N451" i="23"/>
  <c r="P451" i="23" s="1"/>
  <c r="N452" i="23"/>
  <c r="P452" i="23" s="1"/>
  <c r="N453" i="23"/>
  <c r="N454" i="23"/>
  <c r="N455" i="23"/>
  <c r="P455" i="23" s="1"/>
  <c r="N456" i="23"/>
  <c r="P456" i="23" s="1"/>
  <c r="N457" i="23"/>
  <c r="N38" i="23"/>
  <c r="Q291" i="23"/>
  <c r="B186" i="23"/>
  <c r="C186" i="23"/>
  <c r="H186" i="23"/>
  <c r="I186" i="23"/>
  <c r="B187" i="23"/>
  <c r="C187" i="23"/>
  <c r="H187" i="23"/>
  <c r="I187" i="23"/>
  <c r="B188" i="23"/>
  <c r="C188" i="23"/>
  <c r="H188" i="23"/>
  <c r="I188" i="23"/>
  <c r="B189" i="23"/>
  <c r="C189" i="23"/>
  <c r="E189" i="23" s="1"/>
  <c r="H189" i="23"/>
  <c r="I189" i="23"/>
  <c r="B190" i="23"/>
  <c r="C190" i="23"/>
  <c r="H190" i="23"/>
  <c r="I190" i="23"/>
  <c r="B191" i="23"/>
  <c r="C191" i="23"/>
  <c r="E191" i="23" s="1"/>
  <c r="H191" i="23"/>
  <c r="I191" i="23"/>
  <c r="B192" i="23"/>
  <c r="C192" i="23"/>
  <c r="E192" i="23"/>
  <c r="H192" i="23"/>
  <c r="I192" i="23"/>
  <c r="B193" i="23"/>
  <c r="C193" i="23"/>
  <c r="E193" i="23" s="1"/>
  <c r="H193" i="23"/>
  <c r="I193" i="23"/>
  <c r="B194" i="23"/>
  <c r="C194" i="23"/>
  <c r="E194" i="23"/>
  <c r="H194" i="23"/>
  <c r="I194" i="23"/>
  <c r="B195" i="23"/>
  <c r="C195" i="23"/>
  <c r="E195" i="23" s="1"/>
  <c r="H195" i="23"/>
  <c r="I195" i="23"/>
  <c r="B196" i="23"/>
  <c r="C196" i="23"/>
  <c r="E196" i="23" s="1"/>
  <c r="H196" i="23"/>
  <c r="I196" i="23"/>
  <c r="B197" i="23"/>
  <c r="C197" i="23"/>
  <c r="H197" i="23"/>
  <c r="I197" i="23"/>
  <c r="B198" i="23"/>
  <c r="C198" i="23"/>
  <c r="H198" i="23"/>
  <c r="I198" i="23"/>
  <c r="B199" i="23"/>
  <c r="C199" i="23"/>
  <c r="E199" i="23" s="1"/>
  <c r="H199" i="23"/>
  <c r="I199" i="23"/>
  <c r="B200" i="23"/>
  <c r="C200" i="23"/>
  <c r="E200" i="23"/>
  <c r="H200" i="23"/>
  <c r="I200" i="23"/>
  <c r="B201" i="23"/>
  <c r="C201" i="23"/>
  <c r="E201" i="23" s="1"/>
  <c r="H201" i="23"/>
  <c r="I201" i="23"/>
  <c r="B202" i="23"/>
  <c r="C202" i="23"/>
  <c r="H202" i="23"/>
  <c r="I202" i="23"/>
  <c r="B203" i="23"/>
  <c r="C203" i="23"/>
  <c r="E203" i="23" s="1"/>
  <c r="H203" i="23"/>
  <c r="I203" i="23"/>
  <c r="B204" i="23"/>
  <c r="C204" i="23"/>
  <c r="E204" i="23" s="1"/>
  <c r="H204" i="23"/>
  <c r="I204" i="23"/>
  <c r="B205" i="23"/>
  <c r="C205" i="23"/>
  <c r="H205" i="23"/>
  <c r="I205" i="23"/>
  <c r="B206" i="23"/>
  <c r="D206" i="23" s="1"/>
  <c r="C206" i="23"/>
  <c r="H206" i="23"/>
  <c r="I206" i="23"/>
  <c r="B207" i="23"/>
  <c r="C207" i="23"/>
  <c r="H207" i="23"/>
  <c r="I207" i="23"/>
  <c r="B208" i="23"/>
  <c r="C208" i="23"/>
  <c r="H208" i="23"/>
  <c r="I208" i="23"/>
  <c r="B209" i="23"/>
  <c r="C209" i="23"/>
  <c r="E209" i="23" s="1"/>
  <c r="H209" i="23"/>
  <c r="I209" i="23"/>
  <c r="B210" i="23"/>
  <c r="C210" i="23"/>
  <c r="H210" i="23"/>
  <c r="I210" i="23"/>
  <c r="B211" i="23"/>
  <c r="C211" i="23"/>
  <c r="E211" i="23" s="1"/>
  <c r="H211" i="23"/>
  <c r="I211" i="23"/>
  <c r="B212" i="23"/>
  <c r="C212" i="23"/>
  <c r="E212" i="23"/>
  <c r="H212" i="23"/>
  <c r="I212" i="23"/>
  <c r="B213" i="23"/>
  <c r="C213" i="23"/>
  <c r="E213" i="23" s="1"/>
  <c r="H213" i="23"/>
  <c r="I213" i="23"/>
  <c r="B214" i="23"/>
  <c r="C214" i="23"/>
  <c r="E214" i="23"/>
  <c r="H214" i="23"/>
  <c r="I214" i="23"/>
  <c r="B215" i="23"/>
  <c r="C215" i="23"/>
  <c r="E215" i="23" s="1"/>
  <c r="H215" i="23"/>
  <c r="I215" i="23"/>
  <c r="B216" i="23"/>
  <c r="C216" i="23"/>
  <c r="H216" i="23"/>
  <c r="I216" i="23"/>
  <c r="B217" i="23"/>
  <c r="C217" i="23"/>
  <c r="E217" i="23" s="1"/>
  <c r="H217" i="23"/>
  <c r="I217" i="23"/>
  <c r="B218" i="23"/>
  <c r="C218" i="23"/>
  <c r="H218" i="23"/>
  <c r="I218" i="23"/>
  <c r="B219" i="23"/>
  <c r="C219" i="23"/>
  <c r="E219" i="23" s="1"/>
  <c r="H219" i="23"/>
  <c r="I219" i="23"/>
  <c r="B220" i="23"/>
  <c r="C220" i="23"/>
  <c r="H220" i="23"/>
  <c r="I220" i="23"/>
  <c r="B221" i="23"/>
  <c r="C221" i="23"/>
  <c r="E221" i="23" s="1"/>
  <c r="H221" i="23"/>
  <c r="I221" i="23"/>
  <c r="B222" i="23"/>
  <c r="C222" i="23"/>
  <c r="H222" i="23"/>
  <c r="I222" i="23"/>
  <c r="B223" i="23"/>
  <c r="C223" i="23"/>
  <c r="D223" i="23" s="1"/>
  <c r="H223" i="23"/>
  <c r="I223" i="23"/>
  <c r="B224" i="23"/>
  <c r="C224" i="23"/>
  <c r="H224" i="23"/>
  <c r="I224" i="23"/>
  <c r="B225" i="23"/>
  <c r="D225" i="23" s="1"/>
  <c r="C225" i="23"/>
  <c r="H225" i="23"/>
  <c r="I225" i="23"/>
  <c r="B226" i="23"/>
  <c r="C226" i="23"/>
  <c r="H226" i="23"/>
  <c r="I226" i="23"/>
  <c r="B227" i="23"/>
  <c r="C227" i="23"/>
  <c r="H227" i="23"/>
  <c r="I227" i="23"/>
  <c r="B228" i="23"/>
  <c r="C228" i="23"/>
  <c r="H228" i="23"/>
  <c r="I228" i="23"/>
  <c r="B229" i="23"/>
  <c r="C229" i="23"/>
  <c r="H229" i="23"/>
  <c r="I229" i="23"/>
  <c r="B230" i="23"/>
  <c r="C230" i="23"/>
  <c r="H230" i="23"/>
  <c r="I230" i="23"/>
  <c r="B231" i="23"/>
  <c r="C231" i="23"/>
  <c r="H231" i="23"/>
  <c r="I231" i="23"/>
  <c r="B232" i="23"/>
  <c r="C232" i="23"/>
  <c r="H232" i="23"/>
  <c r="I232" i="23"/>
  <c r="B233" i="23"/>
  <c r="C233" i="23"/>
  <c r="H233" i="23"/>
  <c r="I233" i="23"/>
  <c r="B234" i="23"/>
  <c r="C234" i="23"/>
  <c r="H234" i="23"/>
  <c r="I234" i="23"/>
  <c r="B235" i="23"/>
  <c r="C235" i="23"/>
  <c r="H235" i="23"/>
  <c r="I235" i="23"/>
  <c r="B236" i="23"/>
  <c r="C236" i="23"/>
  <c r="H236" i="23"/>
  <c r="I236" i="23"/>
  <c r="B237" i="23"/>
  <c r="C237" i="23"/>
  <c r="H237" i="23"/>
  <c r="I237" i="23"/>
  <c r="B238" i="23"/>
  <c r="C238" i="23"/>
  <c r="H238" i="23"/>
  <c r="I238" i="23"/>
  <c r="B239" i="23"/>
  <c r="C239" i="23"/>
  <c r="H239" i="23"/>
  <c r="I239" i="23"/>
  <c r="B240" i="23"/>
  <c r="C240" i="23"/>
  <c r="H240" i="23"/>
  <c r="I240" i="23"/>
  <c r="B241" i="23"/>
  <c r="C241" i="23"/>
  <c r="H241" i="23"/>
  <c r="I241" i="23"/>
  <c r="B242" i="23"/>
  <c r="C242" i="23"/>
  <c r="H242" i="23"/>
  <c r="I242" i="23"/>
  <c r="B243" i="23"/>
  <c r="C243" i="23"/>
  <c r="H243" i="23"/>
  <c r="I243" i="23"/>
  <c r="B244" i="23"/>
  <c r="C244" i="23"/>
  <c r="H244" i="23"/>
  <c r="I244" i="23"/>
  <c r="B245" i="23"/>
  <c r="C245" i="23"/>
  <c r="H245" i="23"/>
  <c r="I245" i="23"/>
  <c r="B246" i="23"/>
  <c r="C246" i="23"/>
  <c r="H246" i="23"/>
  <c r="I246" i="23"/>
  <c r="B247" i="23"/>
  <c r="C247" i="23"/>
  <c r="H247" i="23"/>
  <c r="I247" i="23"/>
  <c r="B248" i="23"/>
  <c r="C248" i="23"/>
  <c r="H248" i="23"/>
  <c r="I248" i="23"/>
  <c r="B249" i="23"/>
  <c r="C249" i="23"/>
  <c r="H249" i="23"/>
  <c r="I249" i="23"/>
  <c r="B250" i="23"/>
  <c r="C250" i="23"/>
  <c r="H250" i="23"/>
  <c r="I250" i="23"/>
  <c r="B251" i="23"/>
  <c r="C251" i="23"/>
  <c r="H251" i="23"/>
  <c r="I251" i="23"/>
  <c r="B252" i="23"/>
  <c r="C252" i="23"/>
  <c r="H252" i="23"/>
  <c r="I252" i="23"/>
  <c r="B253" i="23"/>
  <c r="C253" i="23"/>
  <c r="H253" i="23"/>
  <c r="I253" i="23"/>
  <c r="B254" i="23"/>
  <c r="C254" i="23"/>
  <c r="H254" i="23"/>
  <c r="I254" i="23"/>
  <c r="B255" i="23"/>
  <c r="C255" i="23"/>
  <c r="H255" i="23"/>
  <c r="I255" i="23"/>
  <c r="B256" i="23"/>
  <c r="C256" i="23"/>
  <c r="H256" i="23"/>
  <c r="I256" i="23"/>
  <c r="B257" i="23"/>
  <c r="C257" i="23"/>
  <c r="H257" i="23"/>
  <c r="I257" i="23"/>
  <c r="B258" i="23"/>
  <c r="C258" i="23"/>
  <c r="H258" i="23"/>
  <c r="I258" i="23"/>
  <c r="B259" i="23"/>
  <c r="C259" i="23"/>
  <c r="H259" i="23"/>
  <c r="I259" i="23"/>
  <c r="B260" i="23"/>
  <c r="C260" i="23"/>
  <c r="H260" i="23"/>
  <c r="I260" i="23"/>
  <c r="B261" i="23"/>
  <c r="C261" i="23"/>
  <c r="H261" i="23"/>
  <c r="I261" i="23"/>
  <c r="B262" i="23"/>
  <c r="C262" i="23"/>
  <c r="H262" i="23"/>
  <c r="I262" i="23"/>
  <c r="B263" i="23"/>
  <c r="C263" i="23"/>
  <c r="D263" i="23"/>
  <c r="H263" i="23"/>
  <c r="I263" i="23"/>
  <c r="B264" i="23"/>
  <c r="C264" i="23"/>
  <c r="H264" i="23"/>
  <c r="I264" i="23"/>
  <c r="B265" i="23"/>
  <c r="C265" i="23"/>
  <c r="D265" i="23" s="1"/>
  <c r="H265" i="23"/>
  <c r="I265" i="23"/>
  <c r="B266" i="23"/>
  <c r="C266" i="23"/>
  <c r="H266" i="23"/>
  <c r="I266" i="23"/>
  <c r="B267" i="23"/>
  <c r="D267" i="23" s="1"/>
  <c r="C267" i="23"/>
  <c r="H267" i="23"/>
  <c r="I267" i="23"/>
  <c r="B268" i="23"/>
  <c r="C268" i="23"/>
  <c r="H268" i="23"/>
  <c r="I268" i="23"/>
  <c r="B269" i="23"/>
  <c r="D269" i="23" s="1"/>
  <c r="C269" i="23"/>
  <c r="H269" i="23"/>
  <c r="I269" i="23"/>
  <c r="B270" i="23"/>
  <c r="C270" i="23"/>
  <c r="H270" i="23"/>
  <c r="I270" i="23"/>
  <c r="B271" i="23"/>
  <c r="C271" i="23"/>
  <c r="H271" i="23"/>
  <c r="I271" i="23"/>
  <c r="B272" i="23"/>
  <c r="C272" i="23"/>
  <c r="H272" i="23"/>
  <c r="I272" i="23"/>
  <c r="B273" i="23"/>
  <c r="D273" i="23" s="1"/>
  <c r="C273" i="23"/>
  <c r="H273" i="23"/>
  <c r="I273" i="23"/>
  <c r="B274" i="23"/>
  <c r="C274" i="23"/>
  <c r="H274" i="23"/>
  <c r="I274" i="23"/>
  <c r="B275" i="23"/>
  <c r="C275" i="23"/>
  <c r="H275" i="23"/>
  <c r="I275" i="23"/>
  <c r="B276" i="23"/>
  <c r="C276" i="23"/>
  <c r="H276" i="23"/>
  <c r="I276" i="23"/>
  <c r="B277" i="23"/>
  <c r="C277" i="23"/>
  <c r="H277" i="23"/>
  <c r="I277" i="23"/>
  <c r="B278" i="23"/>
  <c r="C278" i="23"/>
  <c r="H278" i="23"/>
  <c r="I278" i="23"/>
  <c r="B279" i="23"/>
  <c r="C279" i="23"/>
  <c r="H279" i="23"/>
  <c r="I279" i="23"/>
  <c r="B280" i="23"/>
  <c r="C280" i="23"/>
  <c r="H280" i="23"/>
  <c r="I280" i="23"/>
  <c r="B281" i="23"/>
  <c r="C281" i="23"/>
  <c r="H281" i="23"/>
  <c r="I281" i="23"/>
  <c r="B282" i="23"/>
  <c r="C282" i="23"/>
  <c r="H282" i="23"/>
  <c r="I282" i="23"/>
  <c r="B283" i="23"/>
  <c r="C283" i="23"/>
  <c r="H283" i="23"/>
  <c r="I283" i="23"/>
  <c r="B284" i="23"/>
  <c r="C284" i="23"/>
  <c r="H284" i="23"/>
  <c r="I284" i="23"/>
  <c r="B285" i="23"/>
  <c r="C285" i="23"/>
  <c r="H285" i="23"/>
  <c r="I285" i="23"/>
  <c r="B286" i="23"/>
  <c r="C286" i="23"/>
  <c r="H286" i="23"/>
  <c r="I286" i="23"/>
  <c r="B287" i="23"/>
  <c r="C287" i="23"/>
  <c r="H287" i="23"/>
  <c r="I287" i="23"/>
  <c r="B288" i="23"/>
  <c r="C288" i="23"/>
  <c r="H288" i="23"/>
  <c r="I288" i="23"/>
  <c r="B289" i="23"/>
  <c r="C289" i="23"/>
  <c r="H289" i="23"/>
  <c r="I289" i="23"/>
  <c r="B290" i="23"/>
  <c r="C290" i="23"/>
  <c r="H290" i="23"/>
  <c r="I290" i="23"/>
  <c r="B291" i="23"/>
  <c r="C291" i="23"/>
  <c r="H291" i="23"/>
  <c r="I291" i="23"/>
  <c r="B292" i="23"/>
  <c r="C292" i="23"/>
  <c r="H292" i="23"/>
  <c r="I292" i="23"/>
  <c r="B293" i="23"/>
  <c r="C293" i="23"/>
  <c r="H293" i="23"/>
  <c r="I293" i="23"/>
  <c r="B294" i="23"/>
  <c r="C294" i="23"/>
  <c r="H294" i="23"/>
  <c r="I294" i="23"/>
  <c r="B295" i="23"/>
  <c r="C295" i="23"/>
  <c r="H295" i="23"/>
  <c r="I295" i="23"/>
  <c r="B296" i="23"/>
  <c r="C296" i="23"/>
  <c r="H296" i="23"/>
  <c r="I296" i="23"/>
  <c r="B297" i="23"/>
  <c r="C297" i="23"/>
  <c r="H297" i="23"/>
  <c r="I297" i="23"/>
  <c r="B298" i="23"/>
  <c r="C298" i="23"/>
  <c r="H298" i="23"/>
  <c r="I298" i="23"/>
  <c r="B299" i="23"/>
  <c r="C299" i="23"/>
  <c r="H299" i="23"/>
  <c r="I299" i="23"/>
  <c r="B300" i="23"/>
  <c r="C300" i="23"/>
  <c r="H300" i="23"/>
  <c r="I300" i="23"/>
  <c r="B301" i="23"/>
  <c r="C301" i="23"/>
  <c r="H301" i="23"/>
  <c r="I301" i="23"/>
  <c r="B302" i="23"/>
  <c r="C302" i="23"/>
  <c r="H302" i="23"/>
  <c r="I302" i="23"/>
  <c r="B303" i="23"/>
  <c r="C303" i="23"/>
  <c r="H303" i="23"/>
  <c r="I303" i="23"/>
  <c r="B304" i="23"/>
  <c r="C304" i="23"/>
  <c r="H304" i="23"/>
  <c r="I304" i="23"/>
  <c r="B305" i="23"/>
  <c r="C305" i="23"/>
  <c r="H305" i="23"/>
  <c r="I305" i="23"/>
  <c r="B306" i="23"/>
  <c r="C306" i="23"/>
  <c r="H306" i="23"/>
  <c r="I306" i="23"/>
  <c r="B307" i="23"/>
  <c r="C307" i="23"/>
  <c r="H307" i="23"/>
  <c r="I307" i="23"/>
  <c r="B308" i="23"/>
  <c r="C308" i="23"/>
  <c r="D308" i="23" s="1"/>
  <c r="H308" i="23"/>
  <c r="I308" i="23"/>
  <c r="B309" i="23"/>
  <c r="C309" i="23"/>
  <c r="H309" i="23"/>
  <c r="I309" i="23"/>
  <c r="B310" i="23"/>
  <c r="C310" i="23"/>
  <c r="H310" i="23"/>
  <c r="I310" i="23"/>
  <c r="B311" i="23"/>
  <c r="C311" i="23"/>
  <c r="H311" i="23"/>
  <c r="I311" i="23"/>
  <c r="B312" i="23"/>
  <c r="C312" i="23"/>
  <c r="H312" i="23"/>
  <c r="I312" i="23"/>
  <c r="B313" i="23"/>
  <c r="C313" i="23"/>
  <c r="H313" i="23"/>
  <c r="I313" i="23"/>
  <c r="B314" i="23"/>
  <c r="D314" i="23" s="1"/>
  <c r="C314" i="23"/>
  <c r="H314" i="23"/>
  <c r="I314" i="23"/>
  <c r="B315" i="23"/>
  <c r="C315" i="23"/>
  <c r="H315" i="23"/>
  <c r="I315" i="23"/>
  <c r="B316" i="23"/>
  <c r="C316" i="23"/>
  <c r="H316" i="23"/>
  <c r="I316" i="23"/>
  <c r="B317" i="23"/>
  <c r="C317" i="23"/>
  <c r="H317" i="23"/>
  <c r="I317" i="23"/>
  <c r="B318" i="23"/>
  <c r="D318" i="23" s="1"/>
  <c r="C318" i="23"/>
  <c r="H318" i="23"/>
  <c r="I318" i="23"/>
  <c r="B319" i="23"/>
  <c r="C319" i="23"/>
  <c r="H319" i="23"/>
  <c r="I319" i="23"/>
  <c r="B320" i="23"/>
  <c r="C320" i="23"/>
  <c r="H320" i="23"/>
  <c r="I320" i="23"/>
  <c r="B321" i="23"/>
  <c r="E321" i="23" s="1"/>
  <c r="C321" i="23"/>
  <c r="H321" i="23"/>
  <c r="I321" i="23"/>
  <c r="B322" i="23"/>
  <c r="C322" i="23"/>
  <c r="H322" i="23"/>
  <c r="I322" i="23"/>
  <c r="B323" i="23"/>
  <c r="C323" i="23"/>
  <c r="E323" i="23"/>
  <c r="H323" i="23"/>
  <c r="I323" i="23"/>
  <c r="B324" i="23"/>
  <c r="C324" i="23"/>
  <c r="H324" i="23"/>
  <c r="I324" i="23"/>
  <c r="B325" i="23"/>
  <c r="C325" i="23"/>
  <c r="H325" i="23"/>
  <c r="I325" i="23"/>
  <c r="B326" i="23"/>
  <c r="C326" i="23"/>
  <c r="H326" i="23"/>
  <c r="I326" i="23"/>
  <c r="B327" i="23"/>
  <c r="C327" i="23"/>
  <c r="H327" i="23"/>
  <c r="I327" i="23"/>
  <c r="B328" i="23"/>
  <c r="C328" i="23"/>
  <c r="H328" i="23"/>
  <c r="I328" i="23"/>
  <c r="B329" i="23"/>
  <c r="C329" i="23"/>
  <c r="E329" i="23" s="1"/>
  <c r="H329" i="23"/>
  <c r="I329" i="23"/>
  <c r="B330" i="23"/>
  <c r="C330" i="23"/>
  <c r="H330" i="23"/>
  <c r="I330" i="23"/>
  <c r="B331" i="23"/>
  <c r="C331" i="23"/>
  <c r="H331" i="23"/>
  <c r="I331" i="23"/>
  <c r="B332" i="23"/>
  <c r="C332" i="23"/>
  <c r="H332" i="23"/>
  <c r="I332" i="23"/>
  <c r="B333" i="23"/>
  <c r="E333" i="23" s="1"/>
  <c r="C333" i="23"/>
  <c r="H333" i="23"/>
  <c r="I333" i="23"/>
  <c r="B334" i="23"/>
  <c r="C334" i="23"/>
  <c r="H334" i="23"/>
  <c r="I334" i="23"/>
  <c r="B335" i="23"/>
  <c r="E335" i="23" s="1"/>
  <c r="C335" i="23"/>
  <c r="H335" i="23"/>
  <c r="I335" i="23"/>
  <c r="B336" i="23"/>
  <c r="C336" i="23"/>
  <c r="H336" i="23"/>
  <c r="I336" i="23"/>
  <c r="B337" i="23"/>
  <c r="E337" i="23" s="1"/>
  <c r="C337" i="23"/>
  <c r="H337" i="23"/>
  <c r="I337" i="23"/>
  <c r="B338" i="23"/>
  <c r="C338" i="23"/>
  <c r="H338" i="23"/>
  <c r="I338" i="23"/>
  <c r="B339" i="23"/>
  <c r="C339" i="23"/>
  <c r="E339" i="23"/>
  <c r="H339" i="23"/>
  <c r="I339" i="23"/>
  <c r="B340" i="23"/>
  <c r="C340" i="23"/>
  <c r="H340" i="23"/>
  <c r="I340" i="23"/>
  <c r="B341" i="23"/>
  <c r="C341" i="23"/>
  <c r="H341" i="23"/>
  <c r="I341" i="23"/>
  <c r="B342" i="23"/>
  <c r="C342" i="23"/>
  <c r="H342" i="23"/>
  <c r="I342" i="23"/>
  <c r="B343" i="23"/>
  <c r="C343" i="23"/>
  <c r="H343" i="23"/>
  <c r="I343" i="23"/>
  <c r="B344" i="23"/>
  <c r="C344" i="23"/>
  <c r="H344" i="23"/>
  <c r="I344" i="23"/>
  <c r="B345" i="23"/>
  <c r="C345" i="23"/>
  <c r="E345" i="23"/>
  <c r="H345" i="23"/>
  <c r="I345" i="23"/>
  <c r="B346" i="23"/>
  <c r="C346" i="23"/>
  <c r="H346" i="23"/>
  <c r="I346" i="23"/>
  <c r="B347" i="23"/>
  <c r="C347" i="23"/>
  <c r="H347" i="23"/>
  <c r="I347" i="23"/>
  <c r="B348" i="23"/>
  <c r="C348" i="23"/>
  <c r="H348" i="23"/>
  <c r="I348" i="23"/>
  <c r="B349" i="23"/>
  <c r="C349" i="23"/>
  <c r="H349" i="23"/>
  <c r="I349" i="23"/>
  <c r="B350" i="23"/>
  <c r="C350" i="23"/>
  <c r="H350" i="23"/>
  <c r="I350" i="23"/>
  <c r="B351" i="23"/>
  <c r="C351" i="23"/>
  <c r="H351" i="23"/>
  <c r="I351" i="23"/>
  <c r="B352" i="23"/>
  <c r="C352" i="23"/>
  <c r="H352" i="23"/>
  <c r="I352" i="23"/>
  <c r="B353" i="23"/>
  <c r="C353" i="23"/>
  <c r="H353" i="23"/>
  <c r="I353" i="23"/>
  <c r="B354" i="23"/>
  <c r="C354" i="23"/>
  <c r="H354" i="23"/>
  <c r="I354" i="23"/>
  <c r="B355" i="23"/>
  <c r="C355" i="23"/>
  <c r="H355" i="23"/>
  <c r="I355" i="23"/>
  <c r="B356" i="23"/>
  <c r="C356" i="23"/>
  <c r="H356" i="23"/>
  <c r="I356" i="23"/>
  <c r="B357" i="23"/>
  <c r="C357" i="23"/>
  <c r="H357" i="23"/>
  <c r="I357" i="23"/>
  <c r="B358" i="23"/>
  <c r="D358" i="23" s="1"/>
  <c r="C358" i="23"/>
  <c r="H358" i="23"/>
  <c r="I358" i="23"/>
  <c r="B359" i="23"/>
  <c r="C359" i="23"/>
  <c r="H359" i="23"/>
  <c r="I359" i="23"/>
  <c r="B360" i="23"/>
  <c r="D360" i="23" s="1"/>
  <c r="C360" i="23"/>
  <c r="H360" i="23"/>
  <c r="I360" i="23"/>
  <c r="B361" i="23"/>
  <c r="E361" i="23" s="1"/>
  <c r="C361" i="23"/>
  <c r="H361" i="23"/>
  <c r="I361" i="23"/>
  <c r="B362" i="23"/>
  <c r="C362" i="23"/>
  <c r="H362" i="23"/>
  <c r="I362" i="23"/>
  <c r="B363" i="23"/>
  <c r="C363" i="23"/>
  <c r="D363" i="23" s="1"/>
  <c r="E363" i="23"/>
  <c r="H363" i="23"/>
  <c r="I363" i="23"/>
  <c r="B364" i="23"/>
  <c r="C364" i="23"/>
  <c r="D364" i="23" s="1"/>
  <c r="H364" i="23"/>
  <c r="I364" i="23"/>
  <c r="B365" i="23"/>
  <c r="C365" i="23"/>
  <c r="D365" i="23" s="1"/>
  <c r="H365" i="23"/>
  <c r="I365" i="23"/>
  <c r="B366" i="23"/>
  <c r="C366" i="23"/>
  <c r="D366" i="23" s="1"/>
  <c r="H366" i="23"/>
  <c r="I366" i="23"/>
  <c r="B367" i="23"/>
  <c r="C367" i="23"/>
  <c r="H367" i="23"/>
  <c r="I367" i="23"/>
  <c r="B368" i="23"/>
  <c r="C368" i="23"/>
  <c r="H368" i="23"/>
  <c r="I368" i="23"/>
  <c r="B369" i="23"/>
  <c r="C369" i="23"/>
  <c r="H369" i="23"/>
  <c r="I369" i="23"/>
  <c r="B370" i="23"/>
  <c r="E370" i="23" s="1"/>
  <c r="C370" i="23"/>
  <c r="H370" i="23"/>
  <c r="I370" i="23"/>
  <c r="B371" i="23"/>
  <c r="C371" i="23"/>
  <c r="D371" i="23" s="1"/>
  <c r="E371" i="23"/>
  <c r="H371" i="23"/>
  <c r="I371" i="23"/>
  <c r="B372" i="23"/>
  <c r="C372" i="23"/>
  <c r="D372" i="23" s="1"/>
  <c r="H372" i="23"/>
  <c r="I372" i="23"/>
  <c r="B373" i="23"/>
  <c r="C373" i="23"/>
  <c r="D373" i="23" s="1"/>
  <c r="H373" i="23"/>
  <c r="I373" i="23"/>
  <c r="B374" i="23"/>
  <c r="C374" i="23"/>
  <c r="D374" i="23" s="1"/>
  <c r="E374" i="23"/>
  <c r="H374" i="23"/>
  <c r="I374" i="23"/>
  <c r="B375" i="23"/>
  <c r="C375" i="23"/>
  <c r="H375" i="23"/>
  <c r="I375" i="23"/>
  <c r="B376" i="23"/>
  <c r="C376" i="23"/>
  <c r="H376" i="23"/>
  <c r="I376" i="23"/>
  <c r="B377" i="23"/>
  <c r="C377" i="23"/>
  <c r="H377" i="23"/>
  <c r="I377" i="23"/>
  <c r="B378" i="23"/>
  <c r="E378" i="23" s="1"/>
  <c r="C378" i="23"/>
  <c r="H378" i="23"/>
  <c r="I378" i="23"/>
  <c r="B379" i="23"/>
  <c r="C379" i="23"/>
  <c r="D379" i="23" s="1"/>
  <c r="E379" i="23"/>
  <c r="H379" i="23"/>
  <c r="I379" i="23"/>
  <c r="B380" i="23"/>
  <c r="C380" i="23"/>
  <c r="D380" i="23" s="1"/>
  <c r="H380" i="23"/>
  <c r="I380" i="23"/>
  <c r="B381" i="23"/>
  <c r="C381" i="23"/>
  <c r="D381" i="23" s="1"/>
  <c r="H381" i="23"/>
  <c r="I381" i="23"/>
  <c r="B382" i="23"/>
  <c r="C382" i="23"/>
  <c r="D382" i="23" s="1"/>
  <c r="H382" i="23"/>
  <c r="I382" i="23"/>
  <c r="B383" i="23"/>
  <c r="C383" i="23"/>
  <c r="H383" i="23"/>
  <c r="I383" i="23"/>
  <c r="B384" i="23"/>
  <c r="C384" i="23"/>
  <c r="H384" i="23"/>
  <c r="I384" i="23"/>
  <c r="B385" i="23"/>
  <c r="C385" i="23"/>
  <c r="H385" i="23"/>
  <c r="I385" i="23"/>
  <c r="B386" i="23"/>
  <c r="E386" i="23" s="1"/>
  <c r="C386" i="23"/>
  <c r="H386" i="23"/>
  <c r="I386" i="23"/>
  <c r="B387" i="23"/>
  <c r="C387" i="23"/>
  <c r="D387" i="23" s="1"/>
  <c r="E387" i="23"/>
  <c r="H387" i="23"/>
  <c r="I387" i="23"/>
  <c r="B388" i="23"/>
  <c r="C388" i="23"/>
  <c r="D388" i="23" s="1"/>
  <c r="H388" i="23"/>
  <c r="I388" i="23"/>
  <c r="B389" i="23"/>
  <c r="C389" i="23"/>
  <c r="E389" i="23" s="1"/>
  <c r="D389" i="23"/>
  <c r="H389" i="23"/>
  <c r="I389" i="23"/>
  <c r="B390" i="23"/>
  <c r="C390" i="23"/>
  <c r="H390" i="23"/>
  <c r="I390" i="23"/>
  <c r="B391" i="23"/>
  <c r="D391" i="23" s="1"/>
  <c r="C391" i="23"/>
  <c r="H391" i="23"/>
  <c r="I391" i="23"/>
  <c r="B392" i="23"/>
  <c r="C392" i="23"/>
  <c r="D392" i="23" s="1"/>
  <c r="H392" i="23"/>
  <c r="I392" i="23"/>
  <c r="B393" i="23"/>
  <c r="C393" i="23"/>
  <c r="E393" i="23" s="1"/>
  <c r="H393" i="23"/>
  <c r="I393" i="23"/>
  <c r="B394" i="23"/>
  <c r="C394" i="23"/>
  <c r="H394" i="23"/>
  <c r="I394" i="23"/>
  <c r="B395" i="23"/>
  <c r="D395" i="23" s="1"/>
  <c r="C395" i="23"/>
  <c r="E395" i="23"/>
  <c r="H395" i="23"/>
  <c r="I395" i="23"/>
  <c r="B396" i="23"/>
  <c r="C396" i="23"/>
  <c r="D396" i="23" s="1"/>
  <c r="H396" i="23"/>
  <c r="I396" i="23"/>
  <c r="B397" i="23"/>
  <c r="C397" i="23"/>
  <c r="E397" i="23" s="1"/>
  <c r="D397" i="23"/>
  <c r="H397" i="23"/>
  <c r="I397" i="23"/>
  <c r="B398" i="23"/>
  <c r="C398" i="23"/>
  <c r="H398" i="23"/>
  <c r="I398" i="23"/>
  <c r="B399" i="23"/>
  <c r="D399" i="23" s="1"/>
  <c r="C399" i="23"/>
  <c r="H399" i="23"/>
  <c r="I399" i="23"/>
  <c r="B400" i="23"/>
  <c r="C400" i="23"/>
  <c r="D400" i="23" s="1"/>
  <c r="H400" i="23"/>
  <c r="I400" i="23"/>
  <c r="B401" i="23"/>
  <c r="C401" i="23"/>
  <c r="E401" i="23" s="1"/>
  <c r="H401" i="23"/>
  <c r="I401" i="23"/>
  <c r="B402" i="23"/>
  <c r="C402" i="23"/>
  <c r="H402" i="23"/>
  <c r="I402" i="23"/>
  <c r="B403" i="23"/>
  <c r="D403" i="23" s="1"/>
  <c r="C403" i="23"/>
  <c r="E403" i="23"/>
  <c r="H403" i="23"/>
  <c r="I403" i="23"/>
  <c r="B404" i="23"/>
  <c r="C404" i="23"/>
  <c r="D404" i="23" s="1"/>
  <c r="H404" i="23"/>
  <c r="I404" i="23"/>
  <c r="B405" i="23"/>
  <c r="C405" i="23"/>
  <c r="E405" i="23" s="1"/>
  <c r="D405" i="23"/>
  <c r="H405" i="23"/>
  <c r="I405" i="23"/>
  <c r="B406" i="23"/>
  <c r="C406" i="23"/>
  <c r="H406" i="23"/>
  <c r="I406" i="23"/>
  <c r="B407" i="23"/>
  <c r="D407" i="23" s="1"/>
  <c r="C407" i="23"/>
  <c r="H407" i="23"/>
  <c r="I407" i="23"/>
  <c r="B408" i="23"/>
  <c r="C408" i="23"/>
  <c r="D408" i="23" s="1"/>
  <c r="H408" i="23"/>
  <c r="I408" i="23"/>
  <c r="B409" i="23"/>
  <c r="C409" i="23"/>
  <c r="E409" i="23" s="1"/>
  <c r="H409" i="23"/>
  <c r="I409" i="23"/>
  <c r="B410" i="23"/>
  <c r="C410" i="23"/>
  <c r="H410" i="23"/>
  <c r="I410" i="23"/>
  <c r="B411" i="23"/>
  <c r="D411" i="23" s="1"/>
  <c r="C411" i="23"/>
  <c r="E411" i="23"/>
  <c r="H411" i="23"/>
  <c r="I411" i="23"/>
  <c r="B412" i="23"/>
  <c r="C412" i="23"/>
  <c r="D412" i="23" s="1"/>
  <c r="H412" i="23"/>
  <c r="I412" i="23"/>
  <c r="B413" i="23"/>
  <c r="C413" i="23"/>
  <c r="E413" i="23" s="1"/>
  <c r="D413" i="23"/>
  <c r="H413" i="23"/>
  <c r="I413" i="23"/>
  <c r="B414" i="23"/>
  <c r="C414" i="23"/>
  <c r="H414" i="23"/>
  <c r="I414" i="23"/>
  <c r="B415" i="23"/>
  <c r="D415" i="23" s="1"/>
  <c r="C415" i="23"/>
  <c r="H415" i="23"/>
  <c r="I415" i="23"/>
  <c r="B416" i="23"/>
  <c r="C416" i="23"/>
  <c r="H416" i="23"/>
  <c r="I416" i="23"/>
  <c r="B417" i="23"/>
  <c r="D417" i="23" s="1"/>
  <c r="C417" i="23"/>
  <c r="E417" i="23"/>
  <c r="H417" i="23"/>
  <c r="I417" i="23"/>
  <c r="B418" i="23"/>
  <c r="C418" i="23"/>
  <c r="H418" i="23"/>
  <c r="I418" i="23"/>
  <c r="B419" i="23"/>
  <c r="D419" i="23" s="1"/>
  <c r="C419" i="23"/>
  <c r="H419" i="23"/>
  <c r="I419" i="23"/>
  <c r="B420" i="23"/>
  <c r="C420" i="23"/>
  <c r="D420" i="23"/>
  <c r="E420" i="23"/>
  <c r="H420" i="23"/>
  <c r="I420" i="23"/>
  <c r="B421" i="23"/>
  <c r="C421" i="23"/>
  <c r="H421" i="23"/>
  <c r="I421" i="23"/>
  <c r="B422" i="23"/>
  <c r="E422" i="23" s="1"/>
  <c r="C422" i="23"/>
  <c r="H422" i="23"/>
  <c r="I422" i="23"/>
  <c r="B423" i="23"/>
  <c r="C423" i="23"/>
  <c r="E423" i="23" s="1"/>
  <c r="H423" i="23"/>
  <c r="I423" i="23"/>
  <c r="B424" i="23"/>
  <c r="C424" i="23"/>
  <c r="H424" i="23"/>
  <c r="I424" i="23"/>
  <c r="B425" i="23"/>
  <c r="D425" i="23" s="1"/>
  <c r="C425" i="23"/>
  <c r="E425" i="23"/>
  <c r="H425" i="23"/>
  <c r="I425" i="23"/>
  <c r="B426" i="23"/>
  <c r="C426" i="23"/>
  <c r="E426" i="23" s="1"/>
  <c r="D426" i="23"/>
  <c r="H426" i="23"/>
  <c r="I426" i="23"/>
  <c r="B427" i="23"/>
  <c r="C427" i="23"/>
  <c r="E427" i="23" s="1"/>
  <c r="H427" i="23"/>
  <c r="I427" i="23"/>
  <c r="B428" i="23"/>
  <c r="C428" i="23"/>
  <c r="D428" i="23" s="1"/>
  <c r="H428" i="23"/>
  <c r="I428" i="23"/>
  <c r="B429" i="23"/>
  <c r="C429" i="23"/>
  <c r="H429" i="23"/>
  <c r="I429" i="23"/>
  <c r="B430" i="23"/>
  <c r="C430" i="23"/>
  <c r="D430" i="23"/>
  <c r="E430" i="23"/>
  <c r="H430" i="23"/>
  <c r="I430" i="23"/>
  <c r="B431" i="23"/>
  <c r="C431" i="23"/>
  <c r="D431" i="23" s="1"/>
  <c r="H431" i="23"/>
  <c r="I431" i="23"/>
  <c r="B432" i="23"/>
  <c r="C432" i="23"/>
  <c r="D432" i="23" s="1"/>
  <c r="H432" i="23"/>
  <c r="I432" i="23"/>
  <c r="B433" i="23"/>
  <c r="C433" i="23"/>
  <c r="H433" i="23"/>
  <c r="I433" i="23"/>
  <c r="B434" i="23"/>
  <c r="C434" i="23"/>
  <c r="D434" i="23"/>
  <c r="E434" i="23"/>
  <c r="H434" i="23"/>
  <c r="I434" i="23"/>
  <c r="B435" i="23"/>
  <c r="C435" i="23"/>
  <c r="D435" i="23" s="1"/>
  <c r="H435" i="23"/>
  <c r="I435" i="23"/>
  <c r="B436" i="23"/>
  <c r="C436" i="23"/>
  <c r="D436" i="23" s="1"/>
  <c r="H436" i="23"/>
  <c r="I436" i="23"/>
  <c r="B437" i="23"/>
  <c r="C437" i="23"/>
  <c r="H437" i="23"/>
  <c r="I437" i="23"/>
  <c r="B438" i="23"/>
  <c r="C438" i="23"/>
  <c r="D438" i="23"/>
  <c r="E438" i="23"/>
  <c r="H438" i="23"/>
  <c r="I438" i="23"/>
  <c r="B439" i="23"/>
  <c r="C439" i="23"/>
  <c r="D439" i="23" s="1"/>
  <c r="H439" i="23"/>
  <c r="I439" i="23"/>
  <c r="B440" i="23"/>
  <c r="C440" i="23"/>
  <c r="D440" i="23" s="1"/>
  <c r="H440" i="23"/>
  <c r="I440" i="23"/>
  <c r="B441" i="23"/>
  <c r="C441" i="23"/>
  <c r="H441" i="23"/>
  <c r="I441" i="23"/>
  <c r="B442" i="23"/>
  <c r="C442" i="23"/>
  <c r="D442" i="23"/>
  <c r="E442" i="23"/>
  <c r="H442" i="23"/>
  <c r="I442" i="23"/>
  <c r="B443" i="23"/>
  <c r="C443" i="23"/>
  <c r="D443" i="23" s="1"/>
  <c r="H443" i="23"/>
  <c r="I443" i="23"/>
  <c r="B444" i="23"/>
  <c r="C444" i="23"/>
  <c r="D444" i="23" s="1"/>
  <c r="H444" i="23"/>
  <c r="I444" i="23"/>
  <c r="B445" i="23"/>
  <c r="C445" i="23"/>
  <c r="H445" i="23"/>
  <c r="I445" i="23"/>
  <c r="B446" i="23"/>
  <c r="C446" i="23"/>
  <c r="D446" i="23"/>
  <c r="E446" i="23"/>
  <c r="H446" i="23"/>
  <c r="I446" i="23"/>
  <c r="B447" i="23"/>
  <c r="C447" i="23"/>
  <c r="D447" i="23" s="1"/>
  <c r="H447" i="23"/>
  <c r="I447" i="23"/>
  <c r="B448" i="23"/>
  <c r="C448" i="23"/>
  <c r="D448" i="23" s="1"/>
  <c r="H448" i="23"/>
  <c r="I448" i="23"/>
  <c r="B449" i="23"/>
  <c r="C449" i="23"/>
  <c r="H449" i="23"/>
  <c r="I449" i="23"/>
  <c r="B450" i="23"/>
  <c r="C450" i="23"/>
  <c r="D450" i="23"/>
  <c r="E450" i="23"/>
  <c r="H450" i="23"/>
  <c r="I450" i="23"/>
  <c r="B451" i="23"/>
  <c r="C451" i="23"/>
  <c r="D451" i="23" s="1"/>
  <c r="H451" i="23"/>
  <c r="I451" i="23"/>
  <c r="B452" i="23"/>
  <c r="C452" i="23"/>
  <c r="D452" i="23" s="1"/>
  <c r="H452" i="23"/>
  <c r="I452" i="23"/>
  <c r="B453" i="23"/>
  <c r="C453" i="23"/>
  <c r="H453" i="23"/>
  <c r="I453" i="23"/>
  <c r="B454" i="23"/>
  <c r="C454" i="23"/>
  <c r="D454" i="23"/>
  <c r="E454" i="23"/>
  <c r="H454" i="23"/>
  <c r="I454" i="23"/>
  <c r="B455" i="23"/>
  <c r="C455" i="23"/>
  <c r="D455" i="23" s="1"/>
  <c r="H455" i="23"/>
  <c r="I455" i="23"/>
  <c r="B456" i="23"/>
  <c r="C456" i="23"/>
  <c r="D456" i="23" s="1"/>
  <c r="H456" i="23"/>
  <c r="I456" i="23"/>
  <c r="B457" i="23"/>
  <c r="C457" i="23"/>
  <c r="H457" i="23"/>
  <c r="I457" i="23"/>
  <c r="B145" i="23"/>
  <c r="C145" i="23"/>
  <c r="H145" i="23"/>
  <c r="I145" i="23"/>
  <c r="B146" i="23"/>
  <c r="D146" i="23" s="1"/>
  <c r="C146" i="23"/>
  <c r="E146" i="23"/>
  <c r="H146" i="23"/>
  <c r="I146" i="23"/>
  <c r="B147" i="23"/>
  <c r="C147" i="23"/>
  <c r="E147" i="23" s="1"/>
  <c r="H147" i="23"/>
  <c r="I147" i="23"/>
  <c r="B148" i="23"/>
  <c r="C148" i="23"/>
  <c r="H148" i="23"/>
  <c r="I148" i="23"/>
  <c r="B149" i="23"/>
  <c r="C149" i="23"/>
  <c r="E149" i="23" s="1"/>
  <c r="H149" i="23"/>
  <c r="I149" i="23"/>
  <c r="B150" i="23"/>
  <c r="C150" i="23"/>
  <c r="E150" i="23"/>
  <c r="H150" i="23"/>
  <c r="I150" i="23"/>
  <c r="B151" i="23"/>
  <c r="C151" i="23"/>
  <c r="E151" i="23" s="1"/>
  <c r="H151" i="23"/>
  <c r="I151" i="23"/>
  <c r="B152" i="23"/>
  <c r="C152" i="23"/>
  <c r="H152" i="23"/>
  <c r="I152" i="23"/>
  <c r="B153" i="23"/>
  <c r="C153" i="23"/>
  <c r="E153" i="23" s="1"/>
  <c r="H153" i="23"/>
  <c r="I153" i="23"/>
  <c r="B154" i="23"/>
  <c r="C154" i="23"/>
  <c r="E154" i="23" s="1"/>
  <c r="H154" i="23"/>
  <c r="I154" i="23"/>
  <c r="B155" i="23"/>
  <c r="C155" i="23"/>
  <c r="H155" i="23"/>
  <c r="I155" i="23"/>
  <c r="B156" i="23"/>
  <c r="C156" i="23"/>
  <c r="H156" i="23"/>
  <c r="I156" i="23"/>
  <c r="B157" i="23"/>
  <c r="C157" i="23"/>
  <c r="H157" i="23"/>
  <c r="I157" i="23"/>
  <c r="B158" i="23"/>
  <c r="C158" i="23"/>
  <c r="E158" i="23" s="1"/>
  <c r="H158" i="23"/>
  <c r="I158" i="23"/>
  <c r="B159" i="23"/>
  <c r="C159" i="23"/>
  <c r="H159" i="23"/>
  <c r="I159" i="23"/>
  <c r="B160" i="23"/>
  <c r="C160" i="23"/>
  <c r="H160" i="23"/>
  <c r="I160" i="23"/>
  <c r="B161" i="23"/>
  <c r="C161" i="23"/>
  <c r="H161" i="23"/>
  <c r="I161" i="23"/>
  <c r="B162" i="23"/>
  <c r="C162" i="23"/>
  <c r="E162" i="23" s="1"/>
  <c r="H162" i="23"/>
  <c r="I162" i="23"/>
  <c r="B163" i="23"/>
  <c r="C163" i="23"/>
  <c r="H163" i="23"/>
  <c r="I163" i="23"/>
  <c r="B164" i="23"/>
  <c r="C164" i="23"/>
  <c r="H164" i="23"/>
  <c r="I164" i="23"/>
  <c r="B165" i="23"/>
  <c r="C165" i="23"/>
  <c r="H165" i="23"/>
  <c r="I165" i="23"/>
  <c r="B166" i="23"/>
  <c r="C166" i="23"/>
  <c r="D166" i="23" s="1"/>
  <c r="H166" i="23"/>
  <c r="I166" i="23"/>
  <c r="B167" i="23"/>
  <c r="C167" i="23"/>
  <c r="H167" i="23"/>
  <c r="I167" i="23"/>
  <c r="B168" i="23"/>
  <c r="C168" i="23"/>
  <c r="H168" i="23"/>
  <c r="I168" i="23"/>
  <c r="B169" i="23"/>
  <c r="D169" i="23" s="1"/>
  <c r="C169" i="23"/>
  <c r="H169" i="23"/>
  <c r="I169" i="23"/>
  <c r="B170" i="23"/>
  <c r="E170" i="23" s="1"/>
  <c r="C170" i="23"/>
  <c r="H170" i="23"/>
  <c r="I170" i="23"/>
  <c r="B171" i="23"/>
  <c r="D171" i="23" s="1"/>
  <c r="C171" i="23"/>
  <c r="H171" i="23"/>
  <c r="I171" i="23"/>
  <c r="B172" i="23"/>
  <c r="E172" i="23" s="1"/>
  <c r="C172" i="23"/>
  <c r="H172" i="23"/>
  <c r="I172" i="23"/>
  <c r="B173" i="23"/>
  <c r="C173" i="23"/>
  <c r="E173" i="23" s="1"/>
  <c r="H173" i="23"/>
  <c r="I173" i="23"/>
  <c r="B174" i="23"/>
  <c r="C174" i="23"/>
  <c r="D174" i="23"/>
  <c r="H174" i="23"/>
  <c r="I174" i="23"/>
  <c r="B175" i="23"/>
  <c r="C175" i="23"/>
  <c r="E175" i="23" s="1"/>
  <c r="H175" i="23"/>
  <c r="I175" i="23"/>
  <c r="B176" i="23"/>
  <c r="C176" i="23"/>
  <c r="D176" i="23" s="1"/>
  <c r="H176" i="23"/>
  <c r="I176" i="23"/>
  <c r="B177" i="23"/>
  <c r="C177" i="23"/>
  <c r="H177" i="23"/>
  <c r="I177" i="23"/>
  <c r="B178" i="23"/>
  <c r="C178" i="23"/>
  <c r="H178" i="23"/>
  <c r="I178" i="23"/>
  <c r="B179" i="23"/>
  <c r="C179" i="23"/>
  <c r="H179" i="23"/>
  <c r="I179" i="23"/>
  <c r="B180" i="23"/>
  <c r="C180" i="23"/>
  <c r="H180" i="23"/>
  <c r="I180" i="23"/>
  <c r="B181" i="23"/>
  <c r="C181" i="23"/>
  <c r="E181" i="23" s="1"/>
  <c r="H181" i="23"/>
  <c r="I181" i="23"/>
  <c r="B182" i="23"/>
  <c r="C182" i="23"/>
  <c r="H182" i="23"/>
  <c r="I182" i="23"/>
  <c r="B183" i="23"/>
  <c r="C183" i="23"/>
  <c r="H183" i="23"/>
  <c r="I183" i="23"/>
  <c r="B184" i="23"/>
  <c r="C184" i="23"/>
  <c r="H184" i="23"/>
  <c r="I184" i="23"/>
  <c r="B185" i="23"/>
  <c r="C185" i="23"/>
  <c r="H185" i="23"/>
  <c r="I185" i="23"/>
  <c r="B91" i="23"/>
  <c r="C91" i="23"/>
  <c r="H91" i="23"/>
  <c r="I91" i="23"/>
  <c r="B92" i="23"/>
  <c r="C92" i="23"/>
  <c r="H92" i="23"/>
  <c r="I92" i="23"/>
  <c r="B93" i="23"/>
  <c r="D93" i="23" s="1"/>
  <c r="C93" i="23"/>
  <c r="H93" i="23"/>
  <c r="I93" i="23"/>
  <c r="B94" i="23"/>
  <c r="D94" i="23" s="1"/>
  <c r="C94" i="23"/>
  <c r="H94" i="23"/>
  <c r="I94" i="23"/>
  <c r="B95" i="23"/>
  <c r="D95" i="23" s="1"/>
  <c r="C95" i="23"/>
  <c r="H95" i="23"/>
  <c r="I95" i="23"/>
  <c r="B96" i="23"/>
  <c r="C96" i="23"/>
  <c r="H96" i="23"/>
  <c r="I96" i="23"/>
  <c r="B97" i="23"/>
  <c r="C97" i="23"/>
  <c r="H97" i="23"/>
  <c r="I97" i="23"/>
  <c r="B98" i="23"/>
  <c r="D98" i="23" s="1"/>
  <c r="C98" i="23"/>
  <c r="H98" i="23"/>
  <c r="I98" i="23"/>
  <c r="B99" i="23"/>
  <c r="C99" i="23"/>
  <c r="H99" i="23"/>
  <c r="I99" i="23"/>
  <c r="B100" i="23"/>
  <c r="D100" i="23" s="1"/>
  <c r="C100" i="23"/>
  <c r="H100" i="23"/>
  <c r="I100" i="23"/>
  <c r="B101" i="23"/>
  <c r="C101" i="23"/>
  <c r="H101" i="23"/>
  <c r="I101" i="23"/>
  <c r="B102" i="23"/>
  <c r="C102" i="23"/>
  <c r="H102" i="23"/>
  <c r="I102" i="23"/>
  <c r="B103" i="23"/>
  <c r="C103" i="23"/>
  <c r="H103" i="23"/>
  <c r="I103" i="23"/>
  <c r="B104" i="23"/>
  <c r="C104" i="23"/>
  <c r="D104" i="23" s="1"/>
  <c r="H104" i="23"/>
  <c r="I104" i="23"/>
  <c r="B105" i="23"/>
  <c r="C105" i="23"/>
  <c r="H105" i="23"/>
  <c r="I105" i="23"/>
  <c r="B106" i="23"/>
  <c r="C106" i="23"/>
  <c r="H106" i="23"/>
  <c r="I106" i="23"/>
  <c r="B107" i="23"/>
  <c r="C107" i="23"/>
  <c r="H107" i="23"/>
  <c r="I107" i="23"/>
  <c r="B108" i="23"/>
  <c r="D108" i="23" s="1"/>
  <c r="C108" i="23"/>
  <c r="H108" i="23"/>
  <c r="I108" i="23"/>
  <c r="B109" i="23"/>
  <c r="C109" i="23"/>
  <c r="E109" i="23" s="1"/>
  <c r="H109" i="23"/>
  <c r="I109" i="23"/>
  <c r="B110" i="23"/>
  <c r="C110" i="23"/>
  <c r="E110" i="23" s="1"/>
  <c r="H110" i="23"/>
  <c r="I110" i="23"/>
  <c r="B111" i="23"/>
  <c r="C111" i="23"/>
  <c r="E111" i="23" s="1"/>
  <c r="H111" i="23"/>
  <c r="I111" i="23"/>
  <c r="B112" i="23"/>
  <c r="C112" i="23"/>
  <c r="H112" i="23"/>
  <c r="I112" i="23"/>
  <c r="B113" i="23"/>
  <c r="C113" i="23"/>
  <c r="H113" i="23"/>
  <c r="I113" i="23"/>
  <c r="B114" i="23"/>
  <c r="C114" i="23"/>
  <c r="H114" i="23"/>
  <c r="I114" i="23"/>
  <c r="B115" i="23"/>
  <c r="C115" i="23"/>
  <c r="H115" i="23"/>
  <c r="I115" i="23"/>
  <c r="B116" i="23"/>
  <c r="C116" i="23"/>
  <c r="E116" i="23" s="1"/>
  <c r="H116" i="23"/>
  <c r="I116" i="23"/>
  <c r="B117" i="23"/>
  <c r="C117" i="23"/>
  <c r="E117" i="23" s="1"/>
  <c r="H117" i="23"/>
  <c r="I117" i="23"/>
  <c r="B118" i="23"/>
  <c r="C118" i="23"/>
  <c r="E118" i="23" s="1"/>
  <c r="H118" i="23"/>
  <c r="I118" i="23"/>
  <c r="B119" i="23"/>
  <c r="C119" i="23"/>
  <c r="E119" i="23" s="1"/>
  <c r="H119" i="23"/>
  <c r="I119" i="23"/>
  <c r="B120" i="23"/>
  <c r="C120" i="23"/>
  <c r="E120" i="23" s="1"/>
  <c r="D120" i="23"/>
  <c r="H120" i="23"/>
  <c r="I120" i="23"/>
  <c r="B121" i="23"/>
  <c r="C121" i="23"/>
  <c r="E121" i="23" s="1"/>
  <c r="H121" i="23"/>
  <c r="I121" i="23"/>
  <c r="B122" i="23"/>
  <c r="C122" i="23"/>
  <c r="E122" i="23" s="1"/>
  <c r="H122" i="23"/>
  <c r="I122" i="23"/>
  <c r="B123" i="23"/>
  <c r="C123" i="23"/>
  <c r="E123" i="23" s="1"/>
  <c r="H123" i="23"/>
  <c r="I123" i="23"/>
  <c r="B124" i="23"/>
  <c r="C124" i="23"/>
  <c r="D124" i="23" s="1"/>
  <c r="H124" i="23"/>
  <c r="I124" i="23"/>
  <c r="B125" i="23"/>
  <c r="C125" i="23"/>
  <c r="H125" i="23"/>
  <c r="I125" i="23"/>
  <c r="B126" i="23"/>
  <c r="C126" i="23"/>
  <c r="H126" i="23"/>
  <c r="I126" i="23"/>
  <c r="B127" i="23"/>
  <c r="C127" i="23"/>
  <c r="H127" i="23"/>
  <c r="I127" i="23"/>
  <c r="B128" i="23"/>
  <c r="C128" i="23"/>
  <c r="H128" i="23"/>
  <c r="I128" i="23"/>
  <c r="B129" i="23"/>
  <c r="C129" i="23"/>
  <c r="H129" i="23"/>
  <c r="I129" i="23"/>
  <c r="B130" i="23"/>
  <c r="C130" i="23"/>
  <c r="H130" i="23"/>
  <c r="I130" i="23"/>
  <c r="B131" i="23"/>
  <c r="C131" i="23"/>
  <c r="H131" i="23"/>
  <c r="I131" i="23"/>
  <c r="B132" i="23"/>
  <c r="C132" i="23"/>
  <c r="H132" i="23"/>
  <c r="I132" i="23"/>
  <c r="B133" i="23"/>
  <c r="C133" i="23"/>
  <c r="E133" i="23" s="1"/>
  <c r="H133" i="23"/>
  <c r="I133" i="23"/>
  <c r="B134" i="23"/>
  <c r="C134" i="23"/>
  <c r="D134" i="23" s="1"/>
  <c r="H134" i="23"/>
  <c r="I134" i="23"/>
  <c r="B135" i="23"/>
  <c r="C135" i="23"/>
  <c r="D135" i="23" s="1"/>
  <c r="H135" i="23"/>
  <c r="I135" i="23"/>
  <c r="B136" i="23"/>
  <c r="C136" i="23"/>
  <c r="D136" i="23" s="1"/>
  <c r="H136" i="23"/>
  <c r="I136" i="23"/>
  <c r="B137" i="23"/>
  <c r="C137" i="23"/>
  <c r="D137" i="23" s="1"/>
  <c r="H137" i="23"/>
  <c r="I137" i="23"/>
  <c r="B138" i="23"/>
  <c r="C138" i="23"/>
  <c r="D138" i="23" s="1"/>
  <c r="H138" i="23"/>
  <c r="I138" i="23"/>
  <c r="B139" i="23"/>
  <c r="C139" i="23"/>
  <c r="D139" i="23" s="1"/>
  <c r="H139" i="23"/>
  <c r="I139" i="23"/>
  <c r="B140" i="23"/>
  <c r="C140" i="23"/>
  <c r="D140" i="23" s="1"/>
  <c r="H140" i="23"/>
  <c r="I140" i="23"/>
  <c r="B141" i="23"/>
  <c r="C141" i="23"/>
  <c r="D141" i="23" s="1"/>
  <c r="H141" i="23"/>
  <c r="I141" i="23"/>
  <c r="B142" i="23"/>
  <c r="C142" i="23"/>
  <c r="D142" i="23" s="1"/>
  <c r="H142" i="23"/>
  <c r="I142" i="23"/>
  <c r="B143" i="23"/>
  <c r="C143" i="23"/>
  <c r="D143" i="23" s="1"/>
  <c r="H143" i="23"/>
  <c r="I143" i="23"/>
  <c r="B144" i="23"/>
  <c r="C144" i="23"/>
  <c r="D144" i="23" s="1"/>
  <c r="H144" i="23"/>
  <c r="I144" i="23"/>
  <c r="B6" i="24" l="1"/>
  <c r="J453" i="23"/>
  <c r="J445" i="23"/>
  <c r="J437" i="23"/>
  <c r="J429" i="23"/>
  <c r="J433" i="23"/>
  <c r="K258" i="23"/>
  <c r="K254" i="23"/>
  <c r="J245" i="23"/>
  <c r="J244" i="23"/>
  <c r="J243" i="23"/>
  <c r="J240" i="23"/>
  <c r="J239" i="23"/>
  <c r="K229" i="23"/>
  <c r="J228" i="23"/>
  <c r="P294" i="23"/>
  <c r="J457" i="23"/>
  <c r="J449" i="23"/>
  <c r="J441" i="23"/>
  <c r="J425" i="23"/>
  <c r="J415" i="23"/>
  <c r="K98" i="23"/>
  <c r="K96" i="23"/>
  <c r="D375" i="23"/>
  <c r="E375" i="23"/>
  <c r="D132" i="23"/>
  <c r="D130" i="23"/>
  <c r="D126" i="23"/>
  <c r="E124" i="23"/>
  <c r="D185" i="23"/>
  <c r="D183" i="23"/>
  <c r="D181" i="23"/>
  <c r="D179" i="23"/>
  <c r="D177" i="23"/>
  <c r="D172" i="23"/>
  <c r="D162" i="23"/>
  <c r="D160" i="23"/>
  <c r="D158" i="23"/>
  <c r="D156" i="23"/>
  <c r="D427" i="23"/>
  <c r="E418" i="23"/>
  <c r="D418" i="23"/>
  <c r="D356" i="23"/>
  <c r="D291" i="23"/>
  <c r="D287" i="23"/>
  <c r="E223" i="23"/>
  <c r="D220" i="23"/>
  <c r="D218" i="23"/>
  <c r="D216" i="23"/>
  <c r="D198" i="23"/>
  <c r="E198" i="23"/>
  <c r="D196" i="23"/>
  <c r="K130" i="23"/>
  <c r="K128" i="23"/>
  <c r="D116" i="23"/>
  <c r="D114" i="23"/>
  <c r="E108" i="23"/>
  <c r="E107" i="23"/>
  <c r="E106" i="23"/>
  <c r="E105" i="23"/>
  <c r="J183" i="23"/>
  <c r="K181" i="23"/>
  <c r="D170" i="23"/>
  <c r="D168" i="23"/>
  <c r="E167" i="23"/>
  <c r="D457" i="23"/>
  <c r="E456" i="23"/>
  <c r="J455" i="23"/>
  <c r="D453" i="23"/>
  <c r="E452" i="23"/>
  <c r="J451" i="23"/>
  <c r="D449" i="23"/>
  <c r="E448" i="23"/>
  <c r="J447" i="23"/>
  <c r="D445" i="23"/>
  <c r="E444" i="23"/>
  <c r="J443" i="23"/>
  <c r="D441" i="23"/>
  <c r="E440" i="23"/>
  <c r="J439" i="23"/>
  <c r="D437" i="23"/>
  <c r="E436" i="23"/>
  <c r="J435" i="23"/>
  <c r="D433" i="23"/>
  <c r="E432" i="23"/>
  <c r="J431" i="23"/>
  <c r="D429" i="23"/>
  <c r="E428" i="23"/>
  <c r="D424" i="23"/>
  <c r="D416" i="23"/>
  <c r="E415" i="23"/>
  <c r="D409" i="23"/>
  <c r="D401" i="23"/>
  <c r="D393" i="23"/>
  <c r="D383" i="23"/>
  <c r="E383" i="23"/>
  <c r="E382" i="23"/>
  <c r="D367" i="23"/>
  <c r="E367" i="23"/>
  <c r="E366" i="23"/>
  <c r="E331" i="23"/>
  <c r="D271" i="23"/>
  <c r="E206" i="23"/>
  <c r="E205" i="23"/>
  <c r="E186" i="23"/>
  <c r="K114" i="23"/>
  <c r="K112" i="23"/>
  <c r="E104" i="23"/>
  <c r="E103" i="23"/>
  <c r="E102" i="23"/>
  <c r="E101" i="23"/>
  <c r="E92" i="23"/>
  <c r="E165" i="23"/>
  <c r="E163" i="23"/>
  <c r="D422" i="23"/>
  <c r="E421" i="23"/>
  <c r="E407" i="23"/>
  <c r="E399" i="23"/>
  <c r="E391" i="23"/>
  <c r="D208" i="23"/>
  <c r="E208" i="23"/>
  <c r="D188" i="23"/>
  <c r="E188" i="23"/>
  <c r="E343" i="23"/>
  <c r="E341" i="23"/>
  <c r="E327" i="23"/>
  <c r="E325" i="23"/>
  <c r="D283" i="23"/>
  <c r="D214" i="23"/>
  <c r="D204" i="23"/>
  <c r="D202" i="23"/>
  <c r="D194" i="23"/>
  <c r="J423" i="23"/>
  <c r="E419" i="23"/>
  <c r="J417" i="23"/>
  <c r="D414" i="23"/>
  <c r="D410" i="23"/>
  <c r="D406" i="23"/>
  <c r="D402" i="23"/>
  <c r="D398" i="23"/>
  <c r="D394" i="23"/>
  <c r="D390" i="23"/>
  <c r="D386" i="23"/>
  <c r="D385" i="23"/>
  <c r="D384" i="23"/>
  <c r="D378" i="23"/>
  <c r="D377" i="23"/>
  <c r="D376" i="23"/>
  <c r="D370" i="23"/>
  <c r="D369" i="23"/>
  <c r="D368" i="23"/>
  <c r="D361" i="23"/>
  <c r="D320" i="23"/>
  <c r="D319" i="23"/>
  <c r="D316" i="23"/>
  <c r="D312" i="23"/>
  <c r="D310" i="23"/>
  <c r="J305" i="23"/>
  <c r="J304" i="23"/>
  <c r="J303" i="23"/>
  <c r="J302" i="23"/>
  <c r="J301" i="23"/>
  <c r="J300" i="23"/>
  <c r="J294" i="23"/>
  <c r="D279" i="23"/>
  <c r="D277" i="23"/>
  <c r="D275" i="23"/>
  <c r="E227" i="23"/>
  <c r="E225" i="23"/>
  <c r="D212" i="23"/>
  <c r="D210" i="23"/>
  <c r="E207" i="23"/>
  <c r="D200" i="23"/>
  <c r="E197" i="23"/>
  <c r="D192" i="23"/>
  <c r="D190" i="23"/>
  <c r="E187" i="23"/>
  <c r="P454" i="23"/>
  <c r="P450" i="23"/>
  <c r="P446" i="23"/>
  <c r="P442" i="23"/>
  <c r="P438" i="23"/>
  <c r="P434" i="23"/>
  <c r="P430" i="23"/>
  <c r="P426" i="23"/>
  <c r="P422" i="23"/>
  <c r="P418" i="23"/>
  <c r="P414" i="23"/>
  <c r="P410" i="23"/>
  <c r="P406" i="23"/>
  <c r="P402" i="23"/>
  <c r="P398" i="23"/>
  <c r="P394" i="23"/>
  <c r="P390" i="23"/>
  <c r="P386" i="23"/>
  <c r="P382" i="23"/>
  <c r="P378" i="23"/>
  <c r="P374" i="23"/>
  <c r="P370" i="23"/>
  <c r="P366" i="23"/>
  <c r="P362" i="23"/>
  <c r="P358" i="23"/>
  <c r="P354" i="23"/>
  <c r="P350" i="23"/>
  <c r="P346" i="23"/>
  <c r="P342" i="23"/>
  <c r="P338" i="23"/>
  <c r="P334" i="23"/>
  <c r="P330" i="23"/>
  <c r="P326" i="23"/>
  <c r="P322" i="23"/>
  <c r="P318" i="23"/>
  <c r="P314" i="23"/>
  <c r="P310" i="23"/>
  <c r="P306" i="23"/>
  <c r="P302" i="23"/>
  <c r="P298" i="23"/>
  <c r="P290" i="23"/>
  <c r="P286" i="23"/>
  <c r="P282" i="23"/>
  <c r="P278" i="23"/>
  <c r="P274" i="23"/>
  <c r="P270" i="23"/>
  <c r="P266" i="23"/>
  <c r="P262" i="23"/>
  <c r="P258" i="23"/>
  <c r="P254" i="23"/>
  <c r="P250" i="23"/>
  <c r="P246" i="23"/>
  <c r="P242" i="23"/>
  <c r="P238" i="23"/>
  <c r="P234" i="23"/>
  <c r="P230" i="23"/>
  <c r="P226" i="23"/>
  <c r="P222" i="23"/>
  <c r="P218" i="23"/>
  <c r="P214" i="23"/>
  <c r="P210" i="23"/>
  <c r="P206" i="23"/>
  <c r="P202" i="23"/>
  <c r="P198" i="23"/>
  <c r="P194" i="23"/>
  <c r="P190" i="23"/>
  <c r="P186" i="23"/>
  <c r="P182" i="23"/>
  <c r="P178" i="23"/>
  <c r="P174" i="23"/>
  <c r="P170" i="23"/>
  <c r="P166" i="23"/>
  <c r="P162" i="23"/>
  <c r="P158" i="23"/>
  <c r="P154" i="23"/>
  <c r="P150" i="23"/>
  <c r="P146" i="23"/>
  <c r="P142" i="23"/>
  <c r="P138" i="23"/>
  <c r="P134" i="23"/>
  <c r="P130" i="23"/>
  <c r="P126" i="23"/>
  <c r="P122" i="23"/>
  <c r="P118" i="23"/>
  <c r="P114" i="23"/>
  <c r="P110" i="23"/>
  <c r="P106" i="23"/>
  <c r="P102" i="23"/>
  <c r="P98" i="23"/>
  <c r="P94" i="23"/>
  <c r="P90" i="23"/>
  <c r="P86" i="23"/>
  <c r="P82" i="23"/>
  <c r="P78" i="23"/>
  <c r="P74" i="23"/>
  <c r="P70" i="23"/>
  <c r="P66" i="23"/>
  <c r="P62" i="23"/>
  <c r="P58" i="23"/>
  <c r="P54" i="23"/>
  <c r="P50" i="23"/>
  <c r="P46" i="23"/>
  <c r="P42" i="23"/>
  <c r="E132" i="23"/>
  <c r="E128" i="23"/>
  <c r="D128" i="23"/>
  <c r="E127" i="23"/>
  <c r="E126" i="23"/>
  <c r="E125" i="23"/>
  <c r="E100" i="23"/>
  <c r="E96" i="23"/>
  <c r="D96" i="23"/>
  <c r="E95" i="23"/>
  <c r="E93" i="23"/>
  <c r="D110" i="23"/>
  <c r="E112" i="23"/>
  <c r="D112" i="23"/>
  <c r="D122" i="23"/>
  <c r="E176" i="23"/>
  <c r="D167" i="23"/>
  <c r="D152" i="23"/>
  <c r="D421" i="23"/>
  <c r="D338" i="23"/>
  <c r="E338" i="23"/>
  <c r="D330" i="23"/>
  <c r="E330" i="23"/>
  <c r="D322" i="23"/>
  <c r="E322" i="23"/>
  <c r="E220" i="23"/>
  <c r="P275" i="23"/>
  <c r="Q275" i="23"/>
  <c r="D340" i="23"/>
  <c r="E340" i="23"/>
  <c r="D332" i="23"/>
  <c r="E332" i="23"/>
  <c r="D324" i="23"/>
  <c r="E324" i="23"/>
  <c r="D106" i="23"/>
  <c r="E185" i="23"/>
  <c r="D175" i="23"/>
  <c r="E168" i="23"/>
  <c r="D154" i="23"/>
  <c r="E131" i="23"/>
  <c r="E130" i="23"/>
  <c r="E129" i="23"/>
  <c r="D118" i="23"/>
  <c r="E115" i="23"/>
  <c r="E114" i="23"/>
  <c r="E113" i="23"/>
  <c r="D102" i="23"/>
  <c r="E99" i="23"/>
  <c r="E98" i="23"/>
  <c r="E97" i="23"/>
  <c r="D184" i="23"/>
  <c r="D182" i="23"/>
  <c r="E174" i="23"/>
  <c r="D173" i="23"/>
  <c r="E171" i="23"/>
  <c r="E166" i="23"/>
  <c r="D164" i="23"/>
  <c r="E161" i="23"/>
  <c r="E159" i="23"/>
  <c r="D150" i="23"/>
  <c r="D148" i="23"/>
  <c r="E145" i="23"/>
  <c r="E457" i="23"/>
  <c r="E455" i="23"/>
  <c r="E453" i="23"/>
  <c r="E451" i="23"/>
  <c r="E449" i="23"/>
  <c r="E447" i="23"/>
  <c r="E445" i="23"/>
  <c r="E443" i="23"/>
  <c r="E441" i="23"/>
  <c r="E439" i="23"/>
  <c r="E437" i="23"/>
  <c r="E435" i="23"/>
  <c r="E433" i="23"/>
  <c r="E431" i="23"/>
  <c r="E429" i="23"/>
  <c r="E424" i="23"/>
  <c r="D423" i="23"/>
  <c r="E416" i="23"/>
  <c r="E414" i="23"/>
  <c r="E412" i="23"/>
  <c r="E410" i="23"/>
  <c r="E408" i="23"/>
  <c r="E406" i="23"/>
  <c r="E404" i="23"/>
  <c r="E402" i="23"/>
  <c r="E400" i="23"/>
  <c r="E398" i="23"/>
  <c r="E396" i="23"/>
  <c r="E394" i="23"/>
  <c r="E392" i="23"/>
  <c r="E390" i="23"/>
  <c r="E388" i="23"/>
  <c r="E385" i="23"/>
  <c r="E381" i="23"/>
  <c r="E377" i="23"/>
  <c r="E373" i="23"/>
  <c r="E369" i="23"/>
  <c r="E365" i="23"/>
  <c r="D344" i="23"/>
  <c r="E344" i="23"/>
  <c r="D336" i="23"/>
  <c r="E336" i="23"/>
  <c r="D328" i="23"/>
  <c r="E328" i="23"/>
  <c r="D227" i="23"/>
  <c r="E218" i="23"/>
  <c r="E210" i="23"/>
  <c r="E202" i="23"/>
  <c r="D180" i="23"/>
  <c r="D178" i="23"/>
  <c r="E177" i="23"/>
  <c r="E169" i="23"/>
  <c r="E157" i="23"/>
  <c r="E155" i="23"/>
  <c r="E384" i="23"/>
  <c r="E380" i="23"/>
  <c r="E376" i="23"/>
  <c r="E372" i="23"/>
  <c r="E368" i="23"/>
  <c r="E364" i="23"/>
  <c r="D342" i="23"/>
  <c r="E342" i="23"/>
  <c r="D334" i="23"/>
  <c r="E334" i="23"/>
  <c r="D326" i="23"/>
  <c r="E326" i="23"/>
  <c r="E216" i="23"/>
  <c r="E190" i="23"/>
  <c r="D357" i="23"/>
  <c r="D343" i="23"/>
  <c r="D339" i="23"/>
  <c r="D335" i="23"/>
  <c r="D331" i="23"/>
  <c r="D327" i="23"/>
  <c r="D323" i="23"/>
  <c r="D311" i="23"/>
  <c r="D293" i="23"/>
  <c r="D285" i="23"/>
  <c r="D219" i="23"/>
  <c r="D215" i="23"/>
  <c r="D211" i="23"/>
  <c r="D207" i="23"/>
  <c r="D203" i="23"/>
  <c r="D199" i="23"/>
  <c r="D195" i="23"/>
  <c r="D191" i="23"/>
  <c r="D187" i="23"/>
  <c r="D186" i="23"/>
  <c r="J360" i="23"/>
  <c r="D359" i="23"/>
  <c r="D355" i="23"/>
  <c r="E354" i="23"/>
  <c r="E353" i="23"/>
  <c r="E352" i="23"/>
  <c r="E351" i="23"/>
  <c r="E350" i="23"/>
  <c r="E349" i="23"/>
  <c r="E348" i="23"/>
  <c r="E347" i="23"/>
  <c r="E346" i="23"/>
  <c r="D345" i="23"/>
  <c r="D341" i="23"/>
  <c r="D337" i="23"/>
  <c r="D333" i="23"/>
  <c r="D329" i="23"/>
  <c r="D325" i="23"/>
  <c r="D321" i="23"/>
  <c r="D313" i="23"/>
  <c r="E307" i="23"/>
  <c r="E306" i="23"/>
  <c r="E305" i="23"/>
  <c r="E304" i="23"/>
  <c r="E303" i="23"/>
  <c r="D289" i="23"/>
  <c r="D281" i="23"/>
  <c r="D221" i="23"/>
  <c r="D217" i="23"/>
  <c r="D213" i="23"/>
  <c r="D209" i="23"/>
  <c r="D205" i="23"/>
  <c r="D201" i="23"/>
  <c r="D197" i="23"/>
  <c r="D193" i="23"/>
  <c r="D189" i="23"/>
  <c r="Q211" i="23"/>
  <c r="P457" i="23"/>
  <c r="P453" i="23"/>
  <c r="P449" i="23"/>
  <c r="P445" i="23"/>
  <c r="P441" i="23"/>
  <c r="P437" i="23"/>
  <c r="P433" i="23"/>
  <c r="P429" i="23"/>
  <c r="P425" i="23"/>
  <c r="P421" i="23"/>
  <c r="P417" i="23"/>
  <c r="P413" i="23"/>
  <c r="P409" i="23"/>
  <c r="P405" i="23"/>
  <c r="P401" i="23"/>
  <c r="P397" i="23"/>
  <c r="P393" i="23"/>
  <c r="P389" i="23"/>
  <c r="P385" i="23"/>
  <c r="P381" i="23"/>
  <c r="P377" i="23"/>
  <c r="P373" i="23"/>
  <c r="P369" i="23"/>
  <c r="P365" i="23"/>
  <c r="P361" i="23"/>
  <c r="P357" i="23"/>
  <c r="P353" i="23"/>
  <c r="P349" i="23"/>
  <c r="P345" i="23"/>
  <c r="P341" i="23"/>
  <c r="P337" i="23"/>
  <c r="P333" i="23"/>
  <c r="P329" i="23"/>
  <c r="P325" i="23"/>
  <c r="P321" i="23"/>
  <c r="P317" i="23"/>
  <c r="P313" i="23"/>
  <c r="P309" i="23"/>
  <c r="P305" i="23"/>
  <c r="P301" i="23"/>
  <c r="P297" i="23"/>
  <c r="P293" i="23"/>
  <c r="P289" i="23"/>
  <c r="P285" i="23"/>
  <c r="P281" i="23"/>
  <c r="P277" i="23"/>
  <c r="P273" i="23"/>
  <c r="P269" i="23"/>
  <c r="P265" i="23"/>
  <c r="P261" i="23"/>
  <c r="P257" i="23"/>
  <c r="P253" i="23"/>
  <c r="P249" i="23"/>
  <c r="P245" i="23"/>
  <c r="P241" i="23"/>
  <c r="P237" i="23"/>
  <c r="P233" i="23"/>
  <c r="P229" i="23"/>
  <c r="P225" i="23"/>
  <c r="P221" i="23"/>
  <c r="P217" i="23"/>
  <c r="P213" i="23"/>
  <c r="P209" i="23"/>
  <c r="P205" i="23"/>
  <c r="P201" i="23"/>
  <c r="P197" i="23"/>
  <c r="P193" i="23"/>
  <c r="P189" i="23"/>
  <c r="P185" i="23"/>
  <c r="P181" i="23"/>
  <c r="P177" i="23"/>
  <c r="P173" i="23"/>
  <c r="P169" i="23"/>
  <c r="P165" i="23"/>
  <c r="P161" i="23"/>
  <c r="P157" i="23"/>
  <c r="P153" i="23"/>
  <c r="P149" i="23"/>
  <c r="P145" i="23"/>
  <c r="P141" i="23"/>
  <c r="P137" i="23"/>
  <c r="P133" i="23"/>
  <c r="P129" i="23"/>
  <c r="P125" i="23"/>
  <c r="P121" i="23"/>
  <c r="P117" i="23"/>
  <c r="P113" i="23"/>
  <c r="P109" i="23"/>
  <c r="P105" i="23"/>
  <c r="P101" i="23"/>
  <c r="P97" i="23"/>
  <c r="P93" i="23"/>
  <c r="P89" i="23"/>
  <c r="P85" i="23"/>
  <c r="P81" i="23"/>
  <c r="P77" i="23"/>
  <c r="P73" i="23"/>
  <c r="P69" i="23"/>
  <c r="P65" i="23"/>
  <c r="P61" i="23"/>
  <c r="P57" i="23"/>
  <c r="P53" i="23"/>
  <c r="P49" i="23"/>
  <c r="P45" i="23"/>
  <c r="P41" i="23"/>
  <c r="Q372" i="23"/>
  <c r="Q293" i="23"/>
  <c r="Q308" i="23"/>
  <c r="Q277" i="23"/>
  <c r="Q341" i="23"/>
  <c r="Q337" i="23"/>
  <c r="Q333" i="23"/>
  <c r="Q329" i="23"/>
  <c r="Q265" i="23"/>
  <c r="Q221" i="23"/>
  <c r="Q225" i="23"/>
  <c r="Q271" i="23"/>
  <c r="Q320" i="23"/>
  <c r="Q201" i="23"/>
  <c r="Q217" i="23"/>
  <c r="Q319" i="23"/>
  <c r="Q311" i="23"/>
  <c r="Q283" i="23"/>
  <c r="Q332" i="23"/>
  <c r="Q323" i="23"/>
  <c r="Q281" i="23"/>
  <c r="Q267" i="23"/>
  <c r="Q219" i="23"/>
  <c r="Q209" i="23"/>
  <c r="Q321" i="23"/>
  <c r="Q312" i="23"/>
  <c r="Q195" i="23"/>
  <c r="Q364" i="23"/>
  <c r="Q227" i="23"/>
  <c r="Q223" i="23"/>
  <c r="Q213" i="23"/>
  <c r="Q327" i="23"/>
  <c r="Q316" i="23"/>
  <c r="Q289" i="23"/>
  <c r="Q263" i="23"/>
  <c r="Q191" i="23"/>
  <c r="Q279" i="23"/>
  <c r="Q187" i="23"/>
  <c r="Q193" i="23"/>
  <c r="Q215" i="23"/>
  <c r="Q287" i="23"/>
  <c r="Q325" i="23"/>
  <c r="Q273" i="23"/>
  <c r="Q386" i="23"/>
  <c r="Q376" i="23"/>
  <c r="Q368" i="23"/>
  <c r="Q328" i="23"/>
  <c r="Q336" i="23"/>
  <c r="Q324" i="23"/>
  <c r="Q313" i="23"/>
  <c r="Q269" i="23"/>
  <c r="Q285" i="23"/>
  <c r="Q382" i="23"/>
  <c r="Q378" i="23"/>
  <c r="Q374" i="23"/>
  <c r="Q330" i="23"/>
  <c r="Q202" i="23"/>
  <c r="Q342" i="23"/>
  <c r="Q338" i="23"/>
  <c r="Q194" i="23"/>
  <c r="Q206" i="23"/>
  <c r="Q306" i="23"/>
  <c r="Q314" i="23"/>
  <c r="Q322" i="23"/>
  <c r="Q186" i="23"/>
  <c r="Q198" i="23"/>
  <c r="Q190" i="23"/>
  <c r="Q210" i="23"/>
  <c r="Q310" i="23"/>
  <c r="Q318" i="23"/>
  <c r="Q326" i="23"/>
  <c r="Q268" i="23"/>
  <c r="Q212" i="23"/>
  <c r="Q292" i="23"/>
  <c r="Q220" i="23"/>
  <c r="Q284" i="23"/>
  <c r="Q192" i="23"/>
  <c r="Q200" i="23"/>
  <c r="Q208" i="23"/>
  <c r="Q218" i="23"/>
  <c r="Q370" i="23"/>
  <c r="Q380" i="23"/>
  <c r="Q216" i="23"/>
  <c r="Q224" i="23"/>
  <c r="Q240" i="23"/>
  <c r="Q256" i="23"/>
  <c r="Q188" i="23"/>
  <c r="Q189" i="23"/>
  <c r="Q196" i="23"/>
  <c r="Q197" i="23"/>
  <c r="Q204" i="23"/>
  <c r="Q205" i="23"/>
  <c r="Q214" i="23"/>
  <c r="Q222" i="23"/>
  <c r="Q246" i="23"/>
  <c r="Q254" i="23"/>
  <c r="Q278" i="23"/>
  <c r="Q286" i="23"/>
  <c r="Q349" i="23"/>
  <c r="Q357" i="23"/>
  <c r="Q365" i="23"/>
  <c r="Q373" i="23"/>
  <c r="Q345" i="23"/>
  <c r="Q358" i="23"/>
  <c r="Q361" i="23"/>
  <c r="Q366" i="23"/>
  <c r="Q369" i="23"/>
  <c r="Q384" i="23"/>
  <c r="Q343" i="23"/>
  <c r="Q351" i="23"/>
  <c r="Q355" i="23"/>
  <c r="Q359" i="23"/>
  <c r="Q363" i="23"/>
  <c r="Q367" i="23"/>
  <c r="Q371" i="23"/>
  <c r="Q390" i="23"/>
  <c r="Q394" i="23"/>
  <c r="Q398" i="23"/>
  <c r="Q402" i="23"/>
  <c r="Q406" i="23"/>
  <c r="Q410" i="23"/>
  <c r="Q414" i="23"/>
  <c r="Q418" i="23"/>
  <c r="Q422" i="23"/>
  <c r="Q426" i="23"/>
  <c r="Q430" i="23"/>
  <c r="Q434" i="23"/>
  <c r="Q438" i="23"/>
  <c r="Q442" i="23"/>
  <c r="Q446" i="23"/>
  <c r="Q450" i="23"/>
  <c r="Q454" i="23"/>
  <c r="Q375" i="23"/>
  <c r="Q388" i="23"/>
  <c r="Q392" i="23"/>
  <c r="Q396" i="23"/>
  <c r="Q400" i="23"/>
  <c r="Q404" i="23"/>
  <c r="Q408" i="23"/>
  <c r="Q412" i="23"/>
  <c r="Q416" i="23"/>
  <c r="Q420" i="23"/>
  <c r="Q424" i="23"/>
  <c r="Q428" i="23"/>
  <c r="Q432" i="23"/>
  <c r="Q436" i="23"/>
  <c r="Q440" i="23"/>
  <c r="Q444" i="23"/>
  <c r="Q448" i="23"/>
  <c r="Q452" i="23"/>
  <c r="Q456" i="23"/>
  <c r="Q377" i="23"/>
  <c r="Q379" i="23"/>
  <c r="Q381" i="23"/>
  <c r="Q383" i="23"/>
  <c r="Q385" i="23"/>
  <c r="Q387" i="23"/>
  <c r="Q389" i="23"/>
  <c r="Q391" i="23"/>
  <c r="Q393" i="23"/>
  <c r="Q395" i="23"/>
  <c r="Q397" i="23"/>
  <c r="Q399" i="23"/>
  <c r="Q401" i="23"/>
  <c r="Q403" i="23"/>
  <c r="Q405" i="23"/>
  <c r="Q407" i="23"/>
  <c r="Q409" i="23"/>
  <c r="Q411" i="23"/>
  <c r="Q413" i="23"/>
  <c r="Q415" i="23"/>
  <c r="Q417" i="23"/>
  <c r="Q419" i="23"/>
  <c r="Q421" i="23"/>
  <c r="Q423" i="23"/>
  <c r="Q425" i="23"/>
  <c r="Q427" i="23"/>
  <c r="Q429" i="23"/>
  <c r="Q431" i="23"/>
  <c r="Q433" i="23"/>
  <c r="Q435" i="23"/>
  <c r="Q437" i="23"/>
  <c r="Q439" i="23"/>
  <c r="Q441" i="23"/>
  <c r="Q443" i="23"/>
  <c r="Q445" i="23"/>
  <c r="Q447" i="23"/>
  <c r="Q449" i="23"/>
  <c r="Q451" i="23"/>
  <c r="Q453" i="23"/>
  <c r="Q455" i="23"/>
  <c r="Q457" i="23"/>
  <c r="J427" i="23"/>
  <c r="J419" i="23"/>
  <c r="J421" i="23"/>
  <c r="J353" i="23"/>
  <c r="J351" i="23"/>
  <c r="J349" i="23"/>
  <c r="J347" i="23"/>
  <c r="J279" i="23"/>
  <c r="J248" i="23"/>
  <c r="K92" i="23"/>
  <c r="K294" i="23"/>
  <c r="J285" i="23"/>
  <c r="J260" i="23"/>
  <c r="J256" i="23"/>
  <c r="K252" i="23"/>
  <c r="J251" i="23"/>
  <c r="J250" i="23"/>
  <c r="K233" i="23"/>
  <c r="J359" i="23"/>
  <c r="J311" i="23"/>
  <c r="K289" i="23"/>
  <c r="J281" i="23"/>
  <c r="K319" i="23"/>
  <c r="J315" i="23"/>
  <c r="K313" i="23"/>
  <c r="J312" i="23"/>
  <c r="J309" i="23"/>
  <c r="J308" i="23"/>
  <c r="K307" i="23"/>
  <c r="K291" i="23"/>
  <c r="J283" i="23"/>
  <c r="K250" i="23"/>
  <c r="K248" i="23"/>
  <c r="J247" i="23"/>
  <c r="K246" i="23"/>
  <c r="K241" i="23"/>
  <c r="K237" i="23"/>
  <c r="K235" i="23"/>
  <c r="K234" i="23"/>
  <c r="K355" i="23"/>
  <c r="K298" i="23"/>
  <c r="K297" i="23"/>
  <c r="K296" i="23"/>
  <c r="K295" i="23"/>
  <c r="J289" i="23"/>
  <c r="K260" i="23"/>
  <c r="J259" i="23"/>
  <c r="J258" i="23"/>
  <c r="K231" i="23"/>
  <c r="K230" i="23"/>
  <c r="K358" i="23"/>
  <c r="K317" i="23"/>
  <c r="J316" i="23"/>
  <c r="J310" i="23"/>
  <c r="K281" i="23"/>
  <c r="J267" i="23"/>
  <c r="J263" i="23"/>
  <c r="K256" i="23"/>
  <c r="J255" i="23"/>
  <c r="J254" i="23"/>
  <c r="J252" i="23"/>
  <c r="J357" i="23"/>
  <c r="K354" i="23"/>
  <c r="K352" i="23"/>
  <c r="K350" i="23"/>
  <c r="K348" i="23"/>
  <c r="K346" i="23"/>
  <c r="J345" i="23"/>
  <c r="J319" i="23"/>
  <c r="J318" i="23"/>
  <c r="J313" i="23"/>
  <c r="K311" i="23"/>
  <c r="K309" i="23"/>
  <c r="K308" i="23"/>
  <c r="J307" i="23"/>
  <c r="J298" i="23"/>
  <c r="J297" i="23"/>
  <c r="J296" i="23"/>
  <c r="J293" i="23"/>
  <c r="K283" i="23"/>
  <c r="J275" i="23"/>
  <c r="J271" i="23"/>
  <c r="K245" i="23"/>
  <c r="J236" i="23"/>
  <c r="J235" i="23"/>
  <c r="K310" i="23"/>
  <c r="K302" i="23"/>
  <c r="K243" i="23"/>
  <c r="K242" i="23"/>
  <c r="J232" i="23"/>
  <c r="J231" i="23"/>
  <c r="J420" i="23"/>
  <c r="J418" i="23"/>
  <c r="J416" i="23"/>
  <c r="K359" i="23"/>
  <c r="J356" i="23"/>
  <c r="J355" i="23"/>
  <c r="J317" i="23"/>
  <c r="K315" i="23"/>
  <c r="J314" i="23"/>
  <c r="K301" i="23"/>
  <c r="K300" i="23"/>
  <c r="K299" i="23"/>
  <c r="J291" i="23"/>
  <c r="J287" i="23"/>
  <c r="J277" i="23"/>
  <c r="J273" i="23"/>
  <c r="J269" i="23"/>
  <c r="J265" i="23"/>
  <c r="J261" i="23"/>
  <c r="J257" i="23"/>
  <c r="J253" i="23"/>
  <c r="J249" i="23"/>
  <c r="K239" i="23"/>
  <c r="K238" i="23"/>
  <c r="J224" i="23"/>
  <c r="K126" i="23"/>
  <c r="K124" i="23"/>
  <c r="K110" i="23"/>
  <c r="K108" i="23"/>
  <c r="K177" i="23"/>
  <c r="J306" i="23"/>
  <c r="J299" i="23"/>
  <c r="J295" i="23"/>
  <c r="K293" i="23"/>
  <c r="K285" i="23"/>
  <c r="K277" i="23"/>
  <c r="K275" i="23"/>
  <c r="K273" i="23"/>
  <c r="K271" i="23"/>
  <c r="K269" i="23"/>
  <c r="K267" i="23"/>
  <c r="K265" i="23"/>
  <c r="K263" i="23"/>
  <c r="K261" i="23"/>
  <c r="K259" i="23"/>
  <c r="K257" i="23"/>
  <c r="K255" i="23"/>
  <c r="K253" i="23"/>
  <c r="K251" i="23"/>
  <c r="K249" i="23"/>
  <c r="K247" i="23"/>
  <c r="J246" i="23"/>
  <c r="K244" i="23"/>
  <c r="J242" i="23"/>
  <c r="K240" i="23"/>
  <c r="J238" i="23"/>
  <c r="K236" i="23"/>
  <c r="J234" i="23"/>
  <c r="K232" i="23"/>
  <c r="J230" i="23"/>
  <c r="K228" i="23"/>
  <c r="J226" i="23"/>
  <c r="J222" i="23"/>
  <c r="K122" i="23"/>
  <c r="K120" i="23"/>
  <c r="K106" i="23"/>
  <c r="K104" i="23"/>
  <c r="J456" i="23"/>
  <c r="J454" i="23"/>
  <c r="J452" i="23"/>
  <c r="J450" i="23"/>
  <c r="J448" i="23"/>
  <c r="J446" i="23"/>
  <c r="J444" i="23"/>
  <c r="J442" i="23"/>
  <c r="J440" i="23"/>
  <c r="J438" i="23"/>
  <c r="J436" i="23"/>
  <c r="J434" i="23"/>
  <c r="J432" i="23"/>
  <c r="J430" i="23"/>
  <c r="J428" i="23"/>
  <c r="J426" i="23"/>
  <c r="J424" i="23"/>
  <c r="J422" i="23"/>
  <c r="K356" i="23"/>
  <c r="K353" i="23"/>
  <c r="K351" i="23"/>
  <c r="K349" i="23"/>
  <c r="K347" i="23"/>
  <c r="K345" i="23"/>
  <c r="K318" i="23"/>
  <c r="K316" i="23"/>
  <c r="K314" i="23"/>
  <c r="K312" i="23"/>
  <c r="K287" i="23"/>
  <c r="K279" i="23"/>
  <c r="J241" i="23"/>
  <c r="J237" i="23"/>
  <c r="J233" i="23"/>
  <c r="J229" i="23"/>
  <c r="J144" i="23"/>
  <c r="K143" i="23"/>
  <c r="K142" i="23"/>
  <c r="J141" i="23"/>
  <c r="J140" i="23"/>
  <c r="K139" i="23"/>
  <c r="K138" i="23"/>
  <c r="J137" i="23"/>
  <c r="J136" i="23"/>
  <c r="K135" i="23"/>
  <c r="K134" i="23"/>
  <c r="J133" i="23"/>
  <c r="K132" i="23"/>
  <c r="K118" i="23"/>
  <c r="K116" i="23"/>
  <c r="K102" i="23"/>
  <c r="K100" i="23"/>
  <c r="J402" i="23"/>
  <c r="J398" i="23"/>
  <c r="J394" i="23"/>
  <c r="J390" i="23"/>
  <c r="J386" i="23"/>
  <c r="J382" i="23"/>
  <c r="J378" i="23"/>
  <c r="J374" i="23"/>
  <c r="J370" i="23"/>
  <c r="J366" i="23"/>
  <c r="J362" i="23"/>
  <c r="J358" i="23"/>
  <c r="K357" i="23"/>
  <c r="J354" i="23"/>
  <c r="J352" i="23"/>
  <c r="J350" i="23"/>
  <c r="J348" i="23"/>
  <c r="J346" i="23"/>
  <c r="D362" i="23"/>
  <c r="E362" i="23"/>
  <c r="J326" i="23"/>
  <c r="K326" i="23"/>
  <c r="K457" i="23"/>
  <c r="K456" i="23"/>
  <c r="K455" i="23"/>
  <c r="K454" i="23"/>
  <c r="K453" i="23"/>
  <c r="K452" i="23"/>
  <c r="K451" i="23"/>
  <c r="K450" i="23"/>
  <c r="K449" i="23"/>
  <c r="K448" i="23"/>
  <c r="K447" i="23"/>
  <c r="K446" i="23"/>
  <c r="K445" i="23"/>
  <c r="K444" i="23"/>
  <c r="K443" i="23"/>
  <c r="K442" i="23"/>
  <c r="K441" i="23"/>
  <c r="K440" i="23"/>
  <c r="K439" i="23"/>
  <c r="K438" i="23"/>
  <c r="K437" i="23"/>
  <c r="K436" i="23"/>
  <c r="K435" i="23"/>
  <c r="K434" i="23"/>
  <c r="K433" i="23"/>
  <c r="K432" i="23"/>
  <c r="K431" i="23"/>
  <c r="K430" i="23"/>
  <c r="K429" i="23"/>
  <c r="K428" i="23"/>
  <c r="K427" i="23"/>
  <c r="K425" i="23"/>
  <c r="K423" i="23"/>
  <c r="K421" i="23"/>
  <c r="K419" i="23"/>
  <c r="K417" i="23"/>
  <c r="K415" i="23"/>
  <c r="J414" i="23"/>
  <c r="K414" i="23"/>
  <c r="J413" i="23"/>
  <c r="K413" i="23"/>
  <c r="J412" i="23"/>
  <c r="K412" i="23"/>
  <c r="J411" i="23"/>
  <c r="K411" i="23"/>
  <c r="J410" i="23"/>
  <c r="K410" i="23"/>
  <c r="J409" i="23"/>
  <c r="K409" i="23"/>
  <c r="J408" i="23"/>
  <c r="K408" i="23"/>
  <c r="J407" i="23"/>
  <c r="K407" i="23"/>
  <c r="J406" i="23"/>
  <c r="K406" i="23"/>
  <c r="J405" i="23"/>
  <c r="K405" i="23"/>
  <c r="J404" i="23"/>
  <c r="K404" i="23"/>
  <c r="J403" i="23"/>
  <c r="J399" i="23"/>
  <c r="J395" i="23"/>
  <c r="J391" i="23"/>
  <c r="J387" i="23"/>
  <c r="J383" i="23"/>
  <c r="J379" i="23"/>
  <c r="J375" i="23"/>
  <c r="J371" i="23"/>
  <c r="J367" i="23"/>
  <c r="J363" i="23"/>
  <c r="K361" i="23"/>
  <c r="J361" i="23"/>
  <c r="J342" i="23"/>
  <c r="K342" i="23"/>
  <c r="J334" i="23"/>
  <c r="K334" i="23"/>
  <c r="J400" i="23"/>
  <c r="J396" i="23"/>
  <c r="J392" i="23"/>
  <c r="J388" i="23"/>
  <c r="J384" i="23"/>
  <c r="J380" i="23"/>
  <c r="J376" i="23"/>
  <c r="J372" i="23"/>
  <c r="J368" i="23"/>
  <c r="J364" i="23"/>
  <c r="J344" i="23"/>
  <c r="K344" i="23"/>
  <c r="J340" i="23"/>
  <c r="K340" i="23"/>
  <c r="J336" i="23"/>
  <c r="K336" i="23"/>
  <c r="J332" i="23"/>
  <c r="K332" i="23"/>
  <c r="J328" i="23"/>
  <c r="K328" i="23"/>
  <c r="J324" i="23"/>
  <c r="K324" i="23"/>
  <c r="J320" i="23"/>
  <c r="K320" i="23"/>
  <c r="E264" i="23"/>
  <c r="D264" i="23"/>
  <c r="D258" i="23"/>
  <c r="E258" i="23"/>
  <c r="J338" i="23"/>
  <c r="K338" i="23"/>
  <c r="J330" i="23"/>
  <c r="K330" i="23"/>
  <c r="J322" i="23"/>
  <c r="K322" i="23"/>
  <c r="K426" i="23"/>
  <c r="K424" i="23"/>
  <c r="K422" i="23"/>
  <c r="K420" i="23"/>
  <c r="K418" i="23"/>
  <c r="K416" i="23"/>
  <c r="J401" i="23"/>
  <c r="J397" i="23"/>
  <c r="J393" i="23"/>
  <c r="J389" i="23"/>
  <c r="J385" i="23"/>
  <c r="J381" i="23"/>
  <c r="J377" i="23"/>
  <c r="J373" i="23"/>
  <c r="J369" i="23"/>
  <c r="J365" i="23"/>
  <c r="J292" i="23"/>
  <c r="K292" i="23"/>
  <c r="J284" i="23"/>
  <c r="K284" i="23"/>
  <c r="K403" i="23"/>
  <c r="K402" i="23"/>
  <c r="K401" i="23"/>
  <c r="K400" i="23"/>
  <c r="K399" i="23"/>
  <c r="K398" i="23"/>
  <c r="K397" i="23"/>
  <c r="K396" i="23"/>
  <c r="K395" i="23"/>
  <c r="K394" i="23"/>
  <c r="K393" i="23"/>
  <c r="K392" i="23"/>
  <c r="K391" i="23"/>
  <c r="K390" i="23"/>
  <c r="K389" i="23"/>
  <c r="K388" i="23"/>
  <c r="K387" i="23"/>
  <c r="K386" i="23"/>
  <c r="K385" i="23"/>
  <c r="K384" i="23"/>
  <c r="K383" i="23"/>
  <c r="K382" i="23"/>
  <c r="K381" i="23"/>
  <c r="K380" i="23"/>
  <c r="K379" i="23"/>
  <c r="K378" i="23"/>
  <c r="K377" i="23"/>
  <c r="K376" i="23"/>
  <c r="K375" i="23"/>
  <c r="K374" i="23"/>
  <c r="K373" i="23"/>
  <c r="K372" i="23"/>
  <c r="K371" i="23"/>
  <c r="K370" i="23"/>
  <c r="K369" i="23"/>
  <c r="K368" i="23"/>
  <c r="K367" i="23"/>
  <c r="K366" i="23"/>
  <c r="K365" i="23"/>
  <c r="K364" i="23"/>
  <c r="K363" i="23"/>
  <c r="E360" i="23"/>
  <c r="E359" i="23"/>
  <c r="E358" i="23"/>
  <c r="E357" i="23"/>
  <c r="E356" i="23"/>
  <c r="E355" i="23"/>
  <c r="J286" i="23"/>
  <c r="K286" i="23"/>
  <c r="J278" i="23"/>
  <c r="K278" i="23"/>
  <c r="K362" i="23"/>
  <c r="K360" i="23"/>
  <c r="D354" i="23"/>
  <c r="D353" i="23"/>
  <c r="D352" i="23"/>
  <c r="D351" i="23"/>
  <c r="D350" i="23"/>
  <c r="D349" i="23"/>
  <c r="D348" i="23"/>
  <c r="D347" i="23"/>
  <c r="D346" i="23"/>
  <c r="J343" i="23"/>
  <c r="K343" i="23"/>
  <c r="J341" i="23"/>
  <c r="K341" i="23"/>
  <c r="J339" i="23"/>
  <c r="K339" i="23"/>
  <c r="J337" i="23"/>
  <c r="K337" i="23"/>
  <c r="J335" i="23"/>
  <c r="K335" i="23"/>
  <c r="J333" i="23"/>
  <c r="K333" i="23"/>
  <c r="J331" i="23"/>
  <c r="K331" i="23"/>
  <c r="J329" i="23"/>
  <c r="K329" i="23"/>
  <c r="J327" i="23"/>
  <c r="K327" i="23"/>
  <c r="J325" i="23"/>
  <c r="K325" i="23"/>
  <c r="J323" i="23"/>
  <c r="K323" i="23"/>
  <c r="J321" i="23"/>
  <c r="K321" i="23"/>
  <c r="D317" i="23"/>
  <c r="D309" i="23"/>
  <c r="J288" i="23"/>
  <c r="K288" i="23"/>
  <c r="J280" i="23"/>
  <c r="K280" i="23"/>
  <c r="J270" i="23"/>
  <c r="K270" i="23"/>
  <c r="D315" i="23"/>
  <c r="J290" i="23"/>
  <c r="K290" i="23"/>
  <c r="J282" i="23"/>
  <c r="K282" i="23"/>
  <c r="E272" i="23"/>
  <c r="D272" i="23"/>
  <c r="J262" i="23"/>
  <c r="K262" i="23"/>
  <c r="D226" i="23"/>
  <c r="E226" i="23"/>
  <c r="D222" i="23"/>
  <c r="E222" i="23"/>
  <c r="K218" i="23"/>
  <c r="J218" i="23"/>
  <c r="E320" i="23"/>
  <c r="E318" i="23"/>
  <c r="E316" i="23"/>
  <c r="E314" i="23"/>
  <c r="E312" i="23"/>
  <c r="E310" i="23"/>
  <c r="E308" i="23"/>
  <c r="D307" i="23"/>
  <c r="K306" i="23"/>
  <c r="D306" i="23"/>
  <c r="K305" i="23"/>
  <c r="D305" i="23"/>
  <c r="K304" i="23"/>
  <c r="D304" i="23"/>
  <c r="K303" i="23"/>
  <c r="D303" i="23"/>
  <c r="D302" i="23"/>
  <c r="E302" i="23"/>
  <c r="D300" i="23"/>
  <c r="E300" i="23"/>
  <c r="D298" i="23"/>
  <c r="E298" i="23"/>
  <c r="D296" i="23"/>
  <c r="E296" i="23"/>
  <c r="D294" i="23"/>
  <c r="E294" i="23"/>
  <c r="E292" i="23"/>
  <c r="D292" i="23"/>
  <c r="E290" i="23"/>
  <c r="D290" i="23"/>
  <c r="E288" i="23"/>
  <c r="D288" i="23"/>
  <c r="E286" i="23"/>
  <c r="D286" i="23"/>
  <c r="E284" i="23"/>
  <c r="D284" i="23"/>
  <c r="E282" i="23"/>
  <c r="D282" i="23"/>
  <c r="E280" i="23"/>
  <c r="D280" i="23"/>
  <c r="E278" i="23"/>
  <c r="D278" i="23"/>
  <c r="J276" i="23"/>
  <c r="K276" i="23"/>
  <c r="E270" i="23"/>
  <c r="D270" i="23"/>
  <c r="J268" i="23"/>
  <c r="K268" i="23"/>
  <c r="E262" i="23"/>
  <c r="D262" i="23"/>
  <c r="D254" i="23"/>
  <c r="E254" i="23"/>
  <c r="E276" i="23"/>
  <c r="D276" i="23"/>
  <c r="J274" i="23"/>
  <c r="K274" i="23"/>
  <c r="E268" i="23"/>
  <c r="D268" i="23"/>
  <c r="J266" i="23"/>
  <c r="K266" i="23"/>
  <c r="D250" i="23"/>
  <c r="E250" i="23"/>
  <c r="D228" i="23"/>
  <c r="E228" i="23"/>
  <c r="D224" i="23"/>
  <c r="E224" i="23"/>
  <c r="E319" i="23"/>
  <c r="E317" i="23"/>
  <c r="E315" i="23"/>
  <c r="E313" i="23"/>
  <c r="E311" i="23"/>
  <c r="E309" i="23"/>
  <c r="D301" i="23"/>
  <c r="E301" i="23"/>
  <c r="D299" i="23"/>
  <c r="E299" i="23"/>
  <c r="D297" i="23"/>
  <c r="E297" i="23"/>
  <c r="D295" i="23"/>
  <c r="E295" i="23"/>
  <c r="E274" i="23"/>
  <c r="D274" i="23"/>
  <c r="J272" i="23"/>
  <c r="K272" i="23"/>
  <c r="E266" i="23"/>
  <c r="D266" i="23"/>
  <c r="J264" i="23"/>
  <c r="K264" i="23"/>
  <c r="D261" i="23"/>
  <c r="E261" i="23"/>
  <c r="D260" i="23"/>
  <c r="E260" i="23"/>
  <c r="D259" i="23"/>
  <c r="E259" i="23"/>
  <c r="D255" i="23"/>
  <c r="E255" i="23"/>
  <c r="D251" i="23"/>
  <c r="E251" i="23"/>
  <c r="D247" i="23"/>
  <c r="E247" i="23"/>
  <c r="D245" i="23"/>
  <c r="E245" i="23"/>
  <c r="D243" i="23"/>
  <c r="E243" i="23"/>
  <c r="D241" i="23"/>
  <c r="E241" i="23"/>
  <c r="D239" i="23"/>
  <c r="E239" i="23"/>
  <c r="D237" i="23"/>
  <c r="E237" i="23"/>
  <c r="D235" i="23"/>
  <c r="E235" i="23"/>
  <c r="D233" i="23"/>
  <c r="E233" i="23"/>
  <c r="D231" i="23"/>
  <c r="E231" i="23"/>
  <c r="D229" i="23"/>
  <c r="E229" i="23"/>
  <c r="K227" i="23"/>
  <c r="J227" i="23"/>
  <c r="K225" i="23"/>
  <c r="J225" i="23"/>
  <c r="K223" i="23"/>
  <c r="J223" i="23"/>
  <c r="K221" i="23"/>
  <c r="J221" i="23"/>
  <c r="K217" i="23"/>
  <c r="J217" i="23"/>
  <c r="E293" i="23"/>
  <c r="E291" i="23"/>
  <c r="E289" i="23"/>
  <c r="E287" i="23"/>
  <c r="E285" i="23"/>
  <c r="E283" i="23"/>
  <c r="E281" i="23"/>
  <c r="E279" i="23"/>
  <c r="E277" i="23"/>
  <c r="E275" i="23"/>
  <c r="E273" i="23"/>
  <c r="E271" i="23"/>
  <c r="E269" i="23"/>
  <c r="E267" i="23"/>
  <c r="E265" i="23"/>
  <c r="E263" i="23"/>
  <c r="D256" i="23"/>
  <c r="E256" i="23"/>
  <c r="D252" i="23"/>
  <c r="E252" i="23"/>
  <c r="D248" i="23"/>
  <c r="E248" i="23"/>
  <c r="K220" i="23"/>
  <c r="J220" i="23"/>
  <c r="D257" i="23"/>
  <c r="E257" i="23"/>
  <c r="D253" i="23"/>
  <c r="E253" i="23"/>
  <c r="D249" i="23"/>
  <c r="E249" i="23"/>
  <c r="D246" i="23"/>
  <c r="E246" i="23"/>
  <c r="D244" i="23"/>
  <c r="E244" i="23"/>
  <c r="D242" i="23"/>
  <c r="E242" i="23"/>
  <c r="D240" i="23"/>
  <c r="E240" i="23"/>
  <c r="D238" i="23"/>
  <c r="E238" i="23"/>
  <c r="D236" i="23"/>
  <c r="E236" i="23"/>
  <c r="D234" i="23"/>
  <c r="E234" i="23"/>
  <c r="D232" i="23"/>
  <c r="E232" i="23"/>
  <c r="D230" i="23"/>
  <c r="E230" i="23"/>
  <c r="K219" i="23"/>
  <c r="J219" i="23"/>
  <c r="J215" i="23"/>
  <c r="K215" i="23"/>
  <c r="J213" i="23"/>
  <c r="K213" i="23"/>
  <c r="J211" i="23"/>
  <c r="K211" i="23"/>
  <c r="J209" i="23"/>
  <c r="K209" i="23"/>
  <c r="J207" i="23"/>
  <c r="K207" i="23"/>
  <c r="J205" i="23"/>
  <c r="K205" i="23"/>
  <c r="J203" i="23"/>
  <c r="K203" i="23"/>
  <c r="J201" i="23"/>
  <c r="K201" i="23"/>
  <c r="J199" i="23"/>
  <c r="K199" i="23"/>
  <c r="J197" i="23"/>
  <c r="K197" i="23"/>
  <c r="J195" i="23"/>
  <c r="K195" i="23"/>
  <c r="J193" i="23"/>
  <c r="K193" i="23"/>
  <c r="J191" i="23"/>
  <c r="K191" i="23"/>
  <c r="J189" i="23"/>
  <c r="K189" i="23"/>
  <c r="J187" i="23"/>
  <c r="K187" i="23"/>
  <c r="K226" i="23"/>
  <c r="K224" i="23"/>
  <c r="K222" i="23"/>
  <c r="J216" i="23"/>
  <c r="K216" i="23"/>
  <c r="J214" i="23"/>
  <c r="K214" i="23"/>
  <c r="J212" i="23"/>
  <c r="K212" i="23"/>
  <c r="J210" i="23"/>
  <c r="K210" i="23"/>
  <c r="J208" i="23"/>
  <c r="K208" i="23"/>
  <c r="J206" i="23"/>
  <c r="K206" i="23"/>
  <c r="J204" i="23"/>
  <c r="K204" i="23"/>
  <c r="J202" i="23"/>
  <c r="K202" i="23"/>
  <c r="J200" i="23"/>
  <c r="K200" i="23"/>
  <c r="J198" i="23"/>
  <c r="K198" i="23"/>
  <c r="J196" i="23"/>
  <c r="K196" i="23"/>
  <c r="J194" i="23"/>
  <c r="K194" i="23"/>
  <c r="J192" i="23"/>
  <c r="K192" i="23"/>
  <c r="J190" i="23"/>
  <c r="K190" i="23"/>
  <c r="J188" i="23"/>
  <c r="K188" i="23"/>
  <c r="J186" i="23"/>
  <c r="K186" i="23"/>
  <c r="E136" i="23"/>
  <c r="D133" i="23"/>
  <c r="D131" i="23"/>
  <c r="D127" i="23"/>
  <c r="D123" i="23"/>
  <c r="D119" i="23"/>
  <c r="D115" i="23"/>
  <c r="D111" i="23"/>
  <c r="D107" i="23"/>
  <c r="D103" i="23"/>
  <c r="D99" i="23"/>
  <c r="D92" i="23"/>
  <c r="D91" i="23"/>
  <c r="E143" i="23"/>
  <c r="E139" i="23"/>
  <c r="E135" i="23"/>
  <c r="E91" i="23"/>
  <c r="E182" i="23"/>
  <c r="E178" i="23"/>
  <c r="D163" i="23"/>
  <c r="D159" i="23"/>
  <c r="D155" i="23"/>
  <c r="D151" i="23"/>
  <c r="D147" i="23"/>
  <c r="E144" i="23"/>
  <c r="E142" i="23"/>
  <c r="E138" i="23"/>
  <c r="E134" i="23"/>
  <c r="E94" i="23"/>
  <c r="E183" i="23"/>
  <c r="E179" i="23"/>
  <c r="E164" i="23"/>
  <c r="E160" i="23"/>
  <c r="E156" i="23"/>
  <c r="E152" i="23"/>
  <c r="E148" i="23"/>
  <c r="D145" i="23"/>
  <c r="E140" i="23"/>
  <c r="D129" i="23"/>
  <c r="D125" i="23"/>
  <c r="D121" i="23"/>
  <c r="D117" i="23"/>
  <c r="D113" i="23"/>
  <c r="D109" i="23"/>
  <c r="D105" i="23"/>
  <c r="D101" i="23"/>
  <c r="D97" i="23"/>
  <c r="E141" i="23"/>
  <c r="E137" i="23"/>
  <c r="E184" i="23"/>
  <c r="E180" i="23"/>
  <c r="D165" i="23"/>
  <c r="D161" i="23"/>
  <c r="D157" i="23"/>
  <c r="D153" i="23"/>
  <c r="D149" i="23"/>
  <c r="K131" i="23"/>
  <c r="K127" i="23"/>
  <c r="K123" i="23"/>
  <c r="K119" i="23"/>
  <c r="K115" i="23"/>
  <c r="K111" i="23"/>
  <c r="K107" i="23"/>
  <c r="K103" i="23"/>
  <c r="K99" i="23"/>
  <c r="K95" i="23"/>
  <c r="K94" i="23"/>
  <c r="K93" i="23"/>
  <c r="K91" i="23"/>
  <c r="K185" i="23"/>
  <c r="J179" i="23"/>
  <c r="K144" i="23"/>
  <c r="K136" i="23"/>
  <c r="K129" i="23"/>
  <c r="K125" i="23"/>
  <c r="K121" i="23"/>
  <c r="K117" i="23"/>
  <c r="K113" i="23"/>
  <c r="K109" i="23"/>
  <c r="K105" i="23"/>
  <c r="K101" i="23"/>
  <c r="K97" i="23"/>
  <c r="K140" i="23"/>
  <c r="J185" i="23"/>
  <c r="K183" i="23"/>
  <c r="J177" i="23"/>
  <c r="K141" i="23"/>
  <c r="K137" i="23"/>
  <c r="K133" i="23"/>
  <c r="J181" i="23"/>
  <c r="K179" i="23"/>
  <c r="J170" i="23"/>
  <c r="K170" i="23"/>
  <c r="J184" i="23"/>
  <c r="J182" i="23"/>
  <c r="J180" i="23"/>
  <c r="J178" i="23"/>
  <c r="J166" i="23"/>
  <c r="K166" i="23"/>
  <c r="J171" i="23"/>
  <c r="K171" i="23"/>
  <c r="J167" i="23"/>
  <c r="K167" i="23"/>
  <c r="J164" i="23"/>
  <c r="K164" i="23"/>
  <c r="J162" i="23"/>
  <c r="K162" i="23"/>
  <c r="J160" i="23"/>
  <c r="K160" i="23"/>
  <c r="J158" i="23"/>
  <c r="K158" i="23"/>
  <c r="J156" i="23"/>
  <c r="K156" i="23"/>
  <c r="J154" i="23"/>
  <c r="K154" i="23"/>
  <c r="J152" i="23"/>
  <c r="K152" i="23"/>
  <c r="J150" i="23"/>
  <c r="K150" i="23"/>
  <c r="J148" i="23"/>
  <c r="K148" i="23"/>
  <c r="J146" i="23"/>
  <c r="K146" i="23"/>
  <c r="J176" i="23"/>
  <c r="K176" i="23"/>
  <c r="J175" i="23"/>
  <c r="K175" i="23"/>
  <c r="J174" i="23"/>
  <c r="K174" i="23"/>
  <c r="J173" i="23"/>
  <c r="K173" i="23"/>
  <c r="J172" i="23"/>
  <c r="K172" i="23"/>
  <c r="J168" i="23"/>
  <c r="K168" i="23"/>
  <c r="K184" i="23"/>
  <c r="K182" i="23"/>
  <c r="K180" i="23"/>
  <c r="K178" i="23"/>
  <c r="J169" i="23"/>
  <c r="K169" i="23"/>
  <c r="J165" i="23"/>
  <c r="K165" i="23"/>
  <c r="J163" i="23"/>
  <c r="K163" i="23"/>
  <c r="J161" i="23"/>
  <c r="K161" i="23"/>
  <c r="J159" i="23"/>
  <c r="K159" i="23"/>
  <c r="J157" i="23"/>
  <c r="K157" i="23"/>
  <c r="J155" i="23"/>
  <c r="K155" i="23"/>
  <c r="J153" i="23"/>
  <c r="K153" i="23"/>
  <c r="J151" i="23"/>
  <c r="K151" i="23"/>
  <c r="J149" i="23"/>
  <c r="K149" i="23"/>
  <c r="J147" i="23"/>
  <c r="K147" i="23"/>
  <c r="J145" i="23"/>
  <c r="K145" i="23"/>
  <c r="J139" i="23"/>
  <c r="J138" i="23"/>
  <c r="J143" i="23"/>
  <c r="J142" i="23"/>
  <c r="J135" i="23"/>
  <c r="J134" i="23"/>
  <c r="J132" i="23"/>
  <c r="J129" i="23"/>
  <c r="J127" i="23"/>
  <c r="J125" i="23"/>
  <c r="J120" i="23"/>
  <c r="J116" i="23"/>
  <c r="J112" i="23"/>
  <c r="J108" i="23"/>
  <c r="J104" i="23"/>
  <c r="J96" i="23"/>
  <c r="J121" i="23"/>
  <c r="J117" i="23"/>
  <c r="J113" i="23"/>
  <c r="J109" i="23"/>
  <c r="J105" i="23"/>
  <c r="J101" i="23"/>
  <c r="J97" i="23"/>
  <c r="J94" i="23"/>
  <c r="J92" i="23"/>
  <c r="J130" i="23"/>
  <c r="J126" i="23"/>
  <c r="J124" i="23"/>
  <c r="J100" i="23"/>
  <c r="J122" i="23"/>
  <c r="J118" i="23"/>
  <c r="J114" i="23"/>
  <c r="J110" i="23"/>
  <c r="J106" i="23"/>
  <c r="J102" i="23"/>
  <c r="J98" i="23"/>
  <c r="J131" i="23"/>
  <c r="J128" i="23"/>
  <c r="J123" i="23"/>
  <c r="J119" i="23"/>
  <c r="J115" i="23"/>
  <c r="J111" i="23"/>
  <c r="J107" i="23"/>
  <c r="J103" i="23"/>
  <c r="J99" i="23"/>
  <c r="J95" i="23"/>
  <c r="J93" i="23"/>
  <c r="J91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F87" i="24" l="1"/>
  <c r="F76" i="24"/>
  <c r="F78" i="24"/>
  <c r="G80" i="24"/>
  <c r="G72" i="24"/>
  <c r="F71" i="24"/>
  <c r="F73" i="24"/>
  <c r="F85" i="24"/>
  <c r="F77" i="24"/>
  <c r="F69" i="24"/>
  <c r="G84" i="24"/>
  <c r="F70" i="24"/>
  <c r="F79" i="24"/>
  <c r="F83" i="24"/>
  <c r="G74" i="24"/>
  <c r="G81" i="24"/>
  <c r="G75" i="24"/>
  <c r="G86" i="24"/>
  <c r="F82" i="24"/>
  <c r="G87" i="24"/>
  <c r="G76" i="24"/>
  <c r="G78" i="24"/>
  <c r="F80" i="24"/>
  <c r="F72" i="24"/>
  <c r="G71" i="24"/>
  <c r="G73" i="24"/>
  <c r="G85" i="24"/>
  <c r="G77" i="24"/>
  <c r="G69" i="24"/>
  <c r="F81" i="24"/>
  <c r="F75" i="24"/>
  <c r="F86" i="24"/>
  <c r="G82" i="24"/>
  <c r="F84" i="24"/>
  <c r="G70" i="24"/>
  <c r="G79" i="24"/>
  <c r="G83" i="24"/>
  <c r="F74" i="24"/>
  <c r="G60" i="24"/>
  <c r="C14" i="24"/>
  <c r="B13" i="24"/>
  <c r="G27" i="24"/>
  <c r="G63" i="24"/>
  <c r="G61" i="24"/>
  <c r="G31" i="24"/>
  <c r="G59" i="24"/>
  <c r="G36" i="24"/>
  <c r="G33" i="24"/>
  <c r="G50" i="24"/>
  <c r="G28" i="24"/>
  <c r="G48" i="24"/>
  <c r="G35" i="24"/>
  <c r="G52" i="24"/>
  <c r="F61" i="24"/>
  <c r="F50" i="24"/>
  <c r="G42" i="24"/>
  <c r="G62" i="24"/>
  <c r="F53" i="24"/>
  <c r="G26" i="24"/>
  <c r="F59" i="24"/>
  <c r="G66" i="24"/>
  <c r="F45" i="24"/>
  <c r="F42" i="24"/>
  <c r="F57" i="24"/>
  <c r="G39" i="24"/>
  <c r="F41" i="24"/>
  <c r="G56" i="24"/>
  <c r="F33" i="24"/>
  <c r="F26" i="24"/>
  <c r="G64" i="24"/>
  <c r="F63" i="24"/>
  <c r="G45" i="24"/>
  <c r="G38" i="24"/>
  <c r="G58" i="24"/>
  <c r="G34" i="24"/>
  <c r="G32" i="24"/>
  <c r="F46" i="24"/>
  <c r="G25" i="24"/>
  <c r="G46" i="24"/>
  <c r="F25" i="24"/>
  <c r="F27" i="24"/>
  <c r="F64" i="24"/>
  <c r="F66" i="24"/>
  <c r="F52" i="24"/>
  <c r="F28" i="24"/>
  <c r="F38" i="24"/>
  <c r="G57" i="24"/>
  <c r="F58" i="24"/>
  <c r="F48" i="24"/>
  <c r="F62" i="24"/>
  <c r="F39" i="24"/>
  <c r="F34" i="24"/>
  <c r="F31" i="24"/>
  <c r="F36" i="24"/>
  <c r="G41" i="24"/>
  <c r="F32" i="24"/>
  <c r="F35" i="24"/>
  <c r="G53" i="24"/>
  <c r="F56" i="24"/>
  <c r="F60" i="24"/>
  <c r="G65" i="24"/>
  <c r="G55" i="24"/>
  <c r="F37" i="24"/>
  <c r="G30" i="24"/>
  <c r="G67" i="24"/>
  <c r="F49" i="24"/>
  <c r="G47" i="24"/>
  <c r="G68" i="24"/>
  <c r="G43" i="24"/>
  <c r="G54" i="24"/>
  <c r="G51" i="24"/>
  <c r="G40" i="24"/>
  <c r="F29" i="24"/>
  <c r="G44" i="24"/>
  <c r="F65" i="24"/>
  <c r="F55" i="24"/>
  <c r="G37" i="24"/>
  <c r="F30" i="24"/>
  <c r="F67" i="24"/>
  <c r="G49" i="24"/>
  <c r="F47" i="24"/>
  <c r="F68" i="24"/>
  <c r="F43" i="24"/>
  <c r="F54" i="24"/>
  <c r="F51" i="24"/>
  <c r="F40" i="24"/>
  <c r="G29" i="24"/>
  <c r="F44" i="24"/>
  <c r="Q262" i="23"/>
  <c r="Q260" i="23"/>
  <c r="Q282" i="23"/>
  <c r="Q272" i="23"/>
  <c r="Q264" i="23"/>
  <c r="Q301" i="23"/>
  <c r="Q280" i="23"/>
  <c r="Q259" i="23"/>
  <c r="Q231" i="23"/>
  <c r="Q235" i="23"/>
  <c r="Q243" i="23"/>
  <c r="Q255" i="23"/>
  <c r="Q295" i="23"/>
  <c r="Q350" i="23"/>
  <c r="Q362" i="23"/>
  <c r="Q244" i="23"/>
  <c r="Q304" i="23"/>
  <c r="Q296" i="23"/>
  <c r="Q226" i="23"/>
  <c r="Q228" i="23"/>
  <c r="Q261" i="23"/>
  <c r="Q229" i="23"/>
  <c r="Q233" i="23"/>
  <c r="Q237" i="23"/>
  <c r="Q241" i="23"/>
  <c r="Q245" i="23"/>
  <c r="Q251" i="23"/>
  <c r="Q297" i="23"/>
  <c r="Q309" i="23"/>
  <c r="Q348" i="23"/>
  <c r="Q352" i="23"/>
  <c r="Q353" i="23"/>
  <c r="Q239" i="23"/>
  <c r="Q247" i="23"/>
  <c r="Q299" i="23"/>
  <c r="Q346" i="23"/>
  <c r="Q290" i="23"/>
  <c r="Q253" i="23"/>
  <c r="Q249" i="23"/>
  <c r="Q257" i="23"/>
  <c r="Q303" i="23"/>
  <c r="Q305" i="23"/>
  <c r="Q307" i="23"/>
  <c r="Q315" i="23"/>
  <c r="Q317" i="23"/>
  <c r="H39" i="23"/>
  <c r="K39" i="23" s="1"/>
  <c r="H40" i="23"/>
  <c r="K40" i="23" s="1"/>
  <c r="H41" i="23"/>
  <c r="K41" i="23" s="1"/>
  <c r="H42" i="23"/>
  <c r="J42" i="23" s="1"/>
  <c r="H43" i="23"/>
  <c r="K43" i="23" s="1"/>
  <c r="H44" i="23"/>
  <c r="J44" i="23" s="1"/>
  <c r="H45" i="23"/>
  <c r="K45" i="23" s="1"/>
  <c r="H46" i="23"/>
  <c r="J46" i="23" s="1"/>
  <c r="H47" i="23"/>
  <c r="K47" i="23" s="1"/>
  <c r="H48" i="23"/>
  <c r="K48" i="23" s="1"/>
  <c r="H49" i="23"/>
  <c r="K49" i="23" s="1"/>
  <c r="H50" i="23"/>
  <c r="K50" i="23" s="1"/>
  <c r="H51" i="23"/>
  <c r="K51" i="23" s="1"/>
  <c r="H52" i="23"/>
  <c r="K52" i="23" s="1"/>
  <c r="H53" i="23"/>
  <c r="K53" i="23" s="1"/>
  <c r="H54" i="23"/>
  <c r="J54" i="23" s="1"/>
  <c r="H55" i="23"/>
  <c r="K55" i="23" s="1"/>
  <c r="H56" i="23"/>
  <c r="K56" i="23" s="1"/>
  <c r="H57" i="23"/>
  <c r="K57" i="23" s="1"/>
  <c r="H58" i="23"/>
  <c r="J58" i="23" s="1"/>
  <c r="H59" i="23"/>
  <c r="K59" i="23" s="1"/>
  <c r="H60" i="23"/>
  <c r="J60" i="23" s="1"/>
  <c r="H61" i="23"/>
  <c r="K61" i="23" s="1"/>
  <c r="H62" i="23"/>
  <c r="J62" i="23" s="1"/>
  <c r="H63" i="23"/>
  <c r="K63" i="23" s="1"/>
  <c r="H64" i="23"/>
  <c r="J64" i="23" s="1"/>
  <c r="H65" i="23"/>
  <c r="K65" i="23" s="1"/>
  <c r="H66" i="23"/>
  <c r="K66" i="23" s="1"/>
  <c r="H67" i="23"/>
  <c r="K67" i="23" s="1"/>
  <c r="H68" i="23"/>
  <c r="J68" i="23" s="1"/>
  <c r="H69" i="23"/>
  <c r="K69" i="23" s="1"/>
  <c r="H70" i="23"/>
  <c r="J70" i="23" s="1"/>
  <c r="H71" i="23"/>
  <c r="K71" i="23" s="1"/>
  <c r="H72" i="23"/>
  <c r="K72" i="23" s="1"/>
  <c r="H73" i="23"/>
  <c r="K73" i="23" s="1"/>
  <c r="H74" i="23"/>
  <c r="J74" i="23" s="1"/>
  <c r="H75" i="23"/>
  <c r="K75" i="23" s="1"/>
  <c r="H76" i="23"/>
  <c r="K76" i="23" s="1"/>
  <c r="H77" i="23"/>
  <c r="K77" i="23" s="1"/>
  <c r="H78" i="23"/>
  <c r="J78" i="23" s="1"/>
  <c r="H79" i="23"/>
  <c r="K79" i="23" s="1"/>
  <c r="H80" i="23"/>
  <c r="J80" i="23" s="1"/>
  <c r="H81" i="23"/>
  <c r="K81" i="23" s="1"/>
  <c r="H82" i="23"/>
  <c r="K82" i="23" s="1"/>
  <c r="H83" i="23"/>
  <c r="K83" i="23" s="1"/>
  <c r="H84" i="23"/>
  <c r="J84" i="23" s="1"/>
  <c r="H85" i="23"/>
  <c r="K85" i="23" s="1"/>
  <c r="H86" i="23"/>
  <c r="J86" i="23" s="1"/>
  <c r="H87" i="23"/>
  <c r="K87" i="23" s="1"/>
  <c r="H88" i="23"/>
  <c r="J88" i="23" s="1"/>
  <c r="H89" i="23"/>
  <c r="K89" i="23" s="1"/>
  <c r="H90" i="23"/>
  <c r="J90" i="23" s="1"/>
  <c r="H38" i="23"/>
  <c r="K38" i="23" s="1"/>
  <c r="J52" i="23"/>
  <c r="J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8" i="24" l="1"/>
  <c r="B9" i="24" s="1"/>
  <c r="C9" i="24"/>
  <c r="C10" i="24" s="1"/>
  <c r="J40" i="23"/>
  <c r="K60" i="23"/>
  <c r="K62" i="23"/>
  <c r="K42" i="23"/>
  <c r="K74" i="23"/>
  <c r="K46" i="23"/>
  <c r="K90" i="23"/>
  <c r="K58" i="23"/>
  <c r="K68" i="23"/>
  <c r="K78" i="23"/>
  <c r="K44" i="23"/>
  <c r="K80" i="23"/>
  <c r="K84" i="23"/>
  <c r="K54" i="23"/>
  <c r="K70" i="23"/>
  <c r="K86" i="23"/>
  <c r="K64" i="23"/>
  <c r="K88" i="23"/>
  <c r="J50" i="23"/>
  <c r="J48" i="23"/>
  <c r="J56" i="23"/>
  <c r="J72" i="23"/>
  <c r="J76" i="23"/>
  <c r="J82" i="23"/>
  <c r="J66" i="23"/>
  <c r="J38" i="23"/>
  <c r="J39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41" i="23"/>
  <c r="C10" i="23" l="1"/>
  <c r="L89" i="23" s="1"/>
  <c r="M89" i="23" s="1"/>
  <c r="C90" i="23"/>
  <c r="E90" i="23" s="1"/>
  <c r="C89" i="23"/>
  <c r="E89" i="23" s="1"/>
  <c r="C88" i="23"/>
  <c r="E88" i="23" s="1"/>
  <c r="C87" i="23"/>
  <c r="E87" i="23" s="1"/>
  <c r="C86" i="23"/>
  <c r="E86" i="23" s="1"/>
  <c r="C85" i="23"/>
  <c r="E85" i="23" s="1"/>
  <c r="C84" i="23"/>
  <c r="E84" i="23" s="1"/>
  <c r="C83" i="23"/>
  <c r="E83" i="23" s="1"/>
  <c r="C82" i="23"/>
  <c r="E82" i="23" s="1"/>
  <c r="C81" i="23"/>
  <c r="E81" i="23" s="1"/>
  <c r="C80" i="23"/>
  <c r="E80" i="23" s="1"/>
  <c r="C79" i="23"/>
  <c r="E79" i="23" s="1"/>
  <c r="C78" i="23"/>
  <c r="E78" i="23" s="1"/>
  <c r="C77" i="23"/>
  <c r="E77" i="23" s="1"/>
  <c r="C76" i="23"/>
  <c r="E76" i="23" s="1"/>
  <c r="C75" i="23"/>
  <c r="E75" i="23" s="1"/>
  <c r="C74" i="23"/>
  <c r="E74" i="23" s="1"/>
  <c r="C73" i="23"/>
  <c r="E73" i="23" s="1"/>
  <c r="C72" i="23"/>
  <c r="E72" i="23" s="1"/>
  <c r="C71" i="23"/>
  <c r="E71" i="23" s="1"/>
  <c r="C70" i="23"/>
  <c r="E70" i="23" s="1"/>
  <c r="C69" i="23"/>
  <c r="E69" i="23" s="1"/>
  <c r="C68" i="23"/>
  <c r="E68" i="23" s="1"/>
  <c r="C67" i="23"/>
  <c r="E67" i="23" s="1"/>
  <c r="C66" i="23"/>
  <c r="E66" i="23" s="1"/>
  <c r="C65" i="23"/>
  <c r="E65" i="23" s="1"/>
  <c r="C64" i="23"/>
  <c r="E64" i="23" s="1"/>
  <c r="C63" i="23"/>
  <c r="E63" i="23" s="1"/>
  <c r="C62" i="23"/>
  <c r="E62" i="23" s="1"/>
  <c r="C61" i="23"/>
  <c r="E61" i="23" s="1"/>
  <c r="C60" i="23"/>
  <c r="E60" i="23" s="1"/>
  <c r="C59" i="23"/>
  <c r="E59" i="23" s="1"/>
  <c r="C58" i="23"/>
  <c r="E58" i="23" s="1"/>
  <c r="C57" i="23"/>
  <c r="E57" i="23" s="1"/>
  <c r="C56" i="23"/>
  <c r="E56" i="23" s="1"/>
  <c r="C55" i="23"/>
  <c r="E55" i="23" s="1"/>
  <c r="C54" i="23"/>
  <c r="E54" i="23" s="1"/>
  <c r="C53" i="23"/>
  <c r="E53" i="23" s="1"/>
  <c r="C52" i="23"/>
  <c r="E52" i="23" s="1"/>
  <c r="C51" i="23"/>
  <c r="E51" i="23" s="1"/>
  <c r="C50" i="23"/>
  <c r="E50" i="23" s="1"/>
  <c r="C49" i="23"/>
  <c r="E49" i="23" s="1"/>
  <c r="C48" i="23"/>
  <c r="E48" i="23" s="1"/>
  <c r="C47" i="23"/>
  <c r="E47" i="23" s="1"/>
  <c r="C46" i="23"/>
  <c r="E46" i="23" s="1"/>
  <c r="C45" i="23"/>
  <c r="E45" i="23" s="1"/>
  <c r="C44" i="23"/>
  <c r="E44" i="23" s="1"/>
  <c r="C43" i="23"/>
  <c r="E43" i="23" s="1"/>
  <c r="C42" i="23"/>
  <c r="E42" i="23" s="1"/>
  <c r="C41" i="23"/>
  <c r="E41" i="23" s="1"/>
  <c r="C40" i="23"/>
  <c r="E40" i="23" s="1"/>
  <c r="C39" i="23"/>
  <c r="E39" i="23" s="1"/>
  <c r="C38" i="23"/>
  <c r="C37" i="23"/>
  <c r="D37" i="23" s="1"/>
  <c r="L40" i="23" l="1"/>
  <c r="M40" i="23" s="1"/>
  <c r="L71" i="23"/>
  <c r="M71" i="23" s="1"/>
  <c r="L87" i="23"/>
  <c r="M87" i="23" s="1"/>
  <c r="L85" i="23"/>
  <c r="M85" i="23" s="1"/>
  <c r="L50" i="23"/>
  <c r="M50" i="23" s="1"/>
  <c r="L57" i="23"/>
  <c r="M57" i="23" s="1"/>
  <c r="L53" i="23"/>
  <c r="M53" i="23" s="1"/>
  <c r="L41" i="23"/>
  <c r="M41" i="23" s="1"/>
  <c r="L437" i="23"/>
  <c r="M437" i="23" s="1"/>
  <c r="L228" i="23"/>
  <c r="M228" i="23" s="1"/>
  <c r="L457" i="23"/>
  <c r="M457" i="23" s="1"/>
  <c r="L441" i="23"/>
  <c r="M441" i="23" s="1"/>
  <c r="L245" i="23"/>
  <c r="M245" i="23" s="1"/>
  <c r="L453" i="23"/>
  <c r="M453" i="23" s="1"/>
  <c r="L433" i="23"/>
  <c r="M433" i="23" s="1"/>
  <c r="L244" i="23"/>
  <c r="M244" i="23" s="1"/>
  <c r="L243" i="23"/>
  <c r="M243" i="23" s="1"/>
  <c r="L239" i="23"/>
  <c r="M239" i="23" s="1"/>
  <c r="L449" i="23"/>
  <c r="M449" i="23" s="1"/>
  <c r="L425" i="23"/>
  <c r="M425" i="23" s="1"/>
  <c r="L240" i="23"/>
  <c r="M240" i="23" s="1"/>
  <c r="L445" i="23"/>
  <c r="M445" i="23" s="1"/>
  <c r="L231" i="23"/>
  <c r="M231" i="23" s="1"/>
  <c r="L415" i="23"/>
  <c r="M415" i="23" s="1"/>
  <c r="L429" i="23"/>
  <c r="M429" i="23" s="1"/>
  <c r="L200" i="23"/>
  <c r="M200" i="23" s="1"/>
  <c r="L118" i="23"/>
  <c r="M118" i="23" s="1"/>
  <c r="L134" i="23"/>
  <c r="M134" i="23" s="1"/>
  <c r="L288" i="23"/>
  <c r="M288" i="23" s="1"/>
  <c r="L336" i="23"/>
  <c r="M336" i="23" s="1"/>
  <c r="L326" i="23"/>
  <c r="M326" i="23" s="1"/>
  <c r="L306" i="23"/>
  <c r="M306" i="23" s="1"/>
  <c r="L416" i="23"/>
  <c r="M416" i="23" s="1"/>
  <c r="L357" i="23"/>
  <c r="M357" i="23" s="1"/>
  <c r="L281" i="23"/>
  <c r="M281" i="23" s="1"/>
  <c r="L451" i="23"/>
  <c r="M451" i="23" s="1"/>
  <c r="L126" i="23"/>
  <c r="M126" i="23" s="1"/>
  <c r="L321" i="23"/>
  <c r="M321" i="23" s="1"/>
  <c r="L292" i="23"/>
  <c r="M292" i="23" s="1"/>
  <c r="L344" i="23"/>
  <c r="M344" i="23" s="1"/>
  <c r="L370" i="23"/>
  <c r="M370" i="23" s="1"/>
  <c r="L450" i="23"/>
  <c r="M450" i="23" s="1"/>
  <c r="L119" i="23"/>
  <c r="M119" i="23" s="1"/>
  <c r="L276" i="23"/>
  <c r="M276" i="23" s="1"/>
  <c r="L107" i="23"/>
  <c r="M107" i="23" s="1"/>
  <c r="L145" i="23"/>
  <c r="M145" i="23" s="1"/>
  <c r="L161" i="23"/>
  <c r="M161" i="23" s="1"/>
  <c r="L175" i="23"/>
  <c r="M175" i="23" s="1"/>
  <c r="L158" i="23"/>
  <c r="M158" i="23" s="1"/>
  <c r="L184" i="23"/>
  <c r="M184" i="23" s="1"/>
  <c r="L193" i="23"/>
  <c r="M193" i="23" s="1"/>
  <c r="L209" i="23"/>
  <c r="M209" i="23" s="1"/>
  <c r="L360" i="23"/>
  <c r="M360" i="23" s="1"/>
  <c r="L128" i="23"/>
  <c r="M128" i="23" s="1"/>
  <c r="L188" i="23"/>
  <c r="M188" i="23" s="1"/>
  <c r="L290" i="23"/>
  <c r="M290" i="23" s="1"/>
  <c r="L365" i="23"/>
  <c r="M365" i="23" s="1"/>
  <c r="L404" i="23"/>
  <c r="M404" i="23" s="1"/>
  <c r="L374" i="23"/>
  <c r="M374" i="23" s="1"/>
  <c r="L452" i="23"/>
  <c r="M452" i="23" s="1"/>
  <c r="L287" i="23"/>
  <c r="M287" i="23" s="1"/>
  <c r="L252" i="23"/>
  <c r="M252" i="23" s="1"/>
  <c r="L351" i="23"/>
  <c r="M351" i="23" s="1"/>
  <c r="L300" i="23"/>
  <c r="M300" i="23" s="1"/>
  <c r="L122" i="23"/>
  <c r="M122" i="23" s="1"/>
  <c r="L208" i="23"/>
  <c r="M208" i="23" s="1"/>
  <c r="L364" i="23"/>
  <c r="M364" i="23" s="1"/>
  <c r="L406" i="23"/>
  <c r="M406" i="23" s="1"/>
  <c r="L390" i="23"/>
  <c r="M390" i="23" s="1"/>
  <c r="L444" i="23"/>
  <c r="M444" i="23" s="1"/>
  <c r="L275" i="23"/>
  <c r="M275" i="23" s="1"/>
  <c r="L427" i="23"/>
  <c r="M427" i="23" s="1"/>
  <c r="L115" i="23"/>
  <c r="M115" i="23" s="1"/>
  <c r="L92" i="23"/>
  <c r="M92" i="23" s="1"/>
  <c r="L95" i="23"/>
  <c r="M95" i="23" s="1"/>
  <c r="L192" i="23"/>
  <c r="M192" i="23" s="1"/>
  <c r="L114" i="23"/>
  <c r="M114" i="23" s="1"/>
  <c r="L96" i="23"/>
  <c r="M96" i="23" s="1"/>
  <c r="L182" i="23"/>
  <c r="M182" i="23" s="1"/>
  <c r="L194" i="23"/>
  <c r="M194" i="23" s="1"/>
  <c r="L210" i="23"/>
  <c r="M210" i="23" s="1"/>
  <c r="L272" i="23"/>
  <c r="M272" i="23" s="1"/>
  <c r="L266" i="23"/>
  <c r="M266" i="23" s="1"/>
  <c r="L373" i="23"/>
  <c r="M373" i="23" s="1"/>
  <c r="L361" i="23"/>
  <c r="M361" i="23" s="1"/>
  <c r="L405" i="23"/>
  <c r="M405" i="23" s="1"/>
  <c r="L413" i="23"/>
  <c r="M413" i="23" s="1"/>
  <c r="L382" i="23"/>
  <c r="M382" i="23" s="1"/>
  <c r="L432" i="23"/>
  <c r="M432" i="23" s="1"/>
  <c r="L230" i="23"/>
  <c r="M230" i="23" s="1"/>
  <c r="L257" i="23"/>
  <c r="M257" i="23" s="1"/>
  <c r="L313" i="23"/>
  <c r="M313" i="23" s="1"/>
  <c r="L309" i="23"/>
  <c r="M309" i="23" s="1"/>
  <c r="L423" i="23"/>
  <c r="M423" i="23" s="1"/>
  <c r="L439" i="23"/>
  <c r="M439" i="23" s="1"/>
  <c r="L121" i="23"/>
  <c r="M121" i="23" s="1"/>
  <c r="L139" i="23"/>
  <c r="M139" i="23" s="1"/>
  <c r="L159" i="23"/>
  <c r="M159" i="23" s="1"/>
  <c r="L174" i="23"/>
  <c r="M174" i="23" s="1"/>
  <c r="L156" i="23"/>
  <c r="M156" i="23" s="1"/>
  <c r="L180" i="23"/>
  <c r="M180" i="23" s="1"/>
  <c r="L191" i="23"/>
  <c r="M191" i="23" s="1"/>
  <c r="L207" i="23"/>
  <c r="M207" i="23" s="1"/>
  <c r="L227" i="23"/>
  <c r="M227" i="23" s="1"/>
  <c r="L327" i="23"/>
  <c r="M327" i="23" s="1"/>
  <c r="L343" i="23"/>
  <c r="M343" i="23" s="1"/>
  <c r="L369" i="23"/>
  <c r="M369" i="23" s="1"/>
  <c r="L338" i="23"/>
  <c r="M338" i="23" s="1"/>
  <c r="L368" i="23"/>
  <c r="M368" i="23" s="1"/>
  <c r="L367" i="23"/>
  <c r="M367" i="23" s="1"/>
  <c r="L352" i="23"/>
  <c r="M352" i="23" s="1"/>
  <c r="L133" i="23"/>
  <c r="M133" i="23" s="1"/>
  <c r="L422" i="23"/>
  <c r="M422" i="23" s="1"/>
  <c r="L454" i="23"/>
  <c r="M454" i="23" s="1"/>
  <c r="L269" i="23"/>
  <c r="M269" i="23" s="1"/>
  <c r="L420" i="23"/>
  <c r="M420" i="23" s="1"/>
  <c r="L254" i="23"/>
  <c r="M254" i="23" s="1"/>
  <c r="L315" i="23"/>
  <c r="M315" i="23" s="1"/>
  <c r="L279" i="23"/>
  <c r="M279" i="23" s="1"/>
  <c r="L431" i="23"/>
  <c r="M431" i="23" s="1"/>
  <c r="L341" i="23"/>
  <c r="M341" i="23" s="1"/>
  <c r="L328" i="23"/>
  <c r="M328" i="23" s="1"/>
  <c r="L103" i="23"/>
  <c r="M103" i="23" s="1"/>
  <c r="L143" i="23"/>
  <c r="M143" i="23" s="1"/>
  <c r="L173" i="23"/>
  <c r="M173" i="23" s="1"/>
  <c r="L166" i="23"/>
  <c r="M166" i="23" s="1"/>
  <c r="L205" i="23"/>
  <c r="M205" i="23" s="1"/>
  <c r="L123" i="23"/>
  <c r="M123" i="23" s="1"/>
  <c r="L325" i="23"/>
  <c r="M325" i="23" s="1"/>
  <c r="L377" i="23"/>
  <c r="M377" i="23" s="1"/>
  <c r="L376" i="23"/>
  <c r="M376" i="23" s="1"/>
  <c r="L386" i="23"/>
  <c r="M386" i="23" s="1"/>
  <c r="L261" i="23"/>
  <c r="M261" i="23" s="1"/>
  <c r="L232" i="23"/>
  <c r="M232" i="23" s="1"/>
  <c r="L310" i="23"/>
  <c r="M310" i="23" s="1"/>
  <c r="L256" i="23"/>
  <c r="M256" i="23" s="1"/>
  <c r="L120" i="23"/>
  <c r="M120" i="23" s="1"/>
  <c r="L218" i="23"/>
  <c r="M218" i="23" s="1"/>
  <c r="L329" i="23"/>
  <c r="M329" i="23" s="1"/>
  <c r="L393" i="23"/>
  <c r="M393" i="23" s="1"/>
  <c r="L392" i="23"/>
  <c r="M392" i="23" s="1"/>
  <c r="L402" i="23"/>
  <c r="M402" i="23" s="1"/>
  <c r="L222" i="23"/>
  <c r="M222" i="23" s="1"/>
  <c r="L221" i="23"/>
  <c r="M221" i="23" s="1"/>
  <c r="L263" i="23"/>
  <c r="M263" i="23" s="1"/>
  <c r="L113" i="23"/>
  <c r="M113" i="23" s="1"/>
  <c r="L149" i="23"/>
  <c r="M149" i="23" s="1"/>
  <c r="L165" i="23"/>
  <c r="M165" i="23" s="1"/>
  <c r="L146" i="23"/>
  <c r="M146" i="23" s="1"/>
  <c r="L162" i="23"/>
  <c r="M162" i="23" s="1"/>
  <c r="L181" i="23"/>
  <c r="M181" i="23" s="1"/>
  <c r="L197" i="23"/>
  <c r="M197" i="23" s="1"/>
  <c r="L213" i="23"/>
  <c r="M213" i="23" s="1"/>
  <c r="L294" i="23"/>
  <c r="M294" i="23" s="1"/>
  <c r="L130" i="23"/>
  <c r="M130" i="23" s="1"/>
  <c r="L212" i="23"/>
  <c r="M212" i="23" s="1"/>
  <c r="L397" i="23"/>
  <c r="M397" i="23" s="1"/>
  <c r="L408" i="23"/>
  <c r="M408" i="23" s="1"/>
  <c r="L136" i="23"/>
  <c r="M136" i="23" s="1"/>
  <c r="L226" i="23"/>
  <c r="M226" i="23" s="1"/>
  <c r="L355" i="23"/>
  <c r="M355" i="23" s="1"/>
  <c r="L316" i="23"/>
  <c r="M316" i="23" s="1"/>
  <c r="L304" i="23"/>
  <c r="M304" i="23" s="1"/>
  <c r="L117" i="23"/>
  <c r="M117" i="23" s="1"/>
  <c r="L216" i="23"/>
  <c r="M216" i="23" s="1"/>
  <c r="L396" i="23"/>
  <c r="M396" i="23" s="1"/>
  <c r="L410" i="23"/>
  <c r="M410" i="23" s="1"/>
  <c r="L140" i="23"/>
  <c r="M140" i="23" s="1"/>
  <c r="L234" i="23"/>
  <c r="M234" i="23" s="1"/>
  <c r="L319" i="23"/>
  <c r="M319" i="23" s="1"/>
  <c r="L131" i="23"/>
  <c r="M131" i="23" s="1"/>
  <c r="L183" i="23"/>
  <c r="M183" i="23" s="1"/>
  <c r="L106" i="23"/>
  <c r="M106" i="23" s="1"/>
  <c r="L204" i="23"/>
  <c r="M204" i="23" s="1"/>
  <c r="L124" i="23"/>
  <c r="M124" i="23" s="1"/>
  <c r="L116" i="23"/>
  <c r="M116" i="23" s="1"/>
  <c r="L179" i="23"/>
  <c r="M179" i="23" s="1"/>
  <c r="L198" i="23"/>
  <c r="M198" i="23" s="1"/>
  <c r="L214" i="23"/>
  <c r="M214" i="23" s="1"/>
  <c r="L274" i="23"/>
  <c r="M274" i="23" s="1"/>
  <c r="L389" i="23"/>
  <c r="M389" i="23" s="1"/>
  <c r="L371" i="23"/>
  <c r="M371" i="23" s="1"/>
  <c r="L407" i="23"/>
  <c r="M407" i="23" s="1"/>
  <c r="L346" i="23"/>
  <c r="M346" i="23" s="1"/>
  <c r="L398" i="23"/>
  <c r="M398" i="23" s="1"/>
  <c r="L440" i="23"/>
  <c r="M440" i="23" s="1"/>
  <c r="L238" i="23"/>
  <c r="M238" i="23" s="1"/>
  <c r="L273" i="23"/>
  <c r="M273" i="23" s="1"/>
  <c r="L255" i="23"/>
  <c r="M255" i="23" s="1"/>
  <c r="L359" i="23"/>
  <c r="M359" i="23" s="1"/>
  <c r="L302" i="23"/>
  <c r="M302" i="23" s="1"/>
  <c r="L112" i="23"/>
  <c r="M112" i="23" s="1"/>
  <c r="L147" i="23"/>
  <c r="M147" i="23" s="1"/>
  <c r="L163" i="23"/>
  <c r="M163" i="23" s="1"/>
  <c r="L176" i="23"/>
  <c r="M176" i="23" s="1"/>
  <c r="L160" i="23"/>
  <c r="M160" i="23" s="1"/>
  <c r="L170" i="23"/>
  <c r="M170" i="23" s="1"/>
  <c r="L195" i="23"/>
  <c r="M195" i="23" s="1"/>
  <c r="L211" i="23"/>
  <c r="M211" i="23" s="1"/>
  <c r="L220" i="23"/>
  <c r="M220" i="23" s="1"/>
  <c r="L280" i="23"/>
  <c r="M280" i="23" s="1"/>
  <c r="L331" i="23"/>
  <c r="M331" i="23" s="1"/>
  <c r="L385" i="23"/>
  <c r="M385" i="23" s="1"/>
  <c r="L324" i="23"/>
  <c r="M324" i="23" s="1"/>
  <c r="L384" i="23"/>
  <c r="M384" i="23" s="1"/>
  <c r="L383" i="23"/>
  <c r="M383" i="23" s="1"/>
  <c r="L362" i="23"/>
  <c r="M362" i="23" s="1"/>
  <c r="L137" i="23"/>
  <c r="M137" i="23" s="1"/>
  <c r="L430" i="23"/>
  <c r="M430" i="23" s="1"/>
  <c r="L295" i="23"/>
  <c r="M295" i="23" s="1"/>
  <c r="L291" i="23"/>
  <c r="M291" i="23" s="1"/>
  <c r="L236" i="23"/>
  <c r="M236" i="23" s="1"/>
  <c r="L267" i="23"/>
  <c r="M267" i="23" s="1"/>
  <c r="L311" i="23"/>
  <c r="M311" i="23" s="1"/>
  <c r="L353" i="23"/>
  <c r="M353" i="23" s="1"/>
  <c r="L97" i="23"/>
  <c r="M97" i="23" s="1"/>
  <c r="L333" i="23"/>
  <c r="M333" i="23" s="1"/>
  <c r="L330" i="23"/>
  <c r="M330" i="23" s="1"/>
  <c r="L334" i="23"/>
  <c r="M334" i="23" s="1"/>
  <c r="L434" i="23"/>
  <c r="M434" i="23" s="1"/>
  <c r="L277" i="23"/>
  <c r="M277" i="23" s="1"/>
  <c r="L296" i="23"/>
  <c r="M296" i="23" s="1"/>
  <c r="L247" i="23"/>
  <c r="M247" i="23" s="1"/>
  <c r="L349" i="23"/>
  <c r="M349" i="23" s="1"/>
  <c r="L435" i="23"/>
  <c r="M435" i="23" s="1"/>
  <c r="L93" i="23"/>
  <c r="M93" i="23" s="1"/>
  <c r="L337" i="23"/>
  <c r="M337" i="23" s="1"/>
  <c r="L391" i="23"/>
  <c r="M391" i="23" s="1"/>
  <c r="L237" i="23"/>
  <c r="M237" i="23" s="1"/>
  <c r="L271" i="23"/>
  <c r="M271" i="23" s="1"/>
  <c r="L225" i="23"/>
  <c r="M225" i="23" s="1"/>
  <c r="L132" i="23"/>
  <c r="M132" i="23" s="1"/>
  <c r="L153" i="23"/>
  <c r="M153" i="23" s="1"/>
  <c r="L168" i="23"/>
  <c r="M168" i="23" s="1"/>
  <c r="L150" i="23"/>
  <c r="M150" i="23" s="1"/>
  <c r="L167" i="23"/>
  <c r="M167" i="23" s="1"/>
  <c r="L177" i="23"/>
  <c r="M177" i="23" s="1"/>
  <c r="L201" i="23"/>
  <c r="M201" i="23" s="1"/>
  <c r="L303" i="23"/>
  <c r="M303" i="23" s="1"/>
  <c r="L108" i="23"/>
  <c r="M108" i="23" s="1"/>
  <c r="L380" i="23"/>
  <c r="M380" i="23" s="1"/>
  <c r="L412" i="23"/>
  <c r="M412" i="23" s="1"/>
  <c r="L144" i="23"/>
  <c r="M144" i="23" s="1"/>
  <c r="L242" i="23"/>
  <c r="M242" i="23" s="1"/>
  <c r="L235" i="23"/>
  <c r="M235" i="23" s="1"/>
  <c r="L289" i="23"/>
  <c r="M289" i="23" s="1"/>
  <c r="L138" i="23"/>
  <c r="M138" i="23" s="1"/>
  <c r="L381" i="23"/>
  <c r="M381" i="23" s="1"/>
  <c r="L363" i="23"/>
  <c r="M363" i="23" s="1"/>
  <c r="L414" i="23"/>
  <c r="M414" i="23" s="1"/>
  <c r="L241" i="23"/>
  <c r="M241" i="23" s="1"/>
  <c r="L265" i="23"/>
  <c r="M265" i="23" s="1"/>
  <c r="L250" i="23"/>
  <c r="M250" i="23" s="1"/>
  <c r="L110" i="23"/>
  <c r="M110" i="23" s="1"/>
  <c r="L101" i="23"/>
  <c r="M101" i="23" s="1"/>
  <c r="L91" i="23"/>
  <c r="M91" i="23" s="1"/>
  <c r="L94" i="23"/>
  <c r="M94" i="23" s="1"/>
  <c r="L129" i="23"/>
  <c r="M129" i="23" s="1"/>
  <c r="L186" i="23"/>
  <c r="M186" i="23" s="1"/>
  <c r="L202" i="23"/>
  <c r="M202" i="23" s="1"/>
  <c r="L219" i="23"/>
  <c r="M219" i="23" s="1"/>
  <c r="L262" i="23"/>
  <c r="M262" i="23" s="1"/>
  <c r="L372" i="23"/>
  <c r="M372" i="23" s="1"/>
  <c r="L387" i="23"/>
  <c r="M387" i="23" s="1"/>
  <c r="L409" i="23"/>
  <c r="M409" i="23" s="1"/>
  <c r="L354" i="23"/>
  <c r="M354" i="23" s="1"/>
  <c r="L233" i="23"/>
  <c r="M233" i="23" s="1"/>
  <c r="L448" i="23"/>
  <c r="M448" i="23" s="1"/>
  <c r="L246" i="23"/>
  <c r="M246" i="23" s="1"/>
  <c r="L293" i="23"/>
  <c r="M293" i="23" s="1"/>
  <c r="L259" i="23"/>
  <c r="M259" i="23" s="1"/>
  <c r="L347" i="23"/>
  <c r="M347" i="23" s="1"/>
  <c r="L455" i="23"/>
  <c r="M455" i="23" s="1"/>
  <c r="L127" i="23"/>
  <c r="M127" i="23" s="1"/>
  <c r="L151" i="23"/>
  <c r="M151" i="23" s="1"/>
  <c r="L169" i="23"/>
  <c r="M169" i="23" s="1"/>
  <c r="L148" i="23"/>
  <c r="M148" i="23" s="1"/>
  <c r="L164" i="23"/>
  <c r="M164" i="23" s="1"/>
  <c r="L185" i="23"/>
  <c r="M185" i="23" s="1"/>
  <c r="L199" i="23"/>
  <c r="M199" i="23" s="1"/>
  <c r="L215" i="23"/>
  <c r="M215" i="23" s="1"/>
  <c r="L217" i="23"/>
  <c r="M217" i="23" s="1"/>
  <c r="L335" i="23"/>
  <c r="M335" i="23" s="1"/>
  <c r="L401" i="23"/>
  <c r="M401" i="23" s="1"/>
  <c r="L332" i="23"/>
  <c r="M332" i="23" s="1"/>
  <c r="L400" i="23"/>
  <c r="M400" i="23" s="1"/>
  <c r="L399" i="23"/>
  <c r="M399" i="23" s="1"/>
  <c r="L378" i="23"/>
  <c r="M378" i="23" s="1"/>
  <c r="L141" i="23"/>
  <c r="M141" i="23" s="1"/>
  <c r="L438" i="23"/>
  <c r="M438" i="23" s="1"/>
  <c r="L224" i="23"/>
  <c r="M224" i="23" s="1"/>
  <c r="L314" i="23"/>
  <c r="M314" i="23" s="1"/>
  <c r="L298" i="23"/>
  <c r="M298" i="23" s="1"/>
  <c r="L258" i="23"/>
  <c r="M258" i="23" s="1"/>
  <c r="L251" i="23"/>
  <c r="M251" i="23" s="1"/>
  <c r="L301" i="23"/>
  <c r="M301" i="23" s="1"/>
  <c r="L447" i="23"/>
  <c r="M447" i="23" s="1"/>
  <c r="L104" i="23"/>
  <c r="M104" i="23" s="1"/>
  <c r="L320" i="23"/>
  <c r="M320" i="23" s="1"/>
  <c r="L375" i="23"/>
  <c r="M375" i="23" s="1"/>
  <c r="L442" i="23"/>
  <c r="M442" i="23" s="1"/>
  <c r="L317" i="23"/>
  <c r="M317" i="23" s="1"/>
  <c r="L318" i="23"/>
  <c r="M318" i="23" s="1"/>
  <c r="L312" i="23"/>
  <c r="M312" i="23" s="1"/>
  <c r="L419" i="23"/>
  <c r="M419" i="23" s="1"/>
  <c r="L102" i="23"/>
  <c r="M102" i="23" s="1"/>
  <c r="L270" i="23"/>
  <c r="M270" i="23" s="1"/>
  <c r="L348" i="23"/>
  <c r="M348" i="23" s="1"/>
  <c r="L426" i="23"/>
  <c r="M426" i="23" s="1"/>
  <c r="L157" i="23"/>
  <c r="M157" i="23" s="1"/>
  <c r="L154" i="23"/>
  <c r="M154" i="23" s="1"/>
  <c r="L189" i="23"/>
  <c r="M189" i="23" s="1"/>
  <c r="L178" i="23"/>
  <c r="M178" i="23" s="1"/>
  <c r="L286" i="23"/>
  <c r="M286" i="23" s="1"/>
  <c r="L249" i="23"/>
  <c r="M249" i="23" s="1"/>
  <c r="L111" i="23"/>
  <c r="M111" i="23" s="1"/>
  <c r="L428" i="23"/>
  <c r="M428" i="23" s="1"/>
  <c r="L99" i="23"/>
  <c r="M99" i="23" s="1"/>
  <c r="L125" i="23"/>
  <c r="M125" i="23" s="1"/>
  <c r="L190" i="23"/>
  <c r="M190" i="23" s="1"/>
  <c r="L264" i="23"/>
  <c r="M264" i="23" s="1"/>
  <c r="L282" i="23"/>
  <c r="M282" i="23" s="1"/>
  <c r="L411" i="23"/>
  <c r="M411" i="23" s="1"/>
  <c r="L299" i="23"/>
  <c r="M299" i="23" s="1"/>
  <c r="L135" i="23"/>
  <c r="M135" i="23" s="1"/>
  <c r="L171" i="23"/>
  <c r="M171" i="23" s="1"/>
  <c r="L339" i="23"/>
  <c r="M339" i="23" s="1"/>
  <c r="L342" i="23"/>
  <c r="M342" i="23" s="1"/>
  <c r="L446" i="23"/>
  <c r="M446" i="23" s="1"/>
  <c r="L308" i="23"/>
  <c r="M308" i="23" s="1"/>
  <c r="L379" i="23"/>
  <c r="M379" i="23" s="1"/>
  <c r="L297" i="23"/>
  <c r="M297" i="23" s="1"/>
  <c r="L196" i="23"/>
  <c r="M196" i="23" s="1"/>
  <c r="L418" i="23"/>
  <c r="M418" i="23" s="1"/>
  <c r="L100" i="23"/>
  <c r="M100" i="23" s="1"/>
  <c r="L98" i="23"/>
  <c r="M98" i="23" s="1"/>
  <c r="L206" i="23"/>
  <c r="M206" i="23" s="1"/>
  <c r="L278" i="23"/>
  <c r="M278" i="23" s="1"/>
  <c r="L366" i="23"/>
  <c r="M366" i="23" s="1"/>
  <c r="L307" i="23"/>
  <c r="M307" i="23" s="1"/>
  <c r="L155" i="23"/>
  <c r="M155" i="23" s="1"/>
  <c r="L187" i="23"/>
  <c r="M187" i="23" s="1"/>
  <c r="L223" i="23"/>
  <c r="M223" i="23" s="1"/>
  <c r="L284" i="23"/>
  <c r="M284" i="23" s="1"/>
  <c r="L253" i="23"/>
  <c r="M253" i="23" s="1"/>
  <c r="L285" i="23"/>
  <c r="M285" i="23" s="1"/>
  <c r="L436" i="23"/>
  <c r="M436" i="23" s="1"/>
  <c r="L358" i="23"/>
  <c r="M358" i="23" s="1"/>
  <c r="L456" i="23"/>
  <c r="M456" i="23" s="1"/>
  <c r="L152" i="23"/>
  <c r="M152" i="23" s="1"/>
  <c r="L340" i="23"/>
  <c r="M340" i="23" s="1"/>
  <c r="L345" i="23"/>
  <c r="M345" i="23" s="1"/>
  <c r="L305" i="23"/>
  <c r="M305" i="23" s="1"/>
  <c r="L350" i="23"/>
  <c r="M350" i="23" s="1"/>
  <c r="L260" i="23"/>
  <c r="M260" i="23" s="1"/>
  <c r="L417" i="23"/>
  <c r="M417" i="23" s="1"/>
  <c r="L395" i="23"/>
  <c r="M395" i="23" s="1"/>
  <c r="L248" i="23"/>
  <c r="M248" i="23" s="1"/>
  <c r="L443" i="23"/>
  <c r="M443" i="23" s="1"/>
  <c r="L109" i="23"/>
  <c r="M109" i="23" s="1"/>
  <c r="L268" i="23"/>
  <c r="M268" i="23" s="1"/>
  <c r="L388" i="23"/>
  <c r="M388" i="23" s="1"/>
  <c r="L424" i="23"/>
  <c r="M424" i="23" s="1"/>
  <c r="L283" i="23"/>
  <c r="M283" i="23" s="1"/>
  <c r="L172" i="23"/>
  <c r="M172" i="23" s="1"/>
  <c r="L203" i="23"/>
  <c r="M203" i="23" s="1"/>
  <c r="L322" i="23"/>
  <c r="M322" i="23" s="1"/>
  <c r="L394" i="23"/>
  <c r="M394" i="23" s="1"/>
  <c r="L356" i="23"/>
  <c r="M356" i="23" s="1"/>
  <c r="L142" i="23"/>
  <c r="M142" i="23" s="1"/>
  <c r="L403" i="23"/>
  <c r="M403" i="23" s="1"/>
  <c r="L421" i="23"/>
  <c r="M421" i="23" s="1"/>
  <c r="L105" i="23"/>
  <c r="M105" i="23" s="1"/>
  <c r="L323" i="23"/>
  <c r="M323" i="23" s="1"/>
  <c r="L229" i="23"/>
  <c r="M229" i="23" s="1"/>
  <c r="L90" i="23"/>
  <c r="M90" i="23" s="1"/>
  <c r="L70" i="23"/>
  <c r="M70" i="23" s="1"/>
  <c r="L46" i="23"/>
  <c r="M46" i="23" s="1"/>
  <c r="L52" i="23"/>
  <c r="M52" i="23" s="1"/>
  <c r="L68" i="23"/>
  <c r="M68" i="23" s="1"/>
  <c r="L54" i="23"/>
  <c r="M54" i="23" s="1"/>
  <c r="L86" i="23"/>
  <c r="M86" i="23" s="1"/>
  <c r="L62" i="23"/>
  <c r="M62" i="23" s="1"/>
  <c r="L42" i="23"/>
  <c r="M42" i="23" s="1"/>
  <c r="L88" i="23"/>
  <c r="M88" i="23" s="1"/>
  <c r="L64" i="23"/>
  <c r="M64" i="23" s="1"/>
  <c r="L78" i="23"/>
  <c r="M78" i="23" s="1"/>
  <c r="L58" i="23"/>
  <c r="M58" i="23" s="1"/>
  <c r="L37" i="23"/>
  <c r="L84" i="23"/>
  <c r="M84" i="23" s="1"/>
  <c r="L60" i="23"/>
  <c r="M60" i="23" s="1"/>
  <c r="L74" i="23"/>
  <c r="M74" i="23" s="1"/>
  <c r="L80" i="23"/>
  <c r="M80" i="23" s="1"/>
  <c r="L44" i="23"/>
  <c r="M44" i="23" s="1"/>
  <c r="L72" i="23"/>
  <c r="M72" i="23" s="1"/>
  <c r="L48" i="23"/>
  <c r="M48" i="23" s="1"/>
  <c r="L76" i="23"/>
  <c r="M76" i="23" s="1"/>
  <c r="L65" i="23"/>
  <c r="M65" i="23" s="1"/>
  <c r="L82" i="23"/>
  <c r="M82" i="23" s="1"/>
  <c r="L66" i="23"/>
  <c r="M66" i="23" s="1"/>
  <c r="L69" i="23"/>
  <c r="M69" i="23" s="1"/>
  <c r="L63" i="23"/>
  <c r="M63" i="23" s="1"/>
  <c r="L43" i="23"/>
  <c r="M43" i="23" s="1"/>
  <c r="L38" i="23"/>
  <c r="M38" i="23" s="1"/>
  <c r="L59" i="23"/>
  <c r="M59" i="23" s="1"/>
  <c r="L39" i="23"/>
  <c r="M39" i="23" s="1"/>
  <c r="L73" i="23"/>
  <c r="M73" i="23" s="1"/>
  <c r="L51" i="23"/>
  <c r="M51" i="23" s="1"/>
  <c r="L56" i="23"/>
  <c r="M56" i="23" s="1"/>
  <c r="L61" i="23"/>
  <c r="M61" i="23" s="1"/>
  <c r="L47" i="23"/>
  <c r="M47" i="23" s="1"/>
  <c r="L45" i="23"/>
  <c r="M45" i="23" s="1"/>
  <c r="L77" i="23"/>
  <c r="M77" i="23" s="1"/>
  <c r="L79" i="23"/>
  <c r="M79" i="23" s="1"/>
  <c r="L67" i="23"/>
  <c r="M67" i="23" s="1"/>
  <c r="L55" i="23"/>
  <c r="M55" i="23" s="1"/>
  <c r="L83" i="23"/>
  <c r="M83" i="23" s="1"/>
  <c r="L49" i="23"/>
  <c r="M49" i="23" s="1"/>
  <c r="L81" i="23"/>
  <c r="M81" i="23" s="1"/>
  <c r="L75" i="23"/>
  <c r="M75" i="23" s="1"/>
  <c r="E38" i="23"/>
  <c r="D45" i="23"/>
  <c r="D57" i="23"/>
  <c r="D69" i="23"/>
  <c r="D77" i="23"/>
  <c r="D89" i="23"/>
  <c r="D46" i="23"/>
  <c r="D54" i="23"/>
  <c r="D58" i="23"/>
  <c r="D62" i="23"/>
  <c r="D66" i="23"/>
  <c r="D70" i="23"/>
  <c r="D74" i="23"/>
  <c r="D78" i="23"/>
  <c r="D82" i="23"/>
  <c r="D86" i="23"/>
  <c r="D90" i="23"/>
  <c r="D53" i="23"/>
  <c r="D81" i="23"/>
  <c r="D38" i="23"/>
  <c r="D39" i="23"/>
  <c r="D43" i="23"/>
  <c r="D47" i="23"/>
  <c r="D51" i="23"/>
  <c r="D55" i="23"/>
  <c r="D59" i="23"/>
  <c r="D63" i="23"/>
  <c r="D67" i="23"/>
  <c r="D71" i="23"/>
  <c r="D75" i="23"/>
  <c r="D79" i="23"/>
  <c r="D83" i="23"/>
  <c r="D87" i="23"/>
  <c r="D41" i="23"/>
  <c r="D49" i="23"/>
  <c r="D61" i="23"/>
  <c r="D65" i="23"/>
  <c r="D73" i="23"/>
  <c r="D85" i="23"/>
  <c r="D42" i="23"/>
  <c r="D50" i="23"/>
  <c r="D40" i="23"/>
  <c r="D44" i="23"/>
  <c r="B10" i="23" s="1"/>
  <c r="D48" i="23"/>
  <c r="D52" i="23"/>
  <c r="D56" i="23"/>
  <c r="D60" i="23"/>
  <c r="D64" i="23"/>
  <c r="D68" i="23"/>
  <c r="D72" i="23"/>
  <c r="D76" i="23"/>
  <c r="D80" i="23"/>
  <c r="D84" i="23"/>
  <c r="D88" i="23"/>
  <c r="C13" i="22"/>
  <c r="C12" i="22"/>
  <c r="B12" i="22"/>
  <c r="B11" i="22"/>
  <c r="C9" i="22"/>
  <c r="B8" i="22"/>
  <c r="B7" i="22"/>
  <c r="C8" i="22"/>
  <c r="C5" i="22"/>
  <c r="C4" i="22"/>
  <c r="O26" i="22"/>
  <c r="P26" i="22"/>
  <c r="O27" i="22"/>
  <c r="P27" i="22"/>
  <c r="O28" i="22"/>
  <c r="P28" i="22"/>
  <c r="O29" i="22"/>
  <c r="P29" i="22"/>
  <c r="O30" i="22"/>
  <c r="P30" i="22"/>
  <c r="O31" i="22"/>
  <c r="P31" i="22"/>
  <c r="O32" i="22"/>
  <c r="P32" i="22"/>
  <c r="O33" i="22"/>
  <c r="P33" i="22"/>
  <c r="O34" i="22"/>
  <c r="P34" i="22"/>
  <c r="O35" i="22"/>
  <c r="P35" i="22"/>
  <c r="O36" i="22"/>
  <c r="P36" i="22"/>
  <c r="O37" i="22"/>
  <c r="P37" i="22"/>
  <c r="O38" i="22"/>
  <c r="P38" i="22"/>
  <c r="O39" i="22"/>
  <c r="P39" i="22"/>
  <c r="O40" i="22"/>
  <c r="P40" i="22"/>
  <c r="O41" i="22"/>
  <c r="P41" i="22"/>
  <c r="O42" i="22"/>
  <c r="P42" i="22"/>
  <c r="O43" i="22"/>
  <c r="P43" i="22"/>
  <c r="O44" i="22"/>
  <c r="P44" i="22"/>
  <c r="O45" i="22"/>
  <c r="P45" i="22"/>
  <c r="O46" i="22"/>
  <c r="P46" i="22"/>
  <c r="O47" i="22"/>
  <c r="P47" i="22"/>
  <c r="O48" i="22"/>
  <c r="P48" i="22"/>
  <c r="O49" i="22"/>
  <c r="P49" i="22"/>
  <c r="O50" i="22"/>
  <c r="P50" i="22"/>
  <c r="O51" i="22"/>
  <c r="P51" i="22"/>
  <c r="O52" i="22"/>
  <c r="P52" i="22"/>
  <c r="O53" i="22"/>
  <c r="P53" i="22"/>
  <c r="O54" i="22"/>
  <c r="P54" i="22"/>
  <c r="O55" i="22"/>
  <c r="P55" i="22"/>
  <c r="O56" i="22"/>
  <c r="P56" i="22"/>
  <c r="O57" i="22"/>
  <c r="P57" i="22"/>
  <c r="O58" i="22"/>
  <c r="P58" i="22"/>
  <c r="O59" i="22"/>
  <c r="P59" i="22"/>
  <c r="O60" i="22"/>
  <c r="P60" i="22"/>
  <c r="O61" i="22"/>
  <c r="P61" i="22"/>
  <c r="O62" i="22"/>
  <c r="P62" i="22"/>
  <c r="O63" i="22"/>
  <c r="P63" i="22"/>
  <c r="O64" i="22"/>
  <c r="P64" i="22"/>
  <c r="O65" i="22"/>
  <c r="P65" i="22"/>
  <c r="O66" i="22"/>
  <c r="P66" i="22"/>
  <c r="O67" i="22"/>
  <c r="P67" i="22"/>
  <c r="O68" i="22"/>
  <c r="P68" i="22"/>
  <c r="O69" i="22"/>
  <c r="P69" i="22"/>
  <c r="O70" i="22"/>
  <c r="P70" i="22"/>
  <c r="O71" i="22"/>
  <c r="P71" i="22"/>
  <c r="O72" i="22"/>
  <c r="P72" i="22"/>
  <c r="O73" i="22"/>
  <c r="P73" i="22"/>
  <c r="O74" i="22"/>
  <c r="P74" i="22"/>
  <c r="O75" i="22"/>
  <c r="P75" i="22"/>
  <c r="O76" i="22"/>
  <c r="P76" i="22"/>
  <c r="O77" i="22"/>
  <c r="P77" i="22"/>
  <c r="O78" i="22"/>
  <c r="P78" i="22"/>
  <c r="O79" i="22"/>
  <c r="P79" i="22"/>
  <c r="O80" i="22"/>
  <c r="P80" i="22"/>
  <c r="P25" i="22"/>
  <c r="O25" i="22"/>
  <c r="B5" i="22"/>
  <c r="B4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25" i="22"/>
  <c r="M37" i="23" l="1"/>
  <c r="B5" i="23" s="1"/>
  <c r="C5" i="23"/>
  <c r="F452" i="23"/>
  <c r="G452" i="23" s="1"/>
  <c r="F265" i="23"/>
  <c r="G265" i="23" s="1"/>
  <c r="F432" i="23"/>
  <c r="G432" i="23" s="1"/>
  <c r="F455" i="23"/>
  <c r="G455" i="23" s="1"/>
  <c r="F443" i="23"/>
  <c r="G443" i="23" s="1"/>
  <c r="F420" i="23"/>
  <c r="G420" i="23" s="1"/>
  <c r="F389" i="23"/>
  <c r="G389" i="23" s="1"/>
  <c r="F223" i="23"/>
  <c r="G223" i="23" s="1"/>
  <c r="F450" i="23"/>
  <c r="G450" i="23" s="1"/>
  <c r="F434" i="23"/>
  <c r="G434" i="23" s="1"/>
  <c r="F404" i="23"/>
  <c r="G404" i="23" s="1"/>
  <c r="F388" i="23"/>
  <c r="G388" i="23" s="1"/>
  <c r="F360" i="23"/>
  <c r="G360" i="23" s="1"/>
  <c r="Q360" i="23" s="1"/>
  <c r="F314" i="23"/>
  <c r="G314" i="23" s="1"/>
  <c r="F419" i="23"/>
  <c r="G419" i="23" s="1"/>
  <c r="F426" i="23"/>
  <c r="G426" i="23" s="1"/>
  <c r="F395" i="23"/>
  <c r="G395" i="23" s="1"/>
  <c r="F381" i="23"/>
  <c r="G381" i="23" s="1"/>
  <c r="F364" i="23"/>
  <c r="G364" i="23" s="1"/>
  <c r="F263" i="23"/>
  <c r="G263" i="23" s="1"/>
  <c r="F371" i="23"/>
  <c r="G371" i="23" s="1"/>
  <c r="F444" i="23"/>
  <c r="G444" i="23" s="1"/>
  <c r="F448" i="23"/>
  <c r="G448" i="23" s="1"/>
  <c r="F439" i="23"/>
  <c r="G439" i="23" s="1"/>
  <c r="F405" i="23"/>
  <c r="G405" i="23" s="1"/>
  <c r="F308" i="23"/>
  <c r="G308" i="23" s="1"/>
  <c r="F446" i="23"/>
  <c r="G446" i="23" s="1"/>
  <c r="F412" i="23"/>
  <c r="G412" i="23" s="1"/>
  <c r="F391" i="23"/>
  <c r="G391" i="23" s="1"/>
  <c r="F358" i="23"/>
  <c r="G358" i="23" s="1"/>
  <c r="F417" i="23"/>
  <c r="G417" i="23" s="1"/>
  <c r="F403" i="23"/>
  <c r="G403" i="23" s="1"/>
  <c r="F365" i="23"/>
  <c r="G365" i="23" s="1"/>
  <c r="F387" i="23"/>
  <c r="G387" i="23" s="1"/>
  <c r="F436" i="23"/>
  <c r="G436" i="23" s="1"/>
  <c r="F440" i="23"/>
  <c r="G440" i="23" s="1"/>
  <c r="F435" i="23"/>
  <c r="G435" i="23" s="1"/>
  <c r="F397" i="23"/>
  <c r="G397" i="23" s="1"/>
  <c r="F442" i="23"/>
  <c r="G442" i="23" s="1"/>
  <c r="F407" i="23"/>
  <c r="G407" i="23" s="1"/>
  <c r="F374" i="23"/>
  <c r="G374" i="23" s="1"/>
  <c r="F225" i="23"/>
  <c r="G225" i="23" s="1"/>
  <c r="F425" i="23"/>
  <c r="G425" i="23" s="1"/>
  <c r="F411" i="23"/>
  <c r="G411" i="23" s="1"/>
  <c r="F400" i="23"/>
  <c r="G400" i="23" s="1"/>
  <c r="F382" i="23"/>
  <c r="G382" i="23" s="1"/>
  <c r="F273" i="23"/>
  <c r="G273" i="23" s="1"/>
  <c r="F206" i="23"/>
  <c r="G206" i="23" s="1"/>
  <c r="F379" i="23"/>
  <c r="G379" i="23" s="1"/>
  <c r="F447" i="23"/>
  <c r="G447" i="23" s="1"/>
  <c r="F428" i="23"/>
  <c r="G428" i="23" s="1"/>
  <c r="F415" i="23"/>
  <c r="G415" i="23" s="1"/>
  <c r="F438" i="23"/>
  <c r="G438" i="23" s="1"/>
  <c r="F399" i="23"/>
  <c r="G399" i="23" s="1"/>
  <c r="F373" i="23"/>
  <c r="G373" i="23" s="1"/>
  <c r="F318" i="23"/>
  <c r="G318" i="23" s="1"/>
  <c r="F451" i="23"/>
  <c r="G451" i="23" s="1"/>
  <c r="F431" i="23"/>
  <c r="G431" i="23" s="1"/>
  <c r="F408" i="23"/>
  <c r="G408" i="23" s="1"/>
  <c r="F380" i="23"/>
  <c r="G380" i="23" s="1"/>
  <c r="F269" i="23"/>
  <c r="G269" i="23" s="1"/>
  <c r="F363" i="23"/>
  <c r="G363" i="23" s="1"/>
  <c r="F456" i="23"/>
  <c r="G456" i="23" s="1"/>
  <c r="F396" i="23"/>
  <c r="G396" i="23" s="1"/>
  <c r="F392" i="23"/>
  <c r="G392" i="23" s="1"/>
  <c r="F413" i="23"/>
  <c r="G413" i="23" s="1"/>
  <c r="F372" i="23"/>
  <c r="G372" i="23" s="1"/>
  <c r="F267" i="23"/>
  <c r="G267" i="23" s="1"/>
  <c r="F454" i="23"/>
  <c r="G454" i="23" s="1"/>
  <c r="F366" i="23"/>
  <c r="G366" i="23" s="1"/>
  <c r="F430" i="23"/>
  <c r="G430" i="23" s="1"/>
  <c r="F351" i="23"/>
  <c r="G351" i="23" s="1"/>
  <c r="F383" i="23"/>
  <c r="G383" i="23" s="1"/>
  <c r="F307" i="23"/>
  <c r="G307" i="23" s="1"/>
  <c r="F274" i="23"/>
  <c r="G274" i="23" s="1"/>
  <c r="Q274" i="23" s="1"/>
  <c r="F240" i="23"/>
  <c r="G240" i="23" s="1"/>
  <c r="F201" i="23"/>
  <c r="G201" i="23" s="1"/>
  <c r="F331" i="23"/>
  <c r="G331" i="23" s="1"/>
  <c r="Q331" i="23" s="1"/>
  <c r="F227" i="23"/>
  <c r="G227" i="23" s="1"/>
  <c r="F190" i="23"/>
  <c r="G190" i="23" s="1"/>
  <c r="F361" i="23"/>
  <c r="G361" i="23" s="1"/>
  <c r="F414" i="23"/>
  <c r="G414" i="23" s="1"/>
  <c r="F237" i="23"/>
  <c r="G237" i="23" s="1"/>
  <c r="F250" i="23"/>
  <c r="G250" i="23" s="1"/>
  <c r="Q250" i="23" s="1"/>
  <c r="F215" i="23"/>
  <c r="G215" i="23" s="1"/>
  <c r="F377" i="23"/>
  <c r="G377" i="23" s="1"/>
  <c r="F202" i="23"/>
  <c r="G202" i="23" s="1"/>
  <c r="F393" i="23"/>
  <c r="G393" i="23" s="1"/>
  <c r="F241" i="23"/>
  <c r="G241" i="23" s="1"/>
  <c r="F224" i="23"/>
  <c r="G224" i="23" s="1"/>
  <c r="F226" i="23"/>
  <c r="G226" i="23" s="1"/>
  <c r="F199" i="23"/>
  <c r="G199" i="23" s="1"/>
  <c r="Q199" i="23" s="1"/>
  <c r="F453" i="23"/>
  <c r="G453" i="23" s="1"/>
  <c r="F231" i="23"/>
  <c r="G231" i="23" s="1"/>
  <c r="F247" i="23"/>
  <c r="G247" i="23" s="1"/>
  <c r="F280" i="23"/>
  <c r="G280" i="23" s="1"/>
  <c r="F302" i="23"/>
  <c r="G302" i="23" s="1"/>
  <c r="Q302" i="23" s="1"/>
  <c r="F346" i="23"/>
  <c r="G346" i="23" s="1"/>
  <c r="F197" i="23"/>
  <c r="G197" i="23" s="1"/>
  <c r="F341" i="23"/>
  <c r="G341" i="23" s="1"/>
  <c r="F285" i="23"/>
  <c r="G285" i="23" s="1"/>
  <c r="F279" i="23"/>
  <c r="G279" i="23" s="1"/>
  <c r="F370" i="23"/>
  <c r="G370" i="23" s="1"/>
  <c r="F218" i="23"/>
  <c r="G218" i="23" s="1"/>
  <c r="F234" i="23"/>
  <c r="G234" i="23" s="1"/>
  <c r="Q234" i="23" s="1"/>
  <c r="F253" i="23"/>
  <c r="G253" i="23" s="1"/>
  <c r="F315" i="23"/>
  <c r="G315" i="23" s="1"/>
  <c r="F281" i="23"/>
  <c r="G281" i="23" s="1"/>
  <c r="F187" i="23"/>
  <c r="G187" i="23" s="1"/>
  <c r="F339" i="23"/>
  <c r="G339" i="23" s="1"/>
  <c r="Q339" i="23" s="1"/>
  <c r="F324" i="23"/>
  <c r="G324" i="23" s="1"/>
  <c r="F212" i="23"/>
  <c r="G212" i="23" s="1"/>
  <c r="F319" i="23"/>
  <c r="G319" i="23" s="1"/>
  <c r="F406" i="23"/>
  <c r="G406" i="23" s="1"/>
  <c r="F198" i="23"/>
  <c r="G198" i="23" s="1"/>
  <c r="F262" i="23"/>
  <c r="G262" i="23" s="1"/>
  <c r="F257" i="23"/>
  <c r="G257" i="23" s="1"/>
  <c r="F293" i="23"/>
  <c r="G293" i="23" s="1"/>
  <c r="F332" i="23"/>
  <c r="G332" i="23" s="1"/>
  <c r="F291" i="23"/>
  <c r="G291" i="23" s="1"/>
  <c r="F429" i="23"/>
  <c r="G429" i="23" s="1"/>
  <c r="F220" i="23"/>
  <c r="G220" i="23" s="1"/>
  <c r="F268" i="23"/>
  <c r="G268" i="23" s="1"/>
  <c r="F244" i="23"/>
  <c r="G244" i="23" s="1"/>
  <c r="F217" i="23"/>
  <c r="G217" i="23" s="1"/>
  <c r="F195" i="23"/>
  <c r="G195" i="23" s="1"/>
  <c r="F357" i="23"/>
  <c r="G357" i="23" s="1"/>
  <c r="F336" i="23"/>
  <c r="G336" i="23" s="1"/>
  <c r="F376" i="23"/>
  <c r="G376" i="23" s="1"/>
  <c r="F194" i="23"/>
  <c r="G194" i="23" s="1"/>
  <c r="F245" i="23"/>
  <c r="G245" i="23" s="1"/>
  <c r="F270" i="23"/>
  <c r="G270" i="23" s="1"/>
  <c r="Q270" i="23" s="1"/>
  <c r="F309" i="23"/>
  <c r="G309" i="23" s="1"/>
  <c r="F205" i="23"/>
  <c r="G205" i="23" s="1"/>
  <c r="F335" i="23"/>
  <c r="G335" i="23" s="1"/>
  <c r="Q335" i="23" s="1"/>
  <c r="F386" i="23"/>
  <c r="G386" i="23" s="1"/>
  <c r="F422" i="23"/>
  <c r="G422" i="23" s="1"/>
  <c r="F416" i="23"/>
  <c r="G416" i="23" s="1"/>
  <c r="F251" i="23"/>
  <c r="G251" i="23" s="1"/>
  <c r="F278" i="23"/>
  <c r="G278" i="23" s="1"/>
  <c r="F348" i="23"/>
  <c r="G348" i="23" s="1"/>
  <c r="F189" i="23"/>
  <c r="G189" i="23" s="1"/>
  <c r="F311" i="23"/>
  <c r="G311" i="23" s="1"/>
  <c r="F424" i="23"/>
  <c r="G424" i="23" s="1"/>
  <c r="F235" i="23"/>
  <c r="G235" i="23" s="1"/>
  <c r="F255" i="23"/>
  <c r="G255" i="23" s="1"/>
  <c r="F295" i="23"/>
  <c r="G295" i="23" s="1"/>
  <c r="F284" i="23"/>
  <c r="G284" i="23" s="1"/>
  <c r="F222" i="23"/>
  <c r="G222" i="23" s="1"/>
  <c r="F350" i="23"/>
  <c r="G350" i="23" s="1"/>
  <c r="F213" i="23"/>
  <c r="G213" i="23" s="1"/>
  <c r="F359" i="23"/>
  <c r="G359" i="23" s="1"/>
  <c r="F327" i="23"/>
  <c r="G327" i="23" s="1"/>
  <c r="F384" i="23"/>
  <c r="G384" i="23" s="1"/>
  <c r="F214" i="23"/>
  <c r="G214" i="23" s="1"/>
  <c r="F449" i="23"/>
  <c r="G449" i="23" s="1"/>
  <c r="F287" i="23"/>
  <c r="G287" i="23" s="1"/>
  <c r="F238" i="23"/>
  <c r="G238" i="23" s="1"/>
  <c r="Q238" i="23" s="1"/>
  <c r="F290" i="23"/>
  <c r="G290" i="23" s="1"/>
  <c r="F349" i="23"/>
  <c r="G349" i="23" s="1"/>
  <c r="F321" i="23"/>
  <c r="G321" i="23" s="1"/>
  <c r="F203" i="23"/>
  <c r="G203" i="23" s="1"/>
  <c r="Q203" i="23" s="1"/>
  <c r="F334" i="23"/>
  <c r="G334" i="23" s="1"/>
  <c r="Q334" i="23" s="1"/>
  <c r="F340" i="23"/>
  <c r="G340" i="23" s="1"/>
  <c r="Q340" i="23" s="1"/>
  <c r="F277" i="23"/>
  <c r="G277" i="23" s="1"/>
  <c r="F369" i="23"/>
  <c r="G369" i="23" s="1"/>
  <c r="F204" i="23"/>
  <c r="G204" i="23" s="1"/>
  <c r="F441" i="23"/>
  <c r="G441" i="23" s="1"/>
  <c r="F418" i="23"/>
  <c r="G418" i="23" s="1"/>
  <c r="F288" i="23"/>
  <c r="G288" i="23" s="1"/>
  <c r="Q288" i="23" s="1"/>
  <c r="F292" i="23"/>
  <c r="G292" i="23" s="1"/>
  <c r="F272" i="23"/>
  <c r="G272" i="23" s="1"/>
  <c r="F258" i="23"/>
  <c r="G258" i="23" s="1"/>
  <c r="Q258" i="23" s="1"/>
  <c r="F276" i="23"/>
  <c r="G276" i="23" s="1"/>
  <c r="Q276" i="23" s="1"/>
  <c r="F322" i="23"/>
  <c r="G322" i="23" s="1"/>
  <c r="F232" i="23"/>
  <c r="G232" i="23" s="1"/>
  <c r="Q232" i="23" s="1"/>
  <c r="F249" i="23"/>
  <c r="G249" i="23" s="1"/>
  <c r="F329" i="23"/>
  <c r="G329" i="23" s="1"/>
  <c r="F211" i="23"/>
  <c r="G211" i="23" s="1"/>
  <c r="F326" i="23"/>
  <c r="G326" i="23" s="1"/>
  <c r="F423" i="23"/>
  <c r="G423" i="23" s="1"/>
  <c r="F385" i="23"/>
  <c r="G385" i="23" s="1"/>
  <c r="F283" i="23"/>
  <c r="G283" i="23" s="1"/>
  <c r="F248" i="23"/>
  <c r="G248" i="23" s="1"/>
  <c r="Q248" i="23" s="1"/>
  <c r="F259" i="23"/>
  <c r="G259" i="23" s="1"/>
  <c r="F282" i="23"/>
  <c r="G282" i="23" s="1"/>
  <c r="F352" i="23"/>
  <c r="G352" i="23" s="1"/>
  <c r="F333" i="23"/>
  <c r="G333" i="23" s="1"/>
  <c r="F210" i="23"/>
  <c r="G210" i="23" s="1"/>
  <c r="F316" i="23"/>
  <c r="G316" i="23" s="1"/>
  <c r="F402" i="23"/>
  <c r="G402" i="23" s="1"/>
  <c r="F271" i="23"/>
  <c r="G271" i="23" s="1"/>
  <c r="F375" i="23"/>
  <c r="G375" i="23" s="1"/>
  <c r="F256" i="23"/>
  <c r="G256" i="23" s="1"/>
  <c r="F261" i="23"/>
  <c r="G261" i="23" s="1"/>
  <c r="F286" i="23"/>
  <c r="G286" i="23" s="1"/>
  <c r="F221" i="23"/>
  <c r="G221" i="23" s="1"/>
  <c r="F192" i="23"/>
  <c r="G192" i="23" s="1"/>
  <c r="F437" i="23"/>
  <c r="G437" i="23" s="1"/>
  <c r="F216" i="23"/>
  <c r="G216" i="23" s="1"/>
  <c r="F239" i="23"/>
  <c r="G239" i="23" s="1"/>
  <c r="F260" i="23"/>
  <c r="G260" i="23" s="1"/>
  <c r="F299" i="23"/>
  <c r="G299" i="23" s="1"/>
  <c r="F254" i="23"/>
  <c r="G254" i="23" s="1"/>
  <c r="F294" i="23"/>
  <c r="G294" i="23" s="1"/>
  <c r="Q294" i="23" s="1"/>
  <c r="F354" i="23"/>
  <c r="G354" i="23" s="1"/>
  <c r="Q354" i="23" s="1"/>
  <c r="F289" i="23"/>
  <c r="G289" i="23" s="1"/>
  <c r="F191" i="23"/>
  <c r="G191" i="23" s="1"/>
  <c r="F343" i="23"/>
  <c r="G343" i="23" s="1"/>
  <c r="F310" i="23"/>
  <c r="G310" i="23" s="1"/>
  <c r="F394" i="23"/>
  <c r="G394" i="23" s="1"/>
  <c r="F409" i="23"/>
  <c r="G409" i="23" s="1"/>
  <c r="F427" i="23"/>
  <c r="G427" i="23" s="1"/>
  <c r="F242" i="23"/>
  <c r="G242" i="23" s="1"/>
  <c r="Q242" i="23" s="1"/>
  <c r="F304" i="23"/>
  <c r="G304" i="23" s="1"/>
  <c r="F317" i="23"/>
  <c r="G317" i="23" s="1"/>
  <c r="F353" i="23"/>
  <c r="G353" i="23" s="1"/>
  <c r="F193" i="23"/>
  <c r="G193" i="23" s="1"/>
  <c r="F337" i="23"/>
  <c r="G337" i="23" s="1"/>
  <c r="F219" i="23"/>
  <c r="G219" i="23" s="1"/>
  <c r="F328" i="23"/>
  <c r="G328" i="23" s="1"/>
  <c r="F330" i="23"/>
  <c r="G330" i="23" s="1"/>
  <c r="F378" i="23"/>
  <c r="G378" i="23" s="1"/>
  <c r="F188" i="23"/>
  <c r="G188" i="23" s="1"/>
  <c r="F445" i="23"/>
  <c r="G445" i="23" s="1"/>
  <c r="F303" i="23"/>
  <c r="G303" i="23" s="1"/>
  <c r="F347" i="23"/>
  <c r="G347" i="23" s="1"/>
  <c r="Q347" i="23" s="1"/>
  <c r="F266" i="23"/>
  <c r="G266" i="23" s="1"/>
  <c r="Q266" i="23" s="1"/>
  <c r="F338" i="23"/>
  <c r="G338" i="23" s="1"/>
  <c r="F236" i="23"/>
  <c r="G236" i="23" s="1"/>
  <c r="Q236" i="23" s="1"/>
  <c r="F345" i="23"/>
  <c r="G345" i="23" s="1"/>
  <c r="F342" i="23"/>
  <c r="G342" i="23" s="1"/>
  <c r="F305" i="23"/>
  <c r="G305" i="23" s="1"/>
  <c r="F275" i="23"/>
  <c r="G275" i="23" s="1"/>
  <c r="F300" i="23"/>
  <c r="G300" i="23" s="1"/>
  <c r="Q300" i="23" s="1"/>
  <c r="F325" i="23"/>
  <c r="G325" i="23" s="1"/>
  <c r="F410" i="23"/>
  <c r="G410" i="23" s="1"/>
  <c r="F246" i="23"/>
  <c r="G246" i="23" s="1"/>
  <c r="F323" i="23"/>
  <c r="G323" i="23" s="1"/>
  <c r="F390" i="23"/>
  <c r="G390" i="23" s="1"/>
  <c r="F312" i="23"/>
  <c r="G312" i="23" s="1"/>
  <c r="F229" i="23"/>
  <c r="G229" i="23" s="1"/>
  <c r="F368" i="23"/>
  <c r="G368" i="23" s="1"/>
  <c r="F264" i="23"/>
  <c r="G264" i="23" s="1"/>
  <c r="F228" i="23"/>
  <c r="G228" i="23" s="1"/>
  <c r="F207" i="23"/>
  <c r="G207" i="23" s="1"/>
  <c r="Q207" i="23" s="1"/>
  <c r="F433" i="23"/>
  <c r="G433" i="23" s="1"/>
  <c r="F362" i="23"/>
  <c r="G362" i="23" s="1"/>
  <c r="F344" i="23"/>
  <c r="G344" i="23" s="1"/>
  <c r="Q344" i="23" s="1"/>
  <c r="F401" i="23"/>
  <c r="G401" i="23" s="1"/>
  <c r="F208" i="23"/>
  <c r="G208" i="23" s="1"/>
  <c r="F186" i="23"/>
  <c r="G186" i="23" s="1"/>
  <c r="F367" i="23"/>
  <c r="G367" i="23" s="1"/>
  <c r="F356" i="23"/>
  <c r="G356" i="23" s="1"/>
  <c r="Q356" i="23" s="1"/>
  <c r="F243" i="23"/>
  <c r="G243" i="23" s="1"/>
  <c r="F298" i="23"/>
  <c r="G298" i="23" s="1"/>
  <c r="Q298" i="23" s="1"/>
  <c r="F320" i="23"/>
  <c r="G320" i="23" s="1"/>
  <c r="F230" i="23"/>
  <c r="G230" i="23" s="1"/>
  <c r="Q230" i="23" s="1"/>
  <c r="F398" i="23"/>
  <c r="G398" i="23" s="1"/>
  <c r="F297" i="23"/>
  <c r="G297" i="23" s="1"/>
  <c r="F233" i="23"/>
  <c r="G233" i="23" s="1"/>
  <c r="F252" i="23"/>
  <c r="G252" i="23" s="1"/>
  <c r="Q252" i="23" s="1"/>
  <c r="F200" i="23"/>
  <c r="G200" i="23" s="1"/>
  <c r="F196" i="23"/>
  <c r="G196" i="23" s="1"/>
  <c r="F306" i="23"/>
  <c r="G306" i="23" s="1"/>
  <c r="F209" i="23"/>
  <c r="G209" i="23" s="1"/>
  <c r="F421" i="23"/>
  <c r="G421" i="23" s="1"/>
  <c r="F457" i="23"/>
  <c r="G457" i="23" s="1"/>
  <c r="F296" i="23"/>
  <c r="G296" i="23" s="1"/>
  <c r="F301" i="23"/>
  <c r="G301" i="23" s="1"/>
  <c r="F313" i="23"/>
  <c r="G313" i="23" s="1"/>
  <c r="F355" i="23"/>
  <c r="G355" i="23" s="1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26" i="22"/>
  <c r="F177" i="23" l="1"/>
  <c r="G177" i="23" s="1"/>
  <c r="F184" i="23"/>
  <c r="G184" i="23" s="1"/>
  <c r="F178" i="23"/>
  <c r="G178" i="23" s="1"/>
  <c r="F172" i="23"/>
  <c r="G172" i="23" s="1"/>
  <c r="F156" i="23"/>
  <c r="G156" i="23" s="1"/>
  <c r="F170" i="23"/>
  <c r="G170" i="23" s="1"/>
  <c r="F158" i="23"/>
  <c r="G158" i="23" s="1"/>
  <c r="F150" i="23"/>
  <c r="G150" i="23" s="1"/>
  <c r="F168" i="23"/>
  <c r="G168" i="23" s="1"/>
  <c r="F174" i="23"/>
  <c r="G174" i="23" s="1"/>
  <c r="F175" i="23"/>
  <c r="G175" i="23" s="1"/>
  <c r="F182" i="23"/>
  <c r="G182" i="23" s="1"/>
  <c r="F171" i="23"/>
  <c r="G171" i="23" s="1"/>
  <c r="F166" i="23"/>
  <c r="G166" i="23" s="1"/>
  <c r="F152" i="23"/>
  <c r="G152" i="23" s="1"/>
  <c r="F185" i="23"/>
  <c r="G185" i="23" s="1"/>
  <c r="F183" i="23"/>
  <c r="G183" i="23" s="1"/>
  <c r="F180" i="23"/>
  <c r="G180" i="23" s="1"/>
  <c r="F176" i="23"/>
  <c r="G176" i="23" s="1"/>
  <c r="F167" i="23"/>
  <c r="G167" i="23" s="1"/>
  <c r="F173" i="23"/>
  <c r="G173" i="23" s="1"/>
  <c r="F164" i="23"/>
  <c r="G164" i="23" s="1"/>
  <c r="F148" i="23"/>
  <c r="G148" i="23" s="1"/>
  <c r="F162" i="23"/>
  <c r="G162" i="23" s="1"/>
  <c r="F154" i="23"/>
  <c r="G154" i="23" s="1"/>
  <c r="F146" i="23"/>
  <c r="G146" i="23" s="1"/>
  <c r="F179" i="23"/>
  <c r="G179" i="23" s="1"/>
  <c r="F169" i="23"/>
  <c r="G169" i="23" s="1"/>
  <c r="F160" i="23"/>
  <c r="G160" i="23" s="1"/>
  <c r="F181" i="23"/>
  <c r="G181" i="23" s="1"/>
  <c r="F161" i="23"/>
  <c r="G161" i="23" s="1"/>
  <c r="F147" i="23"/>
  <c r="G147" i="23" s="1"/>
  <c r="F145" i="23"/>
  <c r="G145" i="23" s="1"/>
  <c r="F149" i="23"/>
  <c r="G149" i="23" s="1"/>
  <c r="F163" i="23"/>
  <c r="G163" i="23" s="1"/>
  <c r="F157" i="23"/>
  <c r="G157" i="23" s="1"/>
  <c r="F153" i="23"/>
  <c r="G153" i="23" s="1"/>
  <c r="F155" i="23"/>
  <c r="G155" i="23" s="1"/>
  <c r="F165" i="23"/>
  <c r="G165" i="23" s="1"/>
  <c r="F151" i="23"/>
  <c r="G151" i="23" s="1"/>
  <c r="F159" i="23"/>
  <c r="G159" i="23" s="1"/>
  <c r="F132" i="23"/>
  <c r="G132" i="23" s="1"/>
  <c r="F144" i="23"/>
  <c r="G144" i="23" s="1"/>
  <c r="F140" i="23"/>
  <c r="G140" i="23" s="1"/>
  <c r="F139" i="23"/>
  <c r="G139" i="23" s="1"/>
  <c r="F137" i="23"/>
  <c r="G137" i="23" s="1"/>
  <c r="F101" i="23"/>
  <c r="G101" i="23" s="1"/>
  <c r="F121" i="23"/>
  <c r="G121" i="23" s="1"/>
  <c r="F131" i="23"/>
  <c r="G131" i="23" s="1"/>
  <c r="F138" i="23"/>
  <c r="G138" i="23" s="1"/>
  <c r="F134" i="23"/>
  <c r="G134" i="23" s="1"/>
  <c r="F135" i="23"/>
  <c r="G135" i="23" s="1"/>
  <c r="F118" i="23"/>
  <c r="G118" i="23" s="1"/>
  <c r="F102" i="23"/>
  <c r="G102" i="23" s="1"/>
  <c r="F94" i="23"/>
  <c r="G94" i="23" s="1"/>
  <c r="F119" i="23"/>
  <c r="G119" i="23" s="1"/>
  <c r="F103" i="23"/>
  <c r="G103" i="23" s="1"/>
  <c r="F113" i="23"/>
  <c r="G113" i="23" s="1"/>
  <c r="F130" i="23"/>
  <c r="G130" i="23" s="1"/>
  <c r="F126" i="23"/>
  <c r="G126" i="23" s="1"/>
  <c r="F133" i="23"/>
  <c r="G133" i="23" s="1"/>
  <c r="F143" i="23"/>
  <c r="G143" i="23" s="1"/>
  <c r="F142" i="23"/>
  <c r="G142" i="23" s="1"/>
  <c r="F122" i="23"/>
  <c r="G122" i="23" s="1"/>
  <c r="F106" i="23"/>
  <c r="G106" i="23" s="1"/>
  <c r="F117" i="23"/>
  <c r="G117" i="23" s="1"/>
  <c r="F97" i="23"/>
  <c r="G97" i="23" s="1"/>
  <c r="F123" i="23"/>
  <c r="G123" i="23" s="1"/>
  <c r="F107" i="23"/>
  <c r="G107" i="23" s="1"/>
  <c r="F109" i="23"/>
  <c r="G109" i="23" s="1"/>
  <c r="F129" i="23"/>
  <c r="G129" i="23" s="1"/>
  <c r="F125" i="23"/>
  <c r="G125" i="23" s="1"/>
  <c r="F95" i="23"/>
  <c r="G95" i="23" s="1"/>
  <c r="F141" i="23"/>
  <c r="G141" i="23" s="1"/>
  <c r="F136" i="23"/>
  <c r="G136" i="23" s="1"/>
  <c r="F110" i="23"/>
  <c r="G110" i="23" s="1"/>
  <c r="F105" i="23"/>
  <c r="G105" i="23" s="1"/>
  <c r="F92" i="23"/>
  <c r="G92" i="23" s="1"/>
  <c r="F111" i="23"/>
  <c r="G111" i="23" s="1"/>
  <c r="F91" i="23"/>
  <c r="G91" i="23" s="1"/>
  <c r="F128" i="23"/>
  <c r="G128" i="23" s="1"/>
  <c r="F124" i="23"/>
  <c r="G124" i="23" s="1"/>
  <c r="F120" i="23"/>
  <c r="G120" i="23" s="1"/>
  <c r="F116" i="23"/>
  <c r="G116" i="23" s="1"/>
  <c r="F112" i="23"/>
  <c r="G112" i="23" s="1"/>
  <c r="F108" i="23"/>
  <c r="G108" i="23" s="1"/>
  <c r="F104" i="23"/>
  <c r="G104" i="23" s="1"/>
  <c r="F100" i="23"/>
  <c r="G100" i="23" s="1"/>
  <c r="F96" i="23"/>
  <c r="G96" i="23" s="1"/>
  <c r="F114" i="23"/>
  <c r="G114" i="23" s="1"/>
  <c r="F98" i="23"/>
  <c r="G98" i="23" s="1"/>
  <c r="F115" i="23"/>
  <c r="G115" i="23" s="1"/>
  <c r="F99" i="23"/>
  <c r="G99" i="23" s="1"/>
  <c r="F127" i="23"/>
  <c r="G127" i="23" s="1"/>
  <c r="F93" i="23"/>
  <c r="G93" i="23" s="1"/>
  <c r="F41" i="23"/>
  <c r="G41" i="23" s="1"/>
  <c r="F90" i="23"/>
  <c r="G90" i="23" s="1"/>
  <c r="F58" i="23"/>
  <c r="G58" i="23" s="1"/>
  <c r="F63" i="23"/>
  <c r="G63" i="23" s="1"/>
  <c r="F53" i="23"/>
  <c r="G53" i="23" s="1"/>
  <c r="F67" i="23"/>
  <c r="G67" i="23" s="1"/>
  <c r="F45" i="23"/>
  <c r="G45" i="23" s="1"/>
  <c r="F61" i="23"/>
  <c r="G61" i="23" s="1"/>
  <c r="F89" i="23"/>
  <c r="G89" i="23" s="1"/>
  <c r="F78" i="23"/>
  <c r="G78" i="23" s="1"/>
  <c r="F42" i="23"/>
  <c r="G42" i="23" s="1"/>
  <c r="F54" i="23"/>
  <c r="G54" i="23" s="1"/>
  <c r="F86" i="23"/>
  <c r="G86" i="23" s="1"/>
  <c r="F59" i="23"/>
  <c r="G59" i="23" s="1"/>
  <c r="F82" i="23"/>
  <c r="G82" i="23" s="1"/>
  <c r="F74" i="23"/>
  <c r="G74" i="23" s="1"/>
  <c r="F46" i="23"/>
  <c r="G46" i="23" s="1"/>
  <c r="F49" i="23"/>
  <c r="G49" i="23" s="1"/>
  <c r="F50" i="23"/>
  <c r="G50" i="23" s="1"/>
  <c r="F71" i="23"/>
  <c r="G71" i="23" s="1"/>
  <c r="F79" i="23"/>
  <c r="G79" i="23" s="1"/>
  <c r="F87" i="23"/>
  <c r="G87" i="23" s="1"/>
  <c r="F65" i="23"/>
  <c r="G65" i="23" s="1"/>
  <c r="F62" i="23"/>
  <c r="G62" i="23" s="1"/>
  <c r="F47" i="23"/>
  <c r="G47" i="23" s="1"/>
  <c r="F39" i="23"/>
  <c r="G39" i="23" s="1"/>
  <c r="F43" i="23"/>
  <c r="G43" i="23" s="1"/>
  <c r="F55" i="23"/>
  <c r="G55" i="23" s="1"/>
  <c r="F51" i="23"/>
  <c r="G51" i="23" s="1"/>
  <c r="F60" i="23"/>
  <c r="G60" i="23" s="1"/>
  <c r="F68" i="23"/>
  <c r="G68" i="23" s="1"/>
  <c r="F84" i="23"/>
  <c r="G84" i="23" s="1"/>
  <c r="F52" i="23"/>
  <c r="G52" i="23" s="1"/>
  <c r="F56" i="23"/>
  <c r="G56" i="23" s="1"/>
  <c r="F44" i="23"/>
  <c r="G44" i="23" s="1"/>
  <c r="F40" i="23"/>
  <c r="G40" i="23" s="1"/>
  <c r="F48" i="23"/>
  <c r="G48" i="23" s="1"/>
  <c r="F69" i="23"/>
  <c r="G69" i="23" s="1"/>
  <c r="F73" i="23"/>
  <c r="G73" i="23" s="1"/>
  <c r="F77" i="23"/>
  <c r="G77" i="23" s="1"/>
  <c r="F81" i="23"/>
  <c r="G81" i="23" s="1"/>
  <c r="F85" i="23"/>
  <c r="G85" i="23" s="1"/>
  <c r="F80" i="23"/>
  <c r="G80" i="23" s="1"/>
  <c r="F64" i="23"/>
  <c r="G64" i="23" s="1"/>
  <c r="F37" i="23"/>
  <c r="C4" i="23" s="1"/>
  <c r="F66" i="23"/>
  <c r="G66" i="23" s="1"/>
  <c r="F72" i="23"/>
  <c r="G72" i="23" s="1"/>
  <c r="F88" i="23"/>
  <c r="G88" i="23" s="1"/>
  <c r="F76" i="23"/>
  <c r="G76" i="23" s="1"/>
  <c r="F57" i="23"/>
  <c r="G57" i="23" s="1"/>
  <c r="F75" i="23"/>
  <c r="G75" i="23" s="1"/>
  <c r="F83" i="23"/>
  <c r="G83" i="23" s="1"/>
  <c r="F70" i="23"/>
  <c r="G70" i="23" s="1"/>
  <c r="F38" i="23"/>
  <c r="G38" i="23" s="1"/>
  <c r="H80" i="22"/>
  <c r="E80" i="22"/>
  <c r="D80" i="22"/>
  <c r="G80" i="22" s="1"/>
  <c r="C80" i="22"/>
  <c r="F80" i="22" s="1"/>
  <c r="B80" i="22"/>
  <c r="H79" i="22"/>
  <c r="E79" i="22"/>
  <c r="D79" i="22"/>
  <c r="G79" i="22" s="1"/>
  <c r="C79" i="22"/>
  <c r="F79" i="22" s="1"/>
  <c r="B79" i="22"/>
  <c r="H78" i="22"/>
  <c r="E78" i="22"/>
  <c r="D78" i="22"/>
  <c r="G78" i="22" s="1"/>
  <c r="C78" i="22"/>
  <c r="F78" i="22" s="1"/>
  <c r="B78" i="22"/>
  <c r="H77" i="22"/>
  <c r="E77" i="22"/>
  <c r="D77" i="22"/>
  <c r="G77" i="22" s="1"/>
  <c r="C77" i="22"/>
  <c r="F77" i="22" s="1"/>
  <c r="B77" i="22"/>
  <c r="H76" i="22"/>
  <c r="E76" i="22"/>
  <c r="D76" i="22"/>
  <c r="G76" i="22" s="1"/>
  <c r="C76" i="22"/>
  <c r="F76" i="22" s="1"/>
  <c r="B76" i="22"/>
  <c r="H75" i="22"/>
  <c r="E75" i="22"/>
  <c r="D75" i="22"/>
  <c r="G75" i="22" s="1"/>
  <c r="C75" i="22"/>
  <c r="F75" i="22" s="1"/>
  <c r="B75" i="22"/>
  <c r="H74" i="22"/>
  <c r="E74" i="22"/>
  <c r="D74" i="22"/>
  <c r="G74" i="22" s="1"/>
  <c r="C74" i="22"/>
  <c r="F74" i="22" s="1"/>
  <c r="B74" i="22"/>
  <c r="H73" i="22"/>
  <c r="E73" i="22"/>
  <c r="D73" i="22"/>
  <c r="G73" i="22" s="1"/>
  <c r="C73" i="22"/>
  <c r="F73" i="22" s="1"/>
  <c r="J73" i="22" s="1"/>
  <c r="B73" i="22"/>
  <c r="H72" i="22"/>
  <c r="F72" i="22"/>
  <c r="E72" i="22"/>
  <c r="D72" i="22"/>
  <c r="G72" i="22" s="1"/>
  <c r="C72" i="22"/>
  <c r="B72" i="22"/>
  <c r="H71" i="22"/>
  <c r="E71" i="22"/>
  <c r="D71" i="22"/>
  <c r="G71" i="22" s="1"/>
  <c r="C71" i="22"/>
  <c r="F71" i="22" s="1"/>
  <c r="B71" i="22"/>
  <c r="H70" i="22"/>
  <c r="E70" i="22"/>
  <c r="D70" i="22"/>
  <c r="G70" i="22" s="1"/>
  <c r="I70" i="22" s="1"/>
  <c r="C70" i="22"/>
  <c r="F70" i="22" s="1"/>
  <c r="B70" i="22"/>
  <c r="H69" i="22"/>
  <c r="G69" i="22"/>
  <c r="E69" i="22"/>
  <c r="D69" i="22"/>
  <c r="C69" i="22"/>
  <c r="F69" i="22" s="1"/>
  <c r="B69" i="22"/>
  <c r="H68" i="22"/>
  <c r="E68" i="22"/>
  <c r="D68" i="22"/>
  <c r="G68" i="22" s="1"/>
  <c r="C68" i="22"/>
  <c r="F68" i="22" s="1"/>
  <c r="B68" i="22"/>
  <c r="H67" i="22"/>
  <c r="E67" i="22"/>
  <c r="D67" i="22"/>
  <c r="G67" i="22" s="1"/>
  <c r="I67" i="22" s="1"/>
  <c r="C67" i="22"/>
  <c r="F67" i="22" s="1"/>
  <c r="B67" i="22"/>
  <c r="H66" i="22"/>
  <c r="E66" i="22"/>
  <c r="D66" i="22"/>
  <c r="G66" i="22" s="1"/>
  <c r="C66" i="22"/>
  <c r="F66" i="22" s="1"/>
  <c r="B66" i="22"/>
  <c r="H65" i="22"/>
  <c r="E65" i="22"/>
  <c r="D65" i="22"/>
  <c r="G65" i="22" s="1"/>
  <c r="C65" i="22"/>
  <c r="F65" i="22" s="1"/>
  <c r="B65" i="22"/>
  <c r="H64" i="22"/>
  <c r="E64" i="22"/>
  <c r="D64" i="22"/>
  <c r="G64" i="22" s="1"/>
  <c r="C64" i="22"/>
  <c r="F64" i="22" s="1"/>
  <c r="B64" i="22"/>
  <c r="H63" i="22"/>
  <c r="E63" i="22"/>
  <c r="D63" i="22"/>
  <c r="G63" i="22" s="1"/>
  <c r="C63" i="22"/>
  <c r="F63" i="22" s="1"/>
  <c r="B63" i="22"/>
  <c r="H62" i="22"/>
  <c r="E62" i="22"/>
  <c r="D62" i="22"/>
  <c r="G62" i="22" s="1"/>
  <c r="C62" i="22"/>
  <c r="F62" i="22" s="1"/>
  <c r="B62" i="22"/>
  <c r="H61" i="22"/>
  <c r="F61" i="22"/>
  <c r="E61" i="22"/>
  <c r="D61" i="22"/>
  <c r="G61" i="22" s="1"/>
  <c r="C61" i="22"/>
  <c r="B61" i="22"/>
  <c r="H60" i="22"/>
  <c r="E60" i="22"/>
  <c r="D60" i="22"/>
  <c r="G60" i="22" s="1"/>
  <c r="C60" i="22"/>
  <c r="F60" i="22" s="1"/>
  <c r="B60" i="22"/>
  <c r="H59" i="22"/>
  <c r="E59" i="22"/>
  <c r="D59" i="22"/>
  <c r="G59" i="22" s="1"/>
  <c r="C59" i="22"/>
  <c r="F59" i="22" s="1"/>
  <c r="B59" i="22"/>
  <c r="H58" i="22"/>
  <c r="G58" i="22"/>
  <c r="I58" i="22" s="1"/>
  <c r="E58" i="22"/>
  <c r="D58" i="22"/>
  <c r="C58" i="22"/>
  <c r="F58" i="22" s="1"/>
  <c r="B58" i="22"/>
  <c r="H57" i="22"/>
  <c r="E57" i="22"/>
  <c r="D57" i="22"/>
  <c r="G57" i="22" s="1"/>
  <c r="C57" i="22"/>
  <c r="F57" i="22" s="1"/>
  <c r="B57" i="22"/>
  <c r="H56" i="22"/>
  <c r="E56" i="22"/>
  <c r="D56" i="22"/>
  <c r="G56" i="22" s="1"/>
  <c r="C56" i="22"/>
  <c r="F56" i="22" s="1"/>
  <c r="B56" i="22"/>
  <c r="H55" i="22"/>
  <c r="E55" i="22"/>
  <c r="D55" i="22"/>
  <c r="G55" i="22" s="1"/>
  <c r="C55" i="22"/>
  <c r="F55" i="22" s="1"/>
  <c r="B55" i="22"/>
  <c r="H54" i="22"/>
  <c r="E54" i="22"/>
  <c r="D54" i="22"/>
  <c r="G54" i="22" s="1"/>
  <c r="C54" i="22"/>
  <c r="F54" i="22" s="1"/>
  <c r="B54" i="22"/>
  <c r="H53" i="22"/>
  <c r="E53" i="22"/>
  <c r="D53" i="22"/>
  <c r="G53" i="22" s="1"/>
  <c r="C53" i="22"/>
  <c r="F53" i="22" s="1"/>
  <c r="B53" i="22"/>
  <c r="H52" i="22"/>
  <c r="E52" i="22"/>
  <c r="D52" i="22"/>
  <c r="G52" i="22" s="1"/>
  <c r="C52" i="22"/>
  <c r="F52" i="22" s="1"/>
  <c r="B52" i="22"/>
  <c r="H51" i="22"/>
  <c r="F51" i="22"/>
  <c r="E51" i="22"/>
  <c r="D51" i="22"/>
  <c r="G51" i="22" s="1"/>
  <c r="C51" i="22"/>
  <c r="B51" i="22"/>
  <c r="H50" i="22"/>
  <c r="E50" i="22"/>
  <c r="D50" i="22"/>
  <c r="G50" i="22" s="1"/>
  <c r="C50" i="22"/>
  <c r="F50" i="22" s="1"/>
  <c r="B50" i="22"/>
  <c r="H49" i="22"/>
  <c r="E49" i="22"/>
  <c r="D49" i="22"/>
  <c r="G49" i="22" s="1"/>
  <c r="I49" i="22" s="1"/>
  <c r="C49" i="22"/>
  <c r="F49" i="22" s="1"/>
  <c r="B49" i="22"/>
  <c r="H48" i="22"/>
  <c r="G48" i="22"/>
  <c r="E48" i="22"/>
  <c r="D48" i="22"/>
  <c r="C48" i="22"/>
  <c r="F48" i="22" s="1"/>
  <c r="B48" i="22"/>
  <c r="H47" i="22"/>
  <c r="E47" i="22"/>
  <c r="D47" i="22"/>
  <c r="G47" i="22" s="1"/>
  <c r="C47" i="22"/>
  <c r="F47" i="22" s="1"/>
  <c r="B47" i="22"/>
  <c r="H46" i="22"/>
  <c r="E46" i="22"/>
  <c r="D46" i="22"/>
  <c r="G46" i="22" s="1"/>
  <c r="C46" i="22"/>
  <c r="F46" i="22" s="1"/>
  <c r="B46" i="22"/>
  <c r="H45" i="22"/>
  <c r="E45" i="22"/>
  <c r="D45" i="22"/>
  <c r="G45" i="22" s="1"/>
  <c r="C45" i="22"/>
  <c r="F45" i="22" s="1"/>
  <c r="B45" i="22"/>
  <c r="H44" i="22"/>
  <c r="E44" i="22"/>
  <c r="D44" i="22"/>
  <c r="G44" i="22" s="1"/>
  <c r="C44" i="22"/>
  <c r="F44" i="22" s="1"/>
  <c r="B44" i="22"/>
  <c r="H43" i="22"/>
  <c r="E43" i="22"/>
  <c r="D43" i="22"/>
  <c r="G43" i="22" s="1"/>
  <c r="C43" i="22"/>
  <c r="F43" i="22" s="1"/>
  <c r="B43" i="22"/>
  <c r="H42" i="22"/>
  <c r="E42" i="22"/>
  <c r="D42" i="22"/>
  <c r="G42" i="22" s="1"/>
  <c r="C42" i="22"/>
  <c r="F42" i="22" s="1"/>
  <c r="B42" i="22"/>
  <c r="H41" i="22"/>
  <c r="E41" i="22"/>
  <c r="D41" i="22"/>
  <c r="G41" i="22" s="1"/>
  <c r="C41" i="22"/>
  <c r="F41" i="22" s="1"/>
  <c r="B41" i="22"/>
  <c r="H40" i="22"/>
  <c r="E40" i="22"/>
  <c r="D40" i="22"/>
  <c r="G40" i="22" s="1"/>
  <c r="C40" i="22"/>
  <c r="F40" i="22" s="1"/>
  <c r="B40" i="22"/>
  <c r="H39" i="22"/>
  <c r="E39" i="22"/>
  <c r="D39" i="22"/>
  <c r="G39" i="22" s="1"/>
  <c r="C39" i="22"/>
  <c r="F39" i="22" s="1"/>
  <c r="B39" i="22"/>
  <c r="H38" i="22"/>
  <c r="E38" i="22"/>
  <c r="D38" i="22"/>
  <c r="G38" i="22" s="1"/>
  <c r="C38" i="22"/>
  <c r="F38" i="22" s="1"/>
  <c r="B38" i="22"/>
  <c r="H37" i="22"/>
  <c r="F37" i="22"/>
  <c r="E37" i="22"/>
  <c r="D37" i="22"/>
  <c r="G37" i="22" s="1"/>
  <c r="C37" i="22"/>
  <c r="B37" i="22"/>
  <c r="H36" i="22"/>
  <c r="E36" i="22"/>
  <c r="D36" i="22"/>
  <c r="G36" i="22" s="1"/>
  <c r="C36" i="22"/>
  <c r="F36" i="22" s="1"/>
  <c r="B36" i="22"/>
  <c r="H35" i="22"/>
  <c r="E35" i="22"/>
  <c r="D35" i="22"/>
  <c r="G35" i="22" s="1"/>
  <c r="I35" i="22" s="1"/>
  <c r="C35" i="22"/>
  <c r="F35" i="22" s="1"/>
  <c r="B35" i="22"/>
  <c r="H34" i="22"/>
  <c r="E34" i="22"/>
  <c r="D34" i="22"/>
  <c r="G34" i="22" s="1"/>
  <c r="C34" i="22"/>
  <c r="F34" i="22" s="1"/>
  <c r="B34" i="22"/>
  <c r="H33" i="22"/>
  <c r="E33" i="22"/>
  <c r="D33" i="22"/>
  <c r="G33" i="22" s="1"/>
  <c r="C33" i="22"/>
  <c r="F33" i="22" s="1"/>
  <c r="B33" i="22"/>
  <c r="H32" i="22"/>
  <c r="E32" i="22"/>
  <c r="D32" i="22"/>
  <c r="G32" i="22" s="1"/>
  <c r="C32" i="22"/>
  <c r="F32" i="22" s="1"/>
  <c r="B32" i="22"/>
  <c r="H31" i="22"/>
  <c r="E31" i="22"/>
  <c r="D31" i="22"/>
  <c r="G31" i="22" s="1"/>
  <c r="C31" i="22"/>
  <c r="F31" i="22" s="1"/>
  <c r="J31" i="22" s="1"/>
  <c r="B31" i="22"/>
  <c r="H30" i="22"/>
  <c r="E30" i="22"/>
  <c r="D30" i="22"/>
  <c r="G30" i="22" s="1"/>
  <c r="C30" i="22"/>
  <c r="F30" i="22" s="1"/>
  <c r="B30" i="22"/>
  <c r="H29" i="22"/>
  <c r="E29" i="22"/>
  <c r="D29" i="22"/>
  <c r="G29" i="22" s="1"/>
  <c r="C29" i="22"/>
  <c r="F29" i="22" s="1"/>
  <c r="B29" i="22"/>
  <c r="H28" i="22"/>
  <c r="E28" i="22"/>
  <c r="D28" i="22"/>
  <c r="G28" i="22" s="1"/>
  <c r="C28" i="22"/>
  <c r="F28" i="22" s="1"/>
  <c r="B28" i="22"/>
  <c r="H27" i="22"/>
  <c r="E27" i="22"/>
  <c r="D27" i="22"/>
  <c r="G27" i="22" s="1"/>
  <c r="C27" i="22"/>
  <c r="F27" i="22" s="1"/>
  <c r="B27" i="22"/>
  <c r="H26" i="22"/>
  <c r="E26" i="22"/>
  <c r="D26" i="22"/>
  <c r="G26" i="22" s="1"/>
  <c r="C26" i="22"/>
  <c r="F26" i="22" s="1"/>
  <c r="B26" i="22"/>
  <c r="H25" i="22"/>
  <c r="J25" i="22" s="1"/>
  <c r="D25" i="22"/>
  <c r="C25" i="22"/>
  <c r="B25" i="22"/>
  <c r="Q70" i="23" l="1"/>
  <c r="Q48" i="23"/>
  <c r="Q51" i="23"/>
  <c r="Q46" i="23"/>
  <c r="Q53" i="23"/>
  <c r="Q115" i="23"/>
  <c r="Q91" i="23"/>
  <c r="Q123" i="23"/>
  <c r="Q119" i="23"/>
  <c r="Q121" i="23"/>
  <c r="Q157" i="23"/>
  <c r="Q169" i="23"/>
  <c r="Q162" i="23"/>
  <c r="Q185" i="23"/>
  <c r="Q150" i="23"/>
  <c r="Q83" i="23"/>
  <c r="Q77" i="23"/>
  <c r="Q84" i="23"/>
  <c r="Q71" i="23"/>
  <c r="Q61" i="23"/>
  <c r="Q93" i="23"/>
  <c r="Q120" i="23"/>
  <c r="Q129" i="23"/>
  <c r="Q142" i="23"/>
  <c r="Q134" i="23"/>
  <c r="Q144" i="23"/>
  <c r="Q163" i="23"/>
  <c r="Q148" i="23"/>
  <c r="Q158" i="23"/>
  <c r="Q75" i="23"/>
  <c r="Q73" i="23"/>
  <c r="Q68" i="23"/>
  <c r="Q65" i="23"/>
  <c r="Q50" i="23"/>
  <c r="Q42" i="23"/>
  <c r="Q45" i="23"/>
  <c r="Q58" i="23"/>
  <c r="Q127" i="23"/>
  <c r="Q114" i="23"/>
  <c r="Q108" i="23"/>
  <c r="Q124" i="23"/>
  <c r="Q92" i="23"/>
  <c r="Q141" i="23"/>
  <c r="Q109" i="23"/>
  <c r="Q117" i="23"/>
  <c r="Q143" i="23"/>
  <c r="Q113" i="23"/>
  <c r="Q102" i="23"/>
  <c r="Q138" i="23"/>
  <c r="Q137" i="23"/>
  <c r="Q132" i="23"/>
  <c r="Q155" i="23"/>
  <c r="Q149" i="23"/>
  <c r="Q181" i="23"/>
  <c r="Q146" i="23"/>
  <c r="Q164" i="23"/>
  <c r="Q180" i="23"/>
  <c r="Q166" i="23"/>
  <c r="Q174" i="23"/>
  <c r="Q170" i="23"/>
  <c r="Q184" i="23"/>
  <c r="Q76" i="23"/>
  <c r="Q81" i="23"/>
  <c r="Q52" i="23"/>
  <c r="Q47" i="23"/>
  <c r="Q79" i="23"/>
  <c r="Q86" i="23"/>
  <c r="Q89" i="23"/>
  <c r="Q41" i="23"/>
  <c r="Q100" i="23"/>
  <c r="Q116" i="23"/>
  <c r="Q110" i="23"/>
  <c r="Q125" i="23"/>
  <c r="Q122" i="23"/>
  <c r="Q126" i="23"/>
  <c r="Q135" i="23"/>
  <c r="Q140" i="23"/>
  <c r="Q151" i="23"/>
  <c r="Q147" i="23"/>
  <c r="Q167" i="23"/>
  <c r="Q182" i="23"/>
  <c r="Q172" i="23"/>
  <c r="Q88" i="23"/>
  <c r="Q64" i="23"/>
  <c r="Q40" i="23"/>
  <c r="Q55" i="23"/>
  <c r="Q62" i="23"/>
  <c r="Q74" i="23"/>
  <c r="Q54" i="23"/>
  <c r="Q63" i="23"/>
  <c r="Q98" i="23"/>
  <c r="Q104" i="23"/>
  <c r="Q111" i="23"/>
  <c r="Q136" i="23"/>
  <c r="Q97" i="23"/>
  <c r="Q130" i="23"/>
  <c r="Q94" i="23"/>
  <c r="Q101" i="23"/>
  <c r="Q165" i="23"/>
  <c r="Q161" i="23"/>
  <c r="Q179" i="23"/>
  <c r="Q176" i="23"/>
  <c r="Q152" i="23"/>
  <c r="Q175" i="23"/>
  <c r="Q178" i="23"/>
  <c r="Q72" i="23"/>
  <c r="Q80" i="23"/>
  <c r="Q44" i="23"/>
  <c r="Q43" i="23"/>
  <c r="Q82" i="23"/>
  <c r="Q38" i="23"/>
  <c r="P38" i="23"/>
  <c r="D10" i="23" s="1"/>
  <c r="Q57" i="23"/>
  <c r="Q66" i="23"/>
  <c r="Q85" i="23"/>
  <c r="Q69" i="23"/>
  <c r="Q56" i="23"/>
  <c r="Q60" i="23"/>
  <c r="Q39" i="23"/>
  <c r="Q87" i="23"/>
  <c r="Q49" i="23"/>
  <c r="Q59" i="23"/>
  <c r="Q78" i="23"/>
  <c r="Q67" i="23"/>
  <c r="Q90" i="23"/>
  <c r="Q99" i="23"/>
  <c r="Q96" i="23"/>
  <c r="Q112" i="23"/>
  <c r="Q128" i="23"/>
  <c r="Q105" i="23"/>
  <c r="Q95" i="23"/>
  <c r="Q107" i="23"/>
  <c r="Q106" i="23"/>
  <c r="Q133" i="23"/>
  <c r="Q103" i="23"/>
  <c r="Q118" i="23"/>
  <c r="Q131" i="23"/>
  <c r="Q139" i="23"/>
  <c r="Q159" i="23"/>
  <c r="Q153" i="23"/>
  <c r="Q145" i="23"/>
  <c r="Q160" i="23"/>
  <c r="Q154" i="23"/>
  <c r="Q173" i="23"/>
  <c r="Q183" i="23"/>
  <c r="Q171" i="23"/>
  <c r="Q168" i="23"/>
  <c r="Q156" i="23"/>
  <c r="Q177" i="23"/>
  <c r="G37" i="23"/>
  <c r="B4" i="23" s="1"/>
  <c r="J42" i="22"/>
  <c r="I62" i="22"/>
  <c r="J54" i="22"/>
  <c r="J74" i="22"/>
  <c r="J26" i="22"/>
  <c r="I26" i="22"/>
  <c r="J34" i="22"/>
  <c r="I38" i="22"/>
  <c r="J78" i="22"/>
  <c r="I25" i="22"/>
  <c r="I41" i="22"/>
  <c r="J66" i="22"/>
  <c r="J49" i="22"/>
  <c r="J50" i="22"/>
  <c r="I73" i="22"/>
  <c r="J58" i="22"/>
  <c r="I55" i="22"/>
  <c r="J55" i="22"/>
  <c r="J41" i="22"/>
  <c r="I56" i="22"/>
  <c r="I50" i="22"/>
  <c r="J67" i="22"/>
  <c r="I74" i="22"/>
  <c r="I34" i="22"/>
  <c r="I64" i="22"/>
  <c r="I32" i="22"/>
  <c r="I66" i="22"/>
  <c r="J35" i="22"/>
  <c r="I42" i="22"/>
  <c r="J56" i="22"/>
  <c r="I65" i="22"/>
  <c r="I33" i="22"/>
  <c r="J57" i="22"/>
  <c r="I80" i="22"/>
  <c r="I40" i="22"/>
  <c r="J80" i="22"/>
  <c r="J64" i="22"/>
  <c r="J48" i="22"/>
  <c r="J40" i="22"/>
  <c r="J32" i="22"/>
  <c r="I47" i="22"/>
  <c r="I39" i="22"/>
  <c r="I31" i="22"/>
  <c r="J79" i="22"/>
  <c r="J71" i="22"/>
  <c r="J63" i="22"/>
  <c r="I54" i="22"/>
  <c r="I46" i="22"/>
  <c r="I30" i="22"/>
  <c r="J70" i="22"/>
  <c r="J62" i="22"/>
  <c r="J46" i="22"/>
  <c r="J38" i="22"/>
  <c r="J30" i="22"/>
  <c r="I77" i="22"/>
  <c r="I69" i="22"/>
  <c r="I61" i="22"/>
  <c r="I53" i="22"/>
  <c r="I45" i="22"/>
  <c r="I37" i="22"/>
  <c r="I29" i="22"/>
  <c r="J77" i="22"/>
  <c r="J69" i="22"/>
  <c r="J61" i="22"/>
  <c r="J53" i="22"/>
  <c r="J45" i="22"/>
  <c r="J37" i="22"/>
  <c r="J29" i="22"/>
  <c r="J65" i="22"/>
  <c r="J33" i="22"/>
  <c r="I72" i="22"/>
  <c r="I48" i="22"/>
  <c r="J72" i="22"/>
  <c r="I79" i="22"/>
  <c r="I71" i="22"/>
  <c r="I63" i="22"/>
  <c r="J47" i="22"/>
  <c r="J39" i="22"/>
  <c r="I78" i="22"/>
  <c r="I76" i="22"/>
  <c r="I68" i="22"/>
  <c r="I60" i="22"/>
  <c r="I52" i="22"/>
  <c r="I44" i="22"/>
  <c r="I36" i="22"/>
  <c r="I28" i="22"/>
  <c r="J76" i="22"/>
  <c r="J68" i="22"/>
  <c r="J60" i="22"/>
  <c r="J52" i="22"/>
  <c r="J44" i="22"/>
  <c r="J36" i="22"/>
  <c r="J28" i="22"/>
  <c r="I57" i="22"/>
  <c r="I75" i="22"/>
  <c r="I59" i="22"/>
  <c r="I51" i="22"/>
  <c r="I43" i="22"/>
  <c r="I27" i="22"/>
  <c r="J75" i="22"/>
  <c r="J59" i="22"/>
  <c r="J51" i="22"/>
  <c r="J43" i="22"/>
  <c r="J27" i="22"/>
  <c r="B50" i="21"/>
  <c r="C50" i="21"/>
  <c r="F50" i="21" s="1"/>
  <c r="D50" i="21"/>
  <c r="E50" i="21"/>
  <c r="G50" i="21"/>
  <c r="H50" i="21"/>
  <c r="I50" i="21"/>
  <c r="B51" i="21"/>
  <c r="C51" i="21"/>
  <c r="F51" i="21" s="1"/>
  <c r="D51" i="21"/>
  <c r="G51" i="21" s="1"/>
  <c r="E51" i="21"/>
  <c r="H51" i="21"/>
  <c r="I51" i="21"/>
  <c r="B52" i="21"/>
  <c r="C52" i="21"/>
  <c r="F52" i="21" s="1"/>
  <c r="D52" i="21"/>
  <c r="E52" i="21"/>
  <c r="G52" i="21"/>
  <c r="H52" i="21"/>
  <c r="I52" i="21"/>
  <c r="B53" i="21"/>
  <c r="C53" i="21"/>
  <c r="F53" i="21" s="1"/>
  <c r="D53" i="21"/>
  <c r="E53" i="21"/>
  <c r="G53" i="21"/>
  <c r="H53" i="21"/>
  <c r="I53" i="21" s="1"/>
  <c r="B54" i="21"/>
  <c r="C54" i="21"/>
  <c r="F54" i="21" s="1"/>
  <c r="D54" i="21"/>
  <c r="G54" i="21" s="1"/>
  <c r="E54" i="21"/>
  <c r="H54" i="21"/>
  <c r="I54" i="21"/>
  <c r="B55" i="21"/>
  <c r="C55" i="21"/>
  <c r="D55" i="21"/>
  <c r="G55" i="21" s="1"/>
  <c r="E55" i="21"/>
  <c r="F55" i="21"/>
  <c r="H55" i="21"/>
  <c r="I55" i="21" s="1"/>
  <c r="B56" i="21"/>
  <c r="C56" i="21"/>
  <c r="D56" i="21"/>
  <c r="G56" i="21" s="1"/>
  <c r="E56" i="21"/>
  <c r="F56" i="21"/>
  <c r="H56" i="21"/>
  <c r="I56" i="21" s="1"/>
  <c r="B57" i="21"/>
  <c r="C57" i="21"/>
  <c r="F57" i="21" s="1"/>
  <c r="D57" i="21"/>
  <c r="G57" i="21" s="1"/>
  <c r="E57" i="21"/>
  <c r="H57" i="21"/>
  <c r="I57" i="21" s="1"/>
  <c r="B58" i="21"/>
  <c r="C58" i="21"/>
  <c r="D58" i="21"/>
  <c r="G58" i="21" s="1"/>
  <c r="E58" i="21"/>
  <c r="F58" i="21"/>
  <c r="H58" i="21"/>
  <c r="I58" i="21" s="1"/>
  <c r="B59" i="21"/>
  <c r="C59" i="21"/>
  <c r="D59" i="21"/>
  <c r="G59" i="21" s="1"/>
  <c r="E59" i="21"/>
  <c r="F59" i="21"/>
  <c r="H59" i="21"/>
  <c r="I59" i="21"/>
  <c r="B60" i="21"/>
  <c r="C60" i="21"/>
  <c r="F60" i="21" s="1"/>
  <c r="D60" i="21"/>
  <c r="G60" i="21" s="1"/>
  <c r="E60" i="21"/>
  <c r="H60" i="21"/>
  <c r="I60" i="21" s="1"/>
  <c r="B61" i="21"/>
  <c r="C61" i="21"/>
  <c r="D61" i="21"/>
  <c r="G61" i="21" s="1"/>
  <c r="E61" i="21"/>
  <c r="F61" i="21"/>
  <c r="H61" i="21"/>
  <c r="I61" i="21" s="1"/>
  <c r="B62" i="21"/>
  <c r="C62" i="21"/>
  <c r="F62" i="21" s="1"/>
  <c r="D62" i="21"/>
  <c r="G62" i="21" s="1"/>
  <c r="E62" i="21"/>
  <c r="H62" i="21"/>
  <c r="I62" i="21"/>
  <c r="B63" i="21"/>
  <c r="C63" i="21"/>
  <c r="F63" i="21" s="1"/>
  <c r="D63" i="21"/>
  <c r="E63" i="21"/>
  <c r="G63" i="21"/>
  <c r="H63" i="21"/>
  <c r="I63" i="21"/>
  <c r="B64" i="21"/>
  <c r="C64" i="21"/>
  <c r="F64" i="21" s="1"/>
  <c r="D64" i="21"/>
  <c r="E64" i="21"/>
  <c r="G64" i="21"/>
  <c r="H64" i="21"/>
  <c r="I64" i="21"/>
  <c r="B65" i="21"/>
  <c r="C65" i="21"/>
  <c r="F65" i="21" s="1"/>
  <c r="D65" i="21"/>
  <c r="G65" i="21" s="1"/>
  <c r="E65" i="21"/>
  <c r="H65" i="21"/>
  <c r="I65" i="21"/>
  <c r="B66" i="21"/>
  <c r="C66" i="21"/>
  <c r="F66" i="21" s="1"/>
  <c r="D66" i="21"/>
  <c r="E66" i="21"/>
  <c r="G66" i="21"/>
  <c r="H66" i="21"/>
  <c r="I66" i="21"/>
  <c r="B67" i="21"/>
  <c r="C67" i="21"/>
  <c r="F67" i="21" s="1"/>
  <c r="D67" i="21"/>
  <c r="G67" i="21" s="1"/>
  <c r="E67" i="21"/>
  <c r="H67" i="21"/>
  <c r="I67" i="21" s="1"/>
  <c r="B68" i="21"/>
  <c r="C68" i="21"/>
  <c r="F68" i="21" s="1"/>
  <c r="D68" i="21"/>
  <c r="G68" i="21" s="1"/>
  <c r="E68" i="21"/>
  <c r="H68" i="21"/>
  <c r="I68" i="21"/>
  <c r="B69" i="21"/>
  <c r="C69" i="21"/>
  <c r="F69" i="21" s="1"/>
  <c r="D69" i="21"/>
  <c r="E69" i="21"/>
  <c r="G69" i="21"/>
  <c r="H69" i="21"/>
  <c r="I69" i="21" s="1"/>
  <c r="B70" i="21"/>
  <c r="C70" i="21"/>
  <c r="F70" i="21" s="1"/>
  <c r="D70" i="21"/>
  <c r="G70" i="21" s="1"/>
  <c r="E70" i="21"/>
  <c r="H70" i="21"/>
  <c r="I70" i="21" s="1"/>
  <c r="B71" i="21"/>
  <c r="C71" i="21"/>
  <c r="F71" i="21" s="1"/>
  <c r="D71" i="21"/>
  <c r="G71" i="21" s="1"/>
  <c r="E71" i="21"/>
  <c r="H71" i="21"/>
  <c r="I71" i="21" s="1"/>
  <c r="B72" i="21"/>
  <c r="C72" i="21"/>
  <c r="F72" i="21" s="1"/>
  <c r="D72" i="21"/>
  <c r="G72" i="21" s="1"/>
  <c r="E72" i="21"/>
  <c r="H72" i="21"/>
  <c r="I72" i="21" s="1"/>
  <c r="B73" i="21"/>
  <c r="C73" i="21"/>
  <c r="F73" i="21" s="1"/>
  <c r="D73" i="21"/>
  <c r="G73" i="21" s="1"/>
  <c r="E73" i="21"/>
  <c r="H73" i="21"/>
  <c r="I73" i="21"/>
  <c r="B74" i="21"/>
  <c r="C74" i="21"/>
  <c r="D74" i="21"/>
  <c r="G74" i="21" s="1"/>
  <c r="E74" i="21"/>
  <c r="F74" i="21"/>
  <c r="H74" i="21"/>
  <c r="I74" i="21"/>
  <c r="B75" i="21"/>
  <c r="C75" i="21"/>
  <c r="D75" i="21"/>
  <c r="G75" i="21" s="1"/>
  <c r="E75" i="21"/>
  <c r="F75" i="21"/>
  <c r="H75" i="21"/>
  <c r="I75" i="21"/>
  <c r="B76" i="21"/>
  <c r="C76" i="21"/>
  <c r="F76" i="21" s="1"/>
  <c r="D76" i="21"/>
  <c r="E76" i="21"/>
  <c r="G76" i="21"/>
  <c r="H76" i="21"/>
  <c r="I76" i="21" s="1"/>
  <c r="B77" i="21"/>
  <c r="C77" i="21"/>
  <c r="F77" i="21" s="1"/>
  <c r="D77" i="21"/>
  <c r="G77" i="21" s="1"/>
  <c r="E77" i="21"/>
  <c r="H77" i="21"/>
  <c r="I77" i="21" s="1"/>
  <c r="I30" i="21"/>
  <c r="I44" i="21"/>
  <c r="H49" i="21"/>
  <c r="I49" i="21" s="1"/>
  <c r="E49" i="21"/>
  <c r="D49" i="21"/>
  <c r="G49" i="21" s="1"/>
  <c r="C49" i="21"/>
  <c r="F49" i="21" s="1"/>
  <c r="B49" i="21"/>
  <c r="H48" i="21"/>
  <c r="I48" i="21" s="1"/>
  <c r="E48" i="21"/>
  <c r="D48" i="21"/>
  <c r="G48" i="21" s="1"/>
  <c r="C48" i="21"/>
  <c r="F48" i="21" s="1"/>
  <c r="B48" i="21"/>
  <c r="H47" i="21"/>
  <c r="I47" i="21" s="1"/>
  <c r="E47" i="21"/>
  <c r="D47" i="21"/>
  <c r="G47" i="21" s="1"/>
  <c r="C47" i="21"/>
  <c r="F47" i="21" s="1"/>
  <c r="B47" i="21"/>
  <c r="H46" i="21"/>
  <c r="I46" i="21" s="1"/>
  <c r="E46" i="21"/>
  <c r="D46" i="21"/>
  <c r="G46" i="21" s="1"/>
  <c r="C46" i="21"/>
  <c r="F46" i="21" s="1"/>
  <c r="B46" i="21"/>
  <c r="H45" i="21"/>
  <c r="I45" i="21" s="1"/>
  <c r="E45" i="21"/>
  <c r="D45" i="21"/>
  <c r="G45" i="21" s="1"/>
  <c r="C45" i="21"/>
  <c r="F45" i="21" s="1"/>
  <c r="B45" i="21"/>
  <c r="H44" i="21"/>
  <c r="E44" i="21"/>
  <c r="D44" i="21"/>
  <c r="G44" i="21" s="1"/>
  <c r="C44" i="21"/>
  <c r="F44" i="21" s="1"/>
  <c r="B44" i="21"/>
  <c r="H43" i="21"/>
  <c r="I43" i="21" s="1"/>
  <c r="E43" i="21"/>
  <c r="D43" i="21"/>
  <c r="G43" i="21" s="1"/>
  <c r="C43" i="21"/>
  <c r="F43" i="21" s="1"/>
  <c r="B43" i="21"/>
  <c r="H42" i="21"/>
  <c r="I42" i="21" s="1"/>
  <c r="E42" i="21"/>
  <c r="D42" i="21"/>
  <c r="G42" i="21" s="1"/>
  <c r="C42" i="21"/>
  <c r="F42" i="21" s="1"/>
  <c r="B42" i="21"/>
  <c r="H41" i="21"/>
  <c r="I41" i="21" s="1"/>
  <c r="E41" i="21"/>
  <c r="D41" i="21"/>
  <c r="G41" i="21" s="1"/>
  <c r="C41" i="21"/>
  <c r="F41" i="21" s="1"/>
  <c r="B41" i="21"/>
  <c r="H40" i="21"/>
  <c r="I40" i="21" s="1"/>
  <c r="E40" i="21"/>
  <c r="D40" i="21"/>
  <c r="G40" i="21" s="1"/>
  <c r="C40" i="21"/>
  <c r="F40" i="21" s="1"/>
  <c r="B40" i="21"/>
  <c r="H39" i="21"/>
  <c r="I39" i="21" s="1"/>
  <c r="F39" i="21"/>
  <c r="E39" i="21"/>
  <c r="D39" i="21"/>
  <c r="G39" i="21" s="1"/>
  <c r="C39" i="21"/>
  <c r="B39" i="21"/>
  <c r="H38" i="21"/>
  <c r="I38" i="21" s="1"/>
  <c r="F38" i="21"/>
  <c r="E38" i="21"/>
  <c r="D38" i="21"/>
  <c r="G38" i="21" s="1"/>
  <c r="C38" i="21"/>
  <c r="B38" i="21"/>
  <c r="H37" i="21"/>
  <c r="I37" i="21" s="1"/>
  <c r="E37" i="21"/>
  <c r="D37" i="21"/>
  <c r="G37" i="21" s="1"/>
  <c r="C37" i="21"/>
  <c r="F37" i="21" s="1"/>
  <c r="B37" i="21"/>
  <c r="H36" i="21"/>
  <c r="I36" i="21" s="1"/>
  <c r="E36" i="21"/>
  <c r="D36" i="21"/>
  <c r="G36" i="21" s="1"/>
  <c r="C36" i="21"/>
  <c r="F36" i="21" s="1"/>
  <c r="B36" i="21"/>
  <c r="H35" i="21"/>
  <c r="I35" i="21" s="1"/>
  <c r="E35" i="21"/>
  <c r="D35" i="21"/>
  <c r="G35" i="21" s="1"/>
  <c r="C35" i="21"/>
  <c r="F35" i="21" s="1"/>
  <c r="B35" i="21"/>
  <c r="H34" i="21"/>
  <c r="I34" i="21" s="1"/>
  <c r="E34" i="21"/>
  <c r="D34" i="21"/>
  <c r="G34" i="21" s="1"/>
  <c r="C34" i="21"/>
  <c r="F34" i="21" s="1"/>
  <c r="B34" i="21"/>
  <c r="H33" i="21"/>
  <c r="I33" i="21" s="1"/>
  <c r="E33" i="21"/>
  <c r="D33" i="21"/>
  <c r="G33" i="21" s="1"/>
  <c r="C33" i="21"/>
  <c r="F33" i="21" s="1"/>
  <c r="B33" i="21"/>
  <c r="H32" i="21"/>
  <c r="I32" i="21" s="1"/>
  <c r="E32" i="21"/>
  <c r="D32" i="21"/>
  <c r="G32" i="21" s="1"/>
  <c r="C32" i="21"/>
  <c r="F32" i="21" s="1"/>
  <c r="B32" i="21"/>
  <c r="H31" i="21"/>
  <c r="I31" i="21" s="1"/>
  <c r="F31" i="21"/>
  <c r="E31" i="21"/>
  <c r="D31" i="21"/>
  <c r="G31" i="21" s="1"/>
  <c r="C31" i="21"/>
  <c r="B31" i="21"/>
  <c r="H30" i="21"/>
  <c r="F30" i="21"/>
  <c r="E30" i="21"/>
  <c r="D30" i="21"/>
  <c r="G30" i="21" s="1"/>
  <c r="C30" i="21"/>
  <c r="B30" i="21"/>
  <c r="H29" i="21"/>
  <c r="I29" i="21" s="1"/>
  <c r="E29" i="21"/>
  <c r="D29" i="21"/>
  <c r="G29" i="21" s="1"/>
  <c r="C29" i="21"/>
  <c r="F29" i="21" s="1"/>
  <c r="B29" i="21"/>
  <c r="H28" i="21"/>
  <c r="I28" i="21" s="1"/>
  <c r="E28" i="21"/>
  <c r="D28" i="21"/>
  <c r="G28" i="21" s="1"/>
  <c r="C28" i="21"/>
  <c r="F28" i="21" s="1"/>
  <c r="B28" i="21"/>
  <c r="H27" i="21"/>
  <c r="I27" i="21" s="1"/>
  <c r="E27" i="21"/>
  <c r="D27" i="21"/>
  <c r="G27" i="21" s="1"/>
  <c r="C27" i="21"/>
  <c r="F27" i="21" s="1"/>
  <c r="B27" i="21"/>
  <c r="H26" i="21"/>
  <c r="I26" i="21" s="1"/>
  <c r="E26" i="21"/>
  <c r="D26" i="21"/>
  <c r="G26" i="21" s="1"/>
  <c r="C26" i="21"/>
  <c r="F26" i="21" s="1"/>
  <c r="B26" i="21"/>
  <c r="H25" i="21"/>
  <c r="I25" i="21" s="1"/>
  <c r="E25" i="21"/>
  <c r="D25" i="21"/>
  <c r="G25" i="21" s="1"/>
  <c r="C25" i="21"/>
  <c r="F25" i="21" s="1"/>
  <c r="B25" i="21"/>
  <c r="H24" i="21"/>
  <c r="I24" i="21" s="1"/>
  <c r="E24" i="21"/>
  <c r="D24" i="21"/>
  <c r="G24" i="21" s="1"/>
  <c r="C24" i="21"/>
  <c r="F24" i="21" s="1"/>
  <c r="B24" i="21"/>
  <c r="H23" i="21"/>
  <c r="I23" i="21" s="1"/>
  <c r="G23" i="21"/>
  <c r="F23" i="21"/>
  <c r="E23" i="21"/>
  <c r="D23" i="21"/>
  <c r="C23" i="21"/>
  <c r="B23" i="21"/>
  <c r="H22" i="21"/>
  <c r="I22" i="21" s="1"/>
  <c r="D22" i="21"/>
  <c r="C22" i="21"/>
  <c r="B22" i="21"/>
  <c r="B17" i="22" l="1"/>
  <c r="B16" i="22"/>
  <c r="L69" i="21"/>
  <c r="J50" i="21"/>
  <c r="L76" i="21"/>
  <c r="K66" i="21"/>
  <c r="B14" i="21"/>
  <c r="L52" i="21" s="1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1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R145" i="23" l="1"/>
  <c r="S145" i="23" s="1"/>
  <c r="R150" i="23"/>
  <c r="S150" i="23" s="1"/>
  <c r="R153" i="23"/>
  <c r="S153" i="23" s="1"/>
  <c r="R158" i="23"/>
  <c r="S158" i="23" s="1"/>
  <c r="R161" i="23"/>
  <c r="S161" i="23" s="1"/>
  <c r="R166" i="23"/>
  <c r="S166" i="23" s="1"/>
  <c r="R169" i="23"/>
  <c r="S169" i="23" s="1"/>
  <c r="R174" i="23"/>
  <c r="S174" i="23" s="1"/>
  <c r="R177" i="23"/>
  <c r="S177" i="23" s="1"/>
  <c r="R182" i="23"/>
  <c r="S182" i="23" s="1"/>
  <c r="R185" i="23"/>
  <c r="S185" i="23" s="1"/>
  <c r="R190" i="23"/>
  <c r="S190" i="23" s="1"/>
  <c r="R193" i="23"/>
  <c r="S193" i="23" s="1"/>
  <c r="R198" i="23"/>
  <c r="S198" i="23" s="1"/>
  <c r="R201" i="23"/>
  <c r="S201" i="23" s="1"/>
  <c r="R204" i="23"/>
  <c r="S204" i="23" s="1"/>
  <c r="R207" i="23"/>
  <c r="S207" i="23" s="1"/>
  <c r="R211" i="23"/>
  <c r="S211" i="23" s="1"/>
  <c r="R215" i="23"/>
  <c r="S215" i="23" s="1"/>
  <c r="R219" i="23"/>
  <c r="S219" i="23" s="1"/>
  <c r="R223" i="23"/>
  <c r="S223" i="23" s="1"/>
  <c r="R227" i="23"/>
  <c r="S227" i="23" s="1"/>
  <c r="R231" i="23"/>
  <c r="S231" i="23" s="1"/>
  <c r="R235" i="23"/>
  <c r="S235" i="23" s="1"/>
  <c r="R239" i="23"/>
  <c r="S239" i="23" s="1"/>
  <c r="R243" i="23"/>
  <c r="S243" i="23" s="1"/>
  <c r="R247" i="23"/>
  <c r="S247" i="23" s="1"/>
  <c r="R251" i="23"/>
  <c r="S251" i="23" s="1"/>
  <c r="R255" i="23"/>
  <c r="S255" i="23" s="1"/>
  <c r="R259" i="23"/>
  <c r="S259" i="23" s="1"/>
  <c r="R263" i="23"/>
  <c r="S263" i="23" s="1"/>
  <c r="R267" i="23"/>
  <c r="S267" i="23" s="1"/>
  <c r="R271" i="23"/>
  <c r="S271" i="23" s="1"/>
  <c r="R275" i="23"/>
  <c r="S275" i="23" s="1"/>
  <c r="R279" i="23"/>
  <c r="S279" i="23" s="1"/>
  <c r="R283" i="23"/>
  <c r="S283" i="23" s="1"/>
  <c r="R287" i="23"/>
  <c r="S287" i="23" s="1"/>
  <c r="R291" i="23"/>
  <c r="S291" i="23" s="1"/>
  <c r="R148" i="23"/>
  <c r="S148" i="23" s="1"/>
  <c r="R151" i="23"/>
  <c r="S151" i="23" s="1"/>
  <c r="R156" i="23"/>
  <c r="S156" i="23" s="1"/>
  <c r="R159" i="23"/>
  <c r="S159" i="23" s="1"/>
  <c r="R164" i="23"/>
  <c r="S164" i="23" s="1"/>
  <c r="R167" i="23"/>
  <c r="S167" i="23" s="1"/>
  <c r="R172" i="23"/>
  <c r="S172" i="23" s="1"/>
  <c r="R175" i="23"/>
  <c r="S175" i="23" s="1"/>
  <c r="R180" i="23"/>
  <c r="S180" i="23" s="1"/>
  <c r="R183" i="23"/>
  <c r="S183" i="23" s="1"/>
  <c r="R188" i="23"/>
  <c r="S188" i="23" s="1"/>
  <c r="R191" i="23"/>
  <c r="S191" i="23" s="1"/>
  <c r="R196" i="23"/>
  <c r="S196" i="23" s="1"/>
  <c r="R199" i="23"/>
  <c r="S199" i="23" s="1"/>
  <c r="R205" i="23"/>
  <c r="S205" i="23" s="1"/>
  <c r="R208" i="23"/>
  <c r="S208" i="23" s="1"/>
  <c r="R212" i="23"/>
  <c r="S212" i="23" s="1"/>
  <c r="R216" i="23"/>
  <c r="S216" i="23" s="1"/>
  <c r="R220" i="23"/>
  <c r="S220" i="23" s="1"/>
  <c r="R224" i="23"/>
  <c r="S224" i="23" s="1"/>
  <c r="R228" i="23"/>
  <c r="S228" i="23" s="1"/>
  <c r="R232" i="23"/>
  <c r="S232" i="23" s="1"/>
  <c r="R236" i="23"/>
  <c r="S236" i="23" s="1"/>
  <c r="R240" i="23"/>
  <c r="S240" i="23" s="1"/>
  <c r="R244" i="23"/>
  <c r="S244" i="23" s="1"/>
  <c r="R248" i="23"/>
  <c r="S248" i="23" s="1"/>
  <c r="R252" i="23"/>
  <c r="S252" i="23" s="1"/>
  <c r="R256" i="23"/>
  <c r="S256" i="23" s="1"/>
  <c r="R260" i="23"/>
  <c r="S260" i="23" s="1"/>
  <c r="R264" i="23"/>
  <c r="S264" i="23" s="1"/>
  <c r="R268" i="23"/>
  <c r="S268" i="23" s="1"/>
  <c r="R272" i="23"/>
  <c r="S272" i="23" s="1"/>
  <c r="R276" i="23"/>
  <c r="S276" i="23" s="1"/>
  <c r="R280" i="23"/>
  <c r="S280" i="23" s="1"/>
  <c r="R284" i="23"/>
  <c r="S284" i="23" s="1"/>
  <c r="R288" i="23"/>
  <c r="S288" i="23" s="1"/>
  <c r="R292" i="23"/>
  <c r="S292" i="23" s="1"/>
  <c r="R146" i="23"/>
  <c r="S146" i="23" s="1"/>
  <c r="R149" i="23"/>
  <c r="S149" i="23" s="1"/>
  <c r="R154" i="23"/>
  <c r="S154" i="23" s="1"/>
  <c r="R157" i="23"/>
  <c r="S157" i="23" s="1"/>
  <c r="R162" i="23"/>
  <c r="S162" i="23" s="1"/>
  <c r="R165" i="23"/>
  <c r="S165" i="23" s="1"/>
  <c r="R170" i="23"/>
  <c r="S170" i="23" s="1"/>
  <c r="R173" i="23"/>
  <c r="S173" i="23" s="1"/>
  <c r="R178" i="23"/>
  <c r="S178" i="23" s="1"/>
  <c r="R181" i="23"/>
  <c r="S181" i="23" s="1"/>
  <c r="R186" i="23"/>
  <c r="S186" i="23" s="1"/>
  <c r="R189" i="23"/>
  <c r="S189" i="23" s="1"/>
  <c r="R194" i="23"/>
  <c r="S194" i="23" s="1"/>
  <c r="R197" i="23"/>
  <c r="S197" i="23" s="1"/>
  <c r="R202" i="23"/>
  <c r="S202" i="23" s="1"/>
  <c r="R209" i="23"/>
  <c r="S209" i="23" s="1"/>
  <c r="R213" i="23"/>
  <c r="S213" i="23" s="1"/>
  <c r="R217" i="23"/>
  <c r="S217" i="23" s="1"/>
  <c r="R221" i="23"/>
  <c r="S221" i="23" s="1"/>
  <c r="R225" i="23"/>
  <c r="S225" i="23" s="1"/>
  <c r="R229" i="23"/>
  <c r="S229" i="23" s="1"/>
  <c r="R233" i="23"/>
  <c r="S233" i="23" s="1"/>
  <c r="R237" i="23"/>
  <c r="S237" i="23" s="1"/>
  <c r="R241" i="23"/>
  <c r="S241" i="23" s="1"/>
  <c r="R245" i="23"/>
  <c r="S245" i="23" s="1"/>
  <c r="R249" i="23"/>
  <c r="S249" i="23" s="1"/>
  <c r="R253" i="23"/>
  <c r="S253" i="23" s="1"/>
  <c r="R257" i="23"/>
  <c r="S257" i="23" s="1"/>
  <c r="R261" i="23"/>
  <c r="S261" i="23" s="1"/>
  <c r="R265" i="23"/>
  <c r="S265" i="23" s="1"/>
  <c r="R269" i="23"/>
  <c r="S269" i="23" s="1"/>
  <c r="R273" i="23"/>
  <c r="S273" i="23" s="1"/>
  <c r="R277" i="23"/>
  <c r="S277" i="23" s="1"/>
  <c r="R281" i="23"/>
  <c r="S281" i="23" s="1"/>
  <c r="R285" i="23"/>
  <c r="S285" i="23" s="1"/>
  <c r="R289" i="23"/>
  <c r="S289" i="23" s="1"/>
  <c r="R293" i="23"/>
  <c r="S293" i="23" s="1"/>
  <c r="R147" i="23"/>
  <c r="S147" i="23" s="1"/>
  <c r="R168" i="23"/>
  <c r="S168" i="23" s="1"/>
  <c r="R179" i="23"/>
  <c r="S179" i="23" s="1"/>
  <c r="R200" i="23"/>
  <c r="S200" i="23" s="1"/>
  <c r="R214" i="23"/>
  <c r="S214" i="23" s="1"/>
  <c r="R230" i="23"/>
  <c r="S230" i="23" s="1"/>
  <c r="R246" i="23"/>
  <c r="S246" i="23" s="1"/>
  <c r="R262" i="23"/>
  <c r="S262" i="23" s="1"/>
  <c r="R278" i="23"/>
  <c r="S278" i="23" s="1"/>
  <c r="R294" i="23"/>
  <c r="S294" i="23" s="1"/>
  <c r="R298" i="23"/>
  <c r="S298" i="23" s="1"/>
  <c r="R302" i="23"/>
  <c r="S302" i="23" s="1"/>
  <c r="R305" i="23"/>
  <c r="S305" i="23" s="1"/>
  <c r="R312" i="23"/>
  <c r="S312" i="23" s="1"/>
  <c r="R315" i="23"/>
  <c r="S315" i="23" s="1"/>
  <c r="R318" i="23"/>
  <c r="S318" i="23" s="1"/>
  <c r="R321" i="23"/>
  <c r="S321" i="23" s="1"/>
  <c r="R328" i="23"/>
  <c r="S328" i="23" s="1"/>
  <c r="R331" i="23"/>
  <c r="S331" i="23" s="1"/>
  <c r="R334" i="23"/>
  <c r="S334" i="23" s="1"/>
  <c r="R337" i="23"/>
  <c r="S337" i="23" s="1"/>
  <c r="R344" i="23"/>
  <c r="S344" i="23" s="1"/>
  <c r="R347" i="23"/>
  <c r="S347" i="23" s="1"/>
  <c r="R350" i="23"/>
  <c r="S350" i="23" s="1"/>
  <c r="R353" i="23"/>
  <c r="S353" i="23" s="1"/>
  <c r="R360" i="23"/>
  <c r="S360" i="23" s="1"/>
  <c r="R363" i="23"/>
  <c r="S363" i="23" s="1"/>
  <c r="R366" i="23"/>
  <c r="S366" i="23" s="1"/>
  <c r="R369" i="23"/>
  <c r="S369" i="23" s="1"/>
  <c r="R160" i="23"/>
  <c r="S160" i="23" s="1"/>
  <c r="R171" i="23"/>
  <c r="S171" i="23" s="1"/>
  <c r="R192" i="23"/>
  <c r="S192" i="23" s="1"/>
  <c r="R203" i="23"/>
  <c r="S203" i="23" s="1"/>
  <c r="R218" i="23"/>
  <c r="S218" i="23" s="1"/>
  <c r="R234" i="23"/>
  <c r="S234" i="23" s="1"/>
  <c r="R250" i="23"/>
  <c r="S250" i="23" s="1"/>
  <c r="R266" i="23"/>
  <c r="S266" i="23" s="1"/>
  <c r="R282" i="23"/>
  <c r="S282" i="23" s="1"/>
  <c r="R295" i="23"/>
  <c r="S295" i="23" s="1"/>
  <c r="R299" i="23"/>
  <c r="S299" i="23" s="1"/>
  <c r="R303" i="23"/>
  <c r="S303" i="23" s="1"/>
  <c r="R306" i="23"/>
  <c r="S306" i="23" s="1"/>
  <c r="R309" i="23"/>
  <c r="S309" i="23" s="1"/>
  <c r="R316" i="23"/>
  <c r="S316" i="23" s="1"/>
  <c r="R319" i="23"/>
  <c r="S319" i="23" s="1"/>
  <c r="R322" i="23"/>
  <c r="S322" i="23" s="1"/>
  <c r="R325" i="23"/>
  <c r="S325" i="23" s="1"/>
  <c r="R332" i="23"/>
  <c r="S332" i="23" s="1"/>
  <c r="R335" i="23"/>
  <c r="S335" i="23" s="1"/>
  <c r="R338" i="23"/>
  <c r="S338" i="23" s="1"/>
  <c r="R341" i="23"/>
  <c r="S341" i="23" s="1"/>
  <c r="R348" i="23"/>
  <c r="S348" i="23" s="1"/>
  <c r="R351" i="23"/>
  <c r="S351" i="23" s="1"/>
  <c r="R354" i="23"/>
  <c r="S354" i="23" s="1"/>
  <c r="R357" i="23"/>
  <c r="S357" i="23" s="1"/>
  <c r="R364" i="23"/>
  <c r="S364" i="23" s="1"/>
  <c r="R367" i="23"/>
  <c r="S367" i="23" s="1"/>
  <c r="R370" i="23"/>
  <c r="S370" i="23" s="1"/>
  <c r="R152" i="23"/>
  <c r="S152" i="23" s="1"/>
  <c r="R163" i="23"/>
  <c r="S163" i="23" s="1"/>
  <c r="R184" i="23"/>
  <c r="S184" i="23" s="1"/>
  <c r="R195" i="23"/>
  <c r="S195" i="23" s="1"/>
  <c r="R206" i="23"/>
  <c r="S206" i="23" s="1"/>
  <c r="R222" i="23"/>
  <c r="S222" i="23" s="1"/>
  <c r="R238" i="23"/>
  <c r="S238" i="23" s="1"/>
  <c r="R254" i="23"/>
  <c r="S254" i="23" s="1"/>
  <c r="R270" i="23"/>
  <c r="S270" i="23" s="1"/>
  <c r="R286" i="23"/>
  <c r="S286" i="23" s="1"/>
  <c r="R296" i="23"/>
  <c r="S296" i="23" s="1"/>
  <c r="R300" i="23"/>
  <c r="S300" i="23" s="1"/>
  <c r="R304" i="23"/>
  <c r="S304" i="23" s="1"/>
  <c r="R307" i="23"/>
  <c r="S307" i="23" s="1"/>
  <c r="R310" i="23"/>
  <c r="S310" i="23" s="1"/>
  <c r="R313" i="23"/>
  <c r="S313" i="23" s="1"/>
  <c r="R320" i="23"/>
  <c r="S320" i="23" s="1"/>
  <c r="R323" i="23"/>
  <c r="S323" i="23" s="1"/>
  <c r="R326" i="23"/>
  <c r="S326" i="23" s="1"/>
  <c r="R329" i="23"/>
  <c r="S329" i="23" s="1"/>
  <c r="R336" i="23"/>
  <c r="S336" i="23" s="1"/>
  <c r="R339" i="23"/>
  <c r="S339" i="23" s="1"/>
  <c r="R342" i="23"/>
  <c r="S342" i="23" s="1"/>
  <c r="R345" i="23"/>
  <c r="S345" i="23" s="1"/>
  <c r="R352" i="23"/>
  <c r="S352" i="23" s="1"/>
  <c r="R355" i="23"/>
  <c r="S355" i="23" s="1"/>
  <c r="R358" i="23"/>
  <c r="S358" i="23" s="1"/>
  <c r="R361" i="23"/>
  <c r="S361" i="23" s="1"/>
  <c r="R368" i="23"/>
  <c r="S368" i="23" s="1"/>
  <c r="R371" i="23"/>
  <c r="S371" i="23" s="1"/>
  <c r="R374" i="23"/>
  <c r="S374" i="23" s="1"/>
  <c r="R377" i="23"/>
  <c r="S377" i="23" s="1"/>
  <c r="R379" i="23"/>
  <c r="S379" i="23" s="1"/>
  <c r="R381" i="23"/>
  <c r="S381" i="23" s="1"/>
  <c r="R383" i="23"/>
  <c r="S383" i="23" s="1"/>
  <c r="R385" i="23"/>
  <c r="S385" i="23" s="1"/>
  <c r="R387" i="23"/>
  <c r="S387" i="23" s="1"/>
  <c r="R389" i="23"/>
  <c r="S389" i="23" s="1"/>
  <c r="R391" i="23"/>
  <c r="S391" i="23" s="1"/>
  <c r="R393" i="23"/>
  <c r="S393" i="23" s="1"/>
  <c r="R395" i="23"/>
  <c r="S395" i="23" s="1"/>
  <c r="R397" i="23"/>
  <c r="S397" i="23" s="1"/>
  <c r="R399" i="23"/>
  <c r="S399" i="23" s="1"/>
  <c r="R401" i="23"/>
  <c r="S401" i="23" s="1"/>
  <c r="R403" i="23"/>
  <c r="S403" i="23" s="1"/>
  <c r="R405" i="23"/>
  <c r="S405" i="23" s="1"/>
  <c r="R407" i="23"/>
  <c r="S407" i="23" s="1"/>
  <c r="R409" i="23"/>
  <c r="S409" i="23" s="1"/>
  <c r="R411" i="23"/>
  <c r="S411" i="23" s="1"/>
  <c r="R413" i="23"/>
  <c r="S413" i="23" s="1"/>
  <c r="R415" i="23"/>
  <c r="S415" i="23" s="1"/>
  <c r="R417" i="23"/>
  <c r="S417" i="23" s="1"/>
  <c r="R419" i="23"/>
  <c r="S419" i="23" s="1"/>
  <c r="R421" i="23"/>
  <c r="S421" i="23" s="1"/>
  <c r="R423" i="23"/>
  <c r="S423" i="23" s="1"/>
  <c r="R425" i="23"/>
  <c r="S425" i="23" s="1"/>
  <c r="R427" i="23"/>
  <c r="S427" i="23" s="1"/>
  <c r="R430" i="23"/>
  <c r="S430" i="23" s="1"/>
  <c r="R435" i="23"/>
  <c r="S435" i="23" s="1"/>
  <c r="R438" i="23"/>
  <c r="S438" i="23" s="1"/>
  <c r="R443" i="23"/>
  <c r="S443" i="23" s="1"/>
  <c r="R446" i="23"/>
  <c r="S446" i="23" s="1"/>
  <c r="R451" i="23"/>
  <c r="S451" i="23" s="1"/>
  <c r="R454" i="23"/>
  <c r="S454" i="23" s="1"/>
  <c r="R176" i="23"/>
  <c r="S176" i="23" s="1"/>
  <c r="R226" i="23"/>
  <c r="S226" i="23" s="1"/>
  <c r="R290" i="23"/>
  <c r="S290" i="23" s="1"/>
  <c r="R308" i="23"/>
  <c r="S308" i="23" s="1"/>
  <c r="R333" i="23"/>
  <c r="S333" i="23" s="1"/>
  <c r="R346" i="23"/>
  <c r="S346" i="23" s="1"/>
  <c r="R359" i="23"/>
  <c r="S359" i="23" s="1"/>
  <c r="R372" i="23"/>
  <c r="S372" i="23" s="1"/>
  <c r="R376" i="23"/>
  <c r="S376" i="23" s="1"/>
  <c r="R384" i="23"/>
  <c r="S384" i="23" s="1"/>
  <c r="R392" i="23"/>
  <c r="S392" i="23" s="1"/>
  <c r="R400" i="23"/>
  <c r="S400" i="23" s="1"/>
  <c r="R408" i="23"/>
  <c r="S408" i="23" s="1"/>
  <c r="R416" i="23"/>
  <c r="S416" i="23" s="1"/>
  <c r="R424" i="23"/>
  <c r="S424" i="23" s="1"/>
  <c r="R434" i="23"/>
  <c r="S434" i="23" s="1"/>
  <c r="R437" i="23"/>
  <c r="S437" i="23" s="1"/>
  <c r="R441" i="23"/>
  <c r="S441" i="23" s="1"/>
  <c r="R448" i="23"/>
  <c r="S448" i="23" s="1"/>
  <c r="R452" i="23"/>
  <c r="S452" i="23" s="1"/>
  <c r="R455" i="23"/>
  <c r="S455" i="23" s="1"/>
  <c r="R187" i="23"/>
  <c r="S187" i="23" s="1"/>
  <c r="R242" i="23"/>
  <c r="S242" i="23" s="1"/>
  <c r="R297" i="23"/>
  <c r="S297" i="23" s="1"/>
  <c r="R311" i="23"/>
  <c r="S311" i="23" s="1"/>
  <c r="R324" i="23"/>
  <c r="S324" i="23" s="1"/>
  <c r="R349" i="23"/>
  <c r="S349" i="23" s="1"/>
  <c r="R362" i="23"/>
  <c r="S362" i="23" s="1"/>
  <c r="R382" i="23"/>
  <c r="S382" i="23" s="1"/>
  <c r="R390" i="23"/>
  <c r="S390" i="23" s="1"/>
  <c r="R398" i="23"/>
  <c r="S398" i="23" s="1"/>
  <c r="R406" i="23"/>
  <c r="S406" i="23" s="1"/>
  <c r="R414" i="23"/>
  <c r="S414" i="23" s="1"/>
  <c r="R422" i="23"/>
  <c r="S422" i="23" s="1"/>
  <c r="R428" i="23"/>
  <c r="S428" i="23" s="1"/>
  <c r="R431" i="23"/>
  <c r="S431" i="23" s="1"/>
  <c r="R442" i="23"/>
  <c r="S442" i="23" s="1"/>
  <c r="R445" i="23"/>
  <c r="S445" i="23" s="1"/>
  <c r="R449" i="23"/>
  <c r="S449" i="23" s="1"/>
  <c r="R456" i="23"/>
  <c r="S456" i="23" s="1"/>
  <c r="R123" i="23"/>
  <c r="S123" i="23" s="1"/>
  <c r="R210" i="23"/>
  <c r="S210" i="23" s="1"/>
  <c r="R330" i="23"/>
  <c r="S330" i="23" s="1"/>
  <c r="R378" i="23"/>
  <c r="S378" i="23" s="1"/>
  <c r="R386" i="23"/>
  <c r="S386" i="23" s="1"/>
  <c r="R394" i="23"/>
  <c r="S394" i="23" s="1"/>
  <c r="R402" i="23"/>
  <c r="S402" i="23" s="1"/>
  <c r="R418" i="23"/>
  <c r="S418" i="23" s="1"/>
  <c r="R429" i="23"/>
  <c r="S429" i="23" s="1"/>
  <c r="R444" i="23"/>
  <c r="S444" i="23" s="1"/>
  <c r="R155" i="23"/>
  <c r="S155" i="23" s="1"/>
  <c r="R258" i="23"/>
  <c r="S258" i="23" s="1"/>
  <c r="R301" i="23"/>
  <c r="S301" i="23" s="1"/>
  <c r="R314" i="23"/>
  <c r="S314" i="23" s="1"/>
  <c r="R327" i="23"/>
  <c r="S327" i="23" s="1"/>
  <c r="R340" i="23"/>
  <c r="S340" i="23" s="1"/>
  <c r="R365" i="23"/>
  <c r="S365" i="23" s="1"/>
  <c r="R373" i="23"/>
  <c r="S373" i="23" s="1"/>
  <c r="R380" i="23"/>
  <c r="S380" i="23" s="1"/>
  <c r="R388" i="23"/>
  <c r="S388" i="23" s="1"/>
  <c r="R396" i="23"/>
  <c r="S396" i="23" s="1"/>
  <c r="R404" i="23"/>
  <c r="S404" i="23" s="1"/>
  <c r="R412" i="23"/>
  <c r="S412" i="23" s="1"/>
  <c r="R420" i="23"/>
  <c r="S420" i="23" s="1"/>
  <c r="R432" i="23"/>
  <c r="S432" i="23" s="1"/>
  <c r="R436" i="23"/>
  <c r="S436" i="23" s="1"/>
  <c r="R439" i="23"/>
  <c r="S439" i="23" s="1"/>
  <c r="R450" i="23"/>
  <c r="S450" i="23" s="1"/>
  <c r="R453" i="23"/>
  <c r="S453" i="23" s="1"/>
  <c r="R457" i="23"/>
  <c r="S457" i="23" s="1"/>
  <c r="R80" i="23"/>
  <c r="S80" i="23" s="1"/>
  <c r="R274" i="23"/>
  <c r="S274" i="23" s="1"/>
  <c r="R317" i="23"/>
  <c r="S317" i="23" s="1"/>
  <c r="R343" i="23"/>
  <c r="S343" i="23" s="1"/>
  <c r="R356" i="23"/>
  <c r="S356" i="23" s="1"/>
  <c r="R375" i="23"/>
  <c r="S375" i="23" s="1"/>
  <c r="R410" i="23"/>
  <c r="S410" i="23" s="1"/>
  <c r="R426" i="23"/>
  <c r="S426" i="23" s="1"/>
  <c r="R433" i="23"/>
  <c r="S433" i="23" s="1"/>
  <c r="R440" i="23"/>
  <c r="S440" i="23" s="1"/>
  <c r="R447" i="23"/>
  <c r="S447" i="23" s="1"/>
  <c r="R141" i="23"/>
  <c r="S141" i="23" s="1"/>
  <c r="R125" i="23"/>
  <c r="S125" i="23" s="1"/>
  <c r="R109" i="23"/>
  <c r="S109" i="23" s="1"/>
  <c r="R93" i="23"/>
  <c r="S93" i="23" s="1"/>
  <c r="R77" i="23"/>
  <c r="S77" i="23" s="1"/>
  <c r="R61" i="23"/>
  <c r="S61" i="23" s="1"/>
  <c r="R144" i="23"/>
  <c r="S144" i="23" s="1"/>
  <c r="R59" i="23"/>
  <c r="S59" i="23" s="1"/>
  <c r="R132" i="23"/>
  <c r="S132" i="23" s="1"/>
  <c r="R116" i="23"/>
  <c r="S116" i="23" s="1"/>
  <c r="R96" i="23"/>
  <c r="S96" i="23" s="1"/>
  <c r="R76" i="23"/>
  <c r="S76" i="23" s="1"/>
  <c r="R60" i="23"/>
  <c r="S60" i="23" s="1"/>
  <c r="R40" i="23"/>
  <c r="S40" i="23" s="1"/>
  <c r="R135" i="23"/>
  <c r="S135" i="23" s="1"/>
  <c r="R115" i="23"/>
  <c r="S115" i="23" s="1"/>
  <c r="R99" i="23"/>
  <c r="S99" i="23" s="1"/>
  <c r="R79" i="23"/>
  <c r="S79" i="23" s="1"/>
  <c r="R63" i="23"/>
  <c r="S63" i="23" s="1"/>
  <c r="R43" i="23"/>
  <c r="S43" i="23" s="1"/>
  <c r="R138" i="23"/>
  <c r="S138" i="23" s="1"/>
  <c r="R122" i="23"/>
  <c r="S122" i="23" s="1"/>
  <c r="R106" i="23"/>
  <c r="S106" i="23" s="1"/>
  <c r="R90" i="23"/>
  <c r="S90" i="23" s="1"/>
  <c r="R74" i="23"/>
  <c r="S74" i="23" s="1"/>
  <c r="R58" i="23"/>
  <c r="S58" i="23" s="1"/>
  <c r="R37" i="23"/>
  <c r="R129" i="23"/>
  <c r="S129" i="23" s="1"/>
  <c r="R47" i="23"/>
  <c r="S47" i="23" s="1"/>
  <c r="R78" i="23"/>
  <c r="S78" i="23" s="1"/>
  <c r="R137" i="23"/>
  <c r="S137" i="23" s="1"/>
  <c r="R121" i="23"/>
  <c r="S121" i="23" s="1"/>
  <c r="R105" i="23"/>
  <c r="S105" i="23" s="1"/>
  <c r="R89" i="23"/>
  <c r="S89" i="23" s="1"/>
  <c r="R73" i="23"/>
  <c r="S73" i="23" s="1"/>
  <c r="R57" i="23"/>
  <c r="S57" i="23" s="1"/>
  <c r="R112" i="23"/>
  <c r="S112" i="23" s="1"/>
  <c r="R41" i="23"/>
  <c r="S41" i="23" s="1"/>
  <c r="R128" i="23"/>
  <c r="S128" i="23" s="1"/>
  <c r="R108" i="23"/>
  <c r="S108" i="23" s="1"/>
  <c r="R92" i="23"/>
  <c r="S92" i="23" s="1"/>
  <c r="R72" i="23"/>
  <c r="S72" i="23" s="1"/>
  <c r="R56" i="23"/>
  <c r="S56" i="23" s="1"/>
  <c r="R45" i="23"/>
  <c r="S45" i="23" s="1"/>
  <c r="R131" i="23"/>
  <c r="S131" i="23" s="1"/>
  <c r="R111" i="23"/>
  <c r="S111" i="23" s="1"/>
  <c r="R95" i="23"/>
  <c r="S95" i="23" s="1"/>
  <c r="R75" i="23"/>
  <c r="S75" i="23" s="1"/>
  <c r="R55" i="23"/>
  <c r="S55" i="23" s="1"/>
  <c r="R39" i="23"/>
  <c r="S39" i="23" s="1"/>
  <c r="R134" i="23"/>
  <c r="S134" i="23" s="1"/>
  <c r="R118" i="23"/>
  <c r="S118" i="23" s="1"/>
  <c r="R102" i="23"/>
  <c r="S102" i="23" s="1"/>
  <c r="R86" i="23"/>
  <c r="S86" i="23" s="1"/>
  <c r="R70" i="23"/>
  <c r="S70" i="23" s="1"/>
  <c r="R54" i="23"/>
  <c r="S54" i="23" s="1"/>
  <c r="R42" i="23"/>
  <c r="S42" i="23" s="1"/>
  <c r="R97" i="23"/>
  <c r="S97" i="23" s="1"/>
  <c r="R81" i="23"/>
  <c r="S81" i="23" s="1"/>
  <c r="R49" i="23"/>
  <c r="S49" i="23" s="1"/>
  <c r="R136" i="23"/>
  <c r="S136" i="23" s="1"/>
  <c r="R100" i="23"/>
  <c r="S100" i="23" s="1"/>
  <c r="R64" i="23"/>
  <c r="S64" i="23" s="1"/>
  <c r="R139" i="23"/>
  <c r="S139" i="23" s="1"/>
  <c r="R103" i="23"/>
  <c r="S103" i="23" s="1"/>
  <c r="R67" i="23"/>
  <c r="S67" i="23" s="1"/>
  <c r="R126" i="23"/>
  <c r="S126" i="23" s="1"/>
  <c r="R110" i="23"/>
  <c r="S110" i="23" s="1"/>
  <c r="R62" i="23"/>
  <c r="S62" i="23" s="1"/>
  <c r="R133" i="23"/>
  <c r="S133" i="23" s="1"/>
  <c r="R117" i="23"/>
  <c r="S117" i="23" s="1"/>
  <c r="R101" i="23"/>
  <c r="S101" i="23" s="1"/>
  <c r="R85" i="23"/>
  <c r="S85" i="23" s="1"/>
  <c r="R69" i="23"/>
  <c r="S69" i="23" s="1"/>
  <c r="R53" i="23"/>
  <c r="S53" i="23" s="1"/>
  <c r="R48" i="23"/>
  <c r="S48" i="23" s="1"/>
  <c r="R140" i="23"/>
  <c r="S140" i="23" s="1"/>
  <c r="R124" i="23"/>
  <c r="S124" i="23" s="1"/>
  <c r="R104" i="23"/>
  <c r="S104" i="23" s="1"/>
  <c r="R88" i="23"/>
  <c r="S88" i="23" s="1"/>
  <c r="R68" i="23"/>
  <c r="S68" i="23" s="1"/>
  <c r="R52" i="23"/>
  <c r="S52" i="23" s="1"/>
  <c r="R143" i="23"/>
  <c r="S143" i="23" s="1"/>
  <c r="R127" i="23"/>
  <c r="S127" i="23" s="1"/>
  <c r="R107" i="23"/>
  <c r="S107" i="23" s="1"/>
  <c r="R87" i="23"/>
  <c r="S87" i="23" s="1"/>
  <c r="R71" i="23"/>
  <c r="S71" i="23" s="1"/>
  <c r="R51" i="23"/>
  <c r="S51" i="23" s="1"/>
  <c r="R130" i="23"/>
  <c r="S130" i="23" s="1"/>
  <c r="R114" i="23"/>
  <c r="S114" i="23" s="1"/>
  <c r="R98" i="23"/>
  <c r="S98" i="23" s="1"/>
  <c r="R82" i="23"/>
  <c r="S82" i="23" s="1"/>
  <c r="R66" i="23"/>
  <c r="S66" i="23" s="1"/>
  <c r="R50" i="23"/>
  <c r="S50" i="23" s="1"/>
  <c r="R113" i="23"/>
  <c r="S113" i="23" s="1"/>
  <c r="R65" i="23"/>
  <c r="S65" i="23" s="1"/>
  <c r="R91" i="23"/>
  <c r="S91" i="23" s="1"/>
  <c r="R120" i="23"/>
  <c r="S120" i="23" s="1"/>
  <c r="R84" i="23"/>
  <c r="S84" i="23" s="1"/>
  <c r="R44" i="23"/>
  <c r="S44" i="23" s="1"/>
  <c r="R119" i="23"/>
  <c r="S119" i="23" s="1"/>
  <c r="R83" i="23"/>
  <c r="S83" i="23" s="1"/>
  <c r="R142" i="23"/>
  <c r="S142" i="23" s="1"/>
  <c r="R94" i="23"/>
  <c r="S94" i="23" s="1"/>
  <c r="R46" i="23"/>
  <c r="S46" i="23" s="1"/>
  <c r="R38" i="23"/>
  <c r="S38" i="23" s="1"/>
  <c r="D39" i="20"/>
  <c r="D27" i="20"/>
  <c r="D46" i="20"/>
  <c r="D42" i="20"/>
  <c r="E42" i="20" s="1"/>
  <c r="D38" i="20"/>
  <c r="D34" i="20"/>
  <c r="D30" i="20"/>
  <c r="D26" i="20"/>
  <c r="E26" i="20" s="1"/>
  <c r="D22" i="20"/>
  <c r="L71" i="21"/>
  <c r="J66" i="21"/>
  <c r="L68" i="21"/>
  <c r="K69" i="21"/>
  <c r="D43" i="20"/>
  <c r="D35" i="20"/>
  <c r="E35" i="20" s="1"/>
  <c r="D23" i="20"/>
  <c r="E23" i="20" s="1"/>
  <c r="D19" i="20"/>
  <c r="D45" i="20"/>
  <c r="D41" i="20"/>
  <c r="D37" i="20"/>
  <c r="E37" i="20" s="1"/>
  <c r="D33" i="20"/>
  <c r="D29" i="20"/>
  <c r="D25" i="20"/>
  <c r="D21" i="20"/>
  <c r="D7" i="20" s="1"/>
  <c r="K58" i="21"/>
  <c r="L74" i="21"/>
  <c r="J61" i="21"/>
  <c r="K71" i="21"/>
  <c r="D47" i="20"/>
  <c r="E47" i="20" s="1"/>
  <c r="D31" i="20"/>
  <c r="E31" i="20" s="1"/>
  <c r="D48" i="20"/>
  <c r="E48" i="20" s="1"/>
  <c r="D44" i="20"/>
  <c r="E44" i="20" s="1"/>
  <c r="D40" i="20"/>
  <c r="E40" i="20" s="1"/>
  <c r="D36" i="20"/>
  <c r="E36" i="20" s="1"/>
  <c r="D32" i="20"/>
  <c r="D28" i="20"/>
  <c r="E28" i="20" s="1"/>
  <c r="D24" i="20"/>
  <c r="D20" i="20"/>
  <c r="E20" i="20" s="1"/>
  <c r="L63" i="21"/>
  <c r="J58" i="21"/>
  <c r="L60" i="21"/>
  <c r="J56" i="21"/>
  <c r="J64" i="21"/>
  <c r="J72" i="21"/>
  <c r="J67" i="21"/>
  <c r="J75" i="21"/>
  <c r="K51" i="21"/>
  <c r="J54" i="21"/>
  <c r="L56" i="21"/>
  <c r="L64" i="21"/>
  <c r="J70" i="21"/>
  <c r="L72" i="21"/>
  <c r="L51" i="21"/>
  <c r="K54" i="21"/>
  <c r="J57" i="21"/>
  <c r="K62" i="21"/>
  <c r="L67" i="21"/>
  <c r="J52" i="21"/>
  <c r="J68" i="21"/>
  <c r="J76" i="21"/>
  <c r="K52" i="21"/>
  <c r="J55" i="21"/>
  <c r="L65" i="21"/>
  <c r="J51" i="21"/>
  <c r="K56" i="21"/>
  <c r="J59" i="21"/>
  <c r="K64" i="21"/>
  <c r="K72" i="21"/>
  <c r="K59" i="21"/>
  <c r="J62" i="21"/>
  <c r="K67" i="21"/>
  <c r="K75" i="21"/>
  <c r="L59" i="21"/>
  <c r="J65" i="21"/>
  <c r="K70" i="21"/>
  <c r="J73" i="21"/>
  <c r="L75" i="21"/>
  <c r="L54" i="21"/>
  <c r="K57" i="21"/>
  <c r="J60" i="21"/>
  <c r="L62" i="21"/>
  <c r="K65" i="21"/>
  <c r="L70" i="21"/>
  <c r="K73" i="21"/>
  <c r="L57" i="21"/>
  <c r="K60" i="21"/>
  <c r="J63" i="21"/>
  <c r="K68" i="21"/>
  <c r="J71" i="21"/>
  <c r="L73" i="21"/>
  <c r="K76" i="21"/>
  <c r="L50" i="21"/>
  <c r="J74" i="21"/>
  <c r="L53" i="21"/>
  <c r="L77" i="21"/>
  <c r="K50" i="21"/>
  <c r="L58" i="21"/>
  <c r="L61" i="21"/>
  <c r="K53" i="21"/>
  <c r="K77" i="21"/>
  <c r="K74" i="21"/>
  <c r="K55" i="21"/>
  <c r="K63" i="21"/>
  <c r="J69" i="21"/>
  <c r="L55" i="21"/>
  <c r="L66" i="21"/>
  <c r="K61" i="21"/>
  <c r="J53" i="21"/>
  <c r="J77" i="21"/>
  <c r="K42" i="21"/>
  <c r="L29" i="21"/>
  <c r="L37" i="21"/>
  <c r="L45" i="21"/>
  <c r="L30" i="21"/>
  <c r="L38" i="21"/>
  <c r="L46" i="21"/>
  <c r="L31" i="21"/>
  <c r="L39" i="21"/>
  <c r="L47" i="21"/>
  <c r="L32" i="21"/>
  <c r="L40" i="21"/>
  <c r="L48" i="21"/>
  <c r="L24" i="21"/>
  <c r="L25" i="21"/>
  <c r="L33" i="21"/>
  <c r="L41" i="21"/>
  <c r="L49" i="21"/>
  <c r="L26" i="21"/>
  <c r="L34" i="21"/>
  <c r="L42" i="21"/>
  <c r="L27" i="21"/>
  <c r="L35" i="21"/>
  <c r="L43" i="21"/>
  <c r="L28" i="21"/>
  <c r="L36" i="21"/>
  <c r="L44" i="21"/>
  <c r="L22" i="21"/>
  <c r="L23" i="21"/>
  <c r="J40" i="21"/>
  <c r="K32" i="21"/>
  <c r="K30" i="21"/>
  <c r="J45" i="21"/>
  <c r="K40" i="21"/>
  <c r="K46" i="21"/>
  <c r="J24" i="21"/>
  <c r="K48" i="21"/>
  <c r="K35" i="21"/>
  <c r="K27" i="21"/>
  <c r="K23" i="21"/>
  <c r="K25" i="21"/>
  <c r="K43" i="21"/>
  <c r="K31" i="21"/>
  <c r="K33" i="21"/>
  <c r="K28" i="21"/>
  <c r="K36" i="21"/>
  <c r="J31" i="21"/>
  <c r="K39" i="21"/>
  <c r="K41" i="21"/>
  <c r="K44" i="21"/>
  <c r="K22" i="21"/>
  <c r="J39" i="21"/>
  <c r="K47" i="21"/>
  <c r="K49" i="21"/>
  <c r="K29" i="21"/>
  <c r="K37" i="21"/>
  <c r="K34" i="21"/>
  <c r="J47" i="21"/>
  <c r="K24" i="21"/>
  <c r="K26" i="21"/>
  <c r="K45" i="21"/>
  <c r="K38" i="21"/>
  <c r="J33" i="21"/>
  <c r="J49" i="21"/>
  <c r="J34" i="21"/>
  <c r="J27" i="21"/>
  <c r="J43" i="21"/>
  <c r="J36" i="21"/>
  <c r="J37" i="21"/>
  <c r="J30" i="21"/>
  <c r="J46" i="21"/>
  <c r="J25" i="21"/>
  <c r="J41" i="21"/>
  <c r="J26" i="21"/>
  <c r="J42" i="21"/>
  <c r="J35" i="21"/>
  <c r="J28" i="21"/>
  <c r="J44" i="21"/>
  <c r="J22" i="21"/>
  <c r="J29" i="21"/>
  <c r="J38" i="21"/>
  <c r="J32" i="21"/>
  <c r="J23" i="21"/>
  <c r="J48" i="21"/>
  <c r="E32" i="20"/>
  <c r="E21" i="20"/>
  <c r="E34" i="20"/>
  <c r="E41" i="20"/>
  <c r="E33" i="20"/>
  <c r="E46" i="20"/>
  <c r="E38" i="20"/>
  <c r="E30" i="20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19" i="19"/>
  <c r="B20" i="19"/>
  <c r="C20" i="19" s="1"/>
  <c r="B19" i="19"/>
  <c r="B21" i="19"/>
  <c r="C21" i="19" s="1"/>
  <c r="B22" i="19"/>
  <c r="C22" i="19" s="1"/>
  <c r="B23" i="19"/>
  <c r="B24" i="19"/>
  <c r="B25" i="19"/>
  <c r="C25" i="19" s="1"/>
  <c r="B26" i="19"/>
  <c r="B27" i="19"/>
  <c r="B28" i="19"/>
  <c r="C28" i="19" s="1"/>
  <c r="B29" i="19"/>
  <c r="C29" i="19" s="1"/>
  <c r="B30" i="19"/>
  <c r="C30" i="19" s="1"/>
  <c r="B31" i="19"/>
  <c r="B32" i="19"/>
  <c r="B33" i="19"/>
  <c r="C33" i="19" s="1"/>
  <c r="B34" i="19"/>
  <c r="B35" i="19"/>
  <c r="B36" i="19"/>
  <c r="C36" i="19" s="1"/>
  <c r="B37" i="19"/>
  <c r="C37" i="19" s="1"/>
  <c r="B38" i="19"/>
  <c r="C38" i="19" s="1"/>
  <c r="B39" i="19"/>
  <c r="B40" i="19"/>
  <c r="B41" i="19"/>
  <c r="C41" i="19" s="1"/>
  <c r="B42" i="19"/>
  <c r="B43" i="19"/>
  <c r="B44" i="19"/>
  <c r="C44" i="19" s="1"/>
  <c r="B45" i="19"/>
  <c r="C45" i="19" s="1"/>
  <c r="B46" i="19"/>
  <c r="C46" i="19" s="1"/>
  <c r="B47" i="19"/>
  <c r="B48" i="19"/>
  <c r="B18" i="19"/>
  <c r="H48" i="18"/>
  <c r="F48" i="18"/>
  <c r="E48" i="18"/>
  <c r="D48" i="18"/>
  <c r="G48" i="18" s="1"/>
  <c r="C48" i="18"/>
  <c r="B48" i="18"/>
  <c r="H47" i="18"/>
  <c r="E47" i="18"/>
  <c r="D47" i="18"/>
  <c r="G47" i="18" s="1"/>
  <c r="C47" i="18"/>
  <c r="F47" i="18" s="1"/>
  <c r="B47" i="18"/>
  <c r="H46" i="18"/>
  <c r="G46" i="18"/>
  <c r="E46" i="18"/>
  <c r="D46" i="18"/>
  <c r="C46" i="18"/>
  <c r="F46" i="18" s="1"/>
  <c r="B46" i="18"/>
  <c r="H45" i="18"/>
  <c r="F45" i="18"/>
  <c r="E45" i="18"/>
  <c r="D45" i="18"/>
  <c r="G45" i="18" s="1"/>
  <c r="C45" i="18"/>
  <c r="B45" i="18"/>
  <c r="H44" i="18"/>
  <c r="E44" i="18"/>
  <c r="D44" i="18"/>
  <c r="G44" i="18" s="1"/>
  <c r="C44" i="18"/>
  <c r="F44" i="18" s="1"/>
  <c r="B44" i="18"/>
  <c r="H43" i="18"/>
  <c r="E43" i="18"/>
  <c r="D43" i="18"/>
  <c r="G43" i="18" s="1"/>
  <c r="C43" i="18"/>
  <c r="F43" i="18" s="1"/>
  <c r="B43" i="18"/>
  <c r="H42" i="18"/>
  <c r="E42" i="18"/>
  <c r="D42" i="18"/>
  <c r="G42" i="18" s="1"/>
  <c r="C42" i="18"/>
  <c r="F42" i="18" s="1"/>
  <c r="B42" i="18"/>
  <c r="H41" i="18"/>
  <c r="G41" i="18"/>
  <c r="E41" i="18"/>
  <c r="D41" i="18"/>
  <c r="C41" i="18"/>
  <c r="F41" i="18" s="1"/>
  <c r="B41" i="18"/>
  <c r="H40" i="18"/>
  <c r="F40" i="18"/>
  <c r="E40" i="18"/>
  <c r="D40" i="18"/>
  <c r="G40" i="18" s="1"/>
  <c r="C40" i="18"/>
  <c r="B40" i="18"/>
  <c r="H39" i="18"/>
  <c r="E39" i="18"/>
  <c r="D39" i="18"/>
  <c r="G39" i="18" s="1"/>
  <c r="C39" i="18"/>
  <c r="F39" i="18" s="1"/>
  <c r="B39" i="18"/>
  <c r="H38" i="18"/>
  <c r="G38" i="18"/>
  <c r="E38" i="18"/>
  <c r="D38" i="18"/>
  <c r="C38" i="18"/>
  <c r="F38" i="18" s="1"/>
  <c r="B38" i="18"/>
  <c r="H37" i="18"/>
  <c r="F37" i="18"/>
  <c r="E37" i="18"/>
  <c r="D37" i="18"/>
  <c r="G37" i="18" s="1"/>
  <c r="C37" i="18"/>
  <c r="B37" i="18"/>
  <c r="H36" i="18"/>
  <c r="E36" i="18"/>
  <c r="D36" i="18"/>
  <c r="G36" i="18" s="1"/>
  <c r="C36" i="18"/>
  <c r="F36" i="18" s="1"/>
  <c r="B36" i="18"/>
  <c r="H35" i="18"/>
  <c r="E35" i="18"/>
  <c r="D35" i="18"/>
  <c r="G35" i="18" s="1"/>
  <c r="C35" i="18"/>
  <c r="F35" i="18" s="1"/>
  <c r="B35" i="18"/>
  <c r="H34" i="18"/>
  <c r="E34" i="18"/>
  <c r="D34" i="18"/>
  <c r="G34" i="18" s="1"/>
  <c r="C34" i="18"/>
  <c r="F34" i="18" s="1"/>
  <c r="B34" i="18"/>
  <c r="H33" i="18"/>
  <c r="G33" i="18"/>
  <c r="E33" i="18"/>
  <c r="D33" i="18"/>
  <c r="C33" i="18"/>
  <c r="F33" i="18" s="1"/>
  <c r="B33" i="18"/>
  <c r="H32" i="18"/>
  <c r="F32" i="18"/>
  <c r="E32" i="18"/>
  <c r="D32" i="18"/>
  <c r="G32" i="18" s="1"/>
  <c r="C32" i="18"/>
  <c r="B32" i="18"/>
  <c r="H31" i="18"/>
  <c r="E31" i="18"/>
  <c r="D31" i="18"/>
  <c r="G31" i="18" s="1"/>
  <c r="C31" i="18"/>
  <c r="F31" i="18" s="1"/>
  <c r="B31" i="18"/>
  <c r="H30" i="18"/>
  <c r="G30" i="18"/>
  <c r="E30" i="18"/>
  <c r="D30" i="18"/>
  <c r="C30" i="18"/>
  <c r="F30" i="18" s="1"/>
  <c r="B30" i="18"/>
  <c r="H29" i="18"/>
  <c r="F29" i="18"/>
  <c r="E29" i="18"/>
  <c r="D29" i="18"/>
  <c r="G29" i="18" s="1"/>
  <c r="C29" i="18"/>
  <c r="B29" i="18"/>
  <c r="H28" i="18"/>
  <c r="E28" i="18"/>
  <c r="D28" i="18"/>
  <c r="G28" i="18" s="1"/>
  <c r="C28" i="18"/>
  <c r="F28" i="18" s="1"/>
  <c r="B28" i="18"/>
  <c r="H27" i="18"/>
  <c r="E27" i="18"/>
  <c r="D27" i="18"/>
  <c r="G27" i="18" s="1"/>
  <c r="C27" i="18"/>
  <c r="F27" i="18" s="1"/>
  <c r="B27" i="18"/>
  <c r="H26" i="18"/>
  <c r="E26" i="18"/>
  <c r="D26" i="18"/>
  <c r="G26" i="18" s="1"/>
  <c r="C26" i="18"/>
  <c r="F26" i="18" s="1"/>
  <c r="B26" i="18"/>
  <c r="H25" i="18"/>
  <c r="G25" i="18"/>
  <c r="E25" i="18"/>
  <c r="D25" i="18"/>
  <c r="C25" i="18"/>
  <c r="F25" i="18" s="1"/>
  <c r="B25" i="18"/>
  <c r="H24" i="18"/>
  <c r="F24" i="18"/>
  <c r="E24" i="18"/>
  <c r="D24" i="18"/>
  <c r="G24" i="18" s="1"/>
  <c r="C24" i="18"/>
  <c r="B24" i="18"/>
  <c r="H23" i="18"/>
  <c r="E23" i="18"/>
  <c r="D23" i="18"/>
  <c r="G23" i="18" s="1"/>
  <c r="C23" i="18"/>
  <c r="F23" i="18" s="1"/>
  <c r="B23" i="18"/>
  <c r="H22" i="18"/>
  <c r="G22" i="18"/>
  <c r="E22" i="18"/>
  <c r="D22" i="18"/>
  <c r="C22" i="18"/>
  <c r="F22" i="18" s="1"/>
  <c r="B22" i="18"/>
  <c r="H21" i="18"/>
  <c r="F21" i="18"/>
  <c r="E21" i="18"/>
  <c r="D21" i="18"/>
  <c r="G21" i="18" s="1"/>
  <c r="C21" i="18"/>
  <c r="B21" i="18"/>
  <c r="H20" i="18"/>
  <c r="E20" i="18"/>
  <c r="D20" i="18"/>
  <c r="G20" i="18" s="1"/>
  <c r="C20" i="18"/>
  <c r="F20" i="18" s="1"/>
  <c r="B20" i="18"/>
  <c r="H19" i="18"/>
  <c r="D19" i="18"/>
  <c r="C19" i="18"/>
  <c r="B19" i="18"/>
  <c r="H48" i="17"/>
  <c r="E48" i="17"/>
  <c r="D48" i="17"/>
  <c r="G48" i="17" s="1"/>
  <c r="C48" i="17"/>
  <c r="F48" i="17" s="1"/>
  <c r="B48" i="17"/>
  <c r="H47" i="17"/>
  <c r="E47" i="17"/>
  <c r="D47" i="17"/>
  <c r="G47" i="17" s="1"/>
  <c r="C47" i="17"/>
  <c r="F47" i="17" s="1"/>
  <c r="B47" i="17"/>
  <c r="H46" i="17"/>
  <c r="G46" i="17"/>
  <c r="E46" i="17"/>
  <c r="D46" i="17"/>
  <c r="C46" i="17"/>
  <c r="F46" i="17" s="1"/>
  <c r="B46" i="17"/>
  <c r="H45" i="17"/>
  <c r="F45" i="17"/>
  <c r="E45" i="17"/>
  <c r="D45" i="17"/>
  <c r="G45" i="17" s="1"/>
  <c r="C45" i="17"/>
  <c r="B45" i="17"/>
  <c r="H44" i="17"/>
  <c r="E44" i="17"/>
  <c r="D44" i="17"/>
  <c r="G44" i="17" s="1"/>
  <c r="C44" i="17"/>
  <c r="F44" i="17" s="1"/>
  <c r="B44" i="17"/>
  <c r="H43" i="17"/>
  <c r="F43" i="17"/>
  <c r="E43" i="17"/>
  <c r="D43" i="17"/>
  <c r="G43" i="17" s="1"/>
  <c r="C43" i="17"/>
  <c r="B43" i="17"/>
  <c r="H42" i="17"/>
  <c r="E42" i="17"/>
  <c r="D42" i="17"/>
  <c r="G42" i="17" s="1"/>
  <c r="C42" i="17"/>
  <c r="F42" i="17" s="1"/>
  <c r="B42" i="17"/>
  <c r="H41" i="17"/>
  <c r="E41" i="17"/>
  <c r="D41" i="17"/>
  <c r="G41" i="17" s="1"/>
  <c r="C41" i="17"/>
  <c r="F41" i="17" s="1"/>
  <c r="B41" i="17"/>
  <c r="H40" i="17"/>
  <c r="E40" i="17"/>
  <c r="D40" i="17"/>
  <c r="G40" i="17" s="1"/>
  <c r="C40" i="17"/>
  <c r="F40" i="17" s="1"/>
  <c r="B40" i="17"/>
  <c r="H39" i="17"/>
  <c r="E39" i="17"/>
  <c r="D39" i="17"/>
  <c r="G39" i="17" s="1"/>
  <c r="C39" i="17"/>
  <c r="F39" i="17" s="1"/>
  <c r="B39" i="17"/>
  <c r="H38" i="17"/>
  <c r="E38" i="17"/>
  <c r="D38" i="17"/>
  <c r="G38" i="17" s="1"/>
  <c r="C38" i="17"/>
  <c r="F38" i="17" s="1"/>
  <c r="B38" i="17"/>
  <c r="H37" i="17"/>
  <c r="G37" i="17"/>
  <c r="E37" i="17"/>
  <c r="D37" i="17"/>
  <c r="C37" i="17"/>
  <c r="F37" i="17" s="1"/>
  <c r="B37" i="17"/>
  <c r="H36" i="17"/>
  <c r="G36" i="17"/>
  <c r="F36" i="17"/>
  <c r="E36" i="17"/>
  <c r="D36" i="17"/>
  <c r="C36" i="17"/>
  <c r="B36" i="17"/>
  <c r="H35" i="17"/>
  <c r="E35" i="17"/>
  <c r="D35" i="17"/>
  <c r="G35" i="17" s="1"/>
  <c r="C35" i="17"/>
  <c r="F35" i="17" s="1"/>
  <c r="B35" i="17"/>
  <c r="H34" i="17"/>
  <c r="E34" i="17"/>
  <c r="D34" i="17"/>
  <c r="G34" i="17" s="1"/>
  <c r="C34" i="17"/>
  <c r="F34" i="17" s="1"/>
  <c r="B34" i="17"/>
  <c r="H33" i="17"/>
  <c r="E33" i="17"/>
  <c r="D33" i="17"/>
  <c r="G33" i="17" s="1"/>
  <c r="C33" i="17"/>
  <c r="F33" i="17" s="1"/>
  <c r="B33" i="17"/>
  <c r="H32" i="17"/>
  <c r="E32" i="17"/>
  <c r="D32" i="17"/>
  <c r="G32" i="17" s="1"/>
  <c r="C32" i="17"/>
  <c r="F32" i="17" s="1"/>
  <c r="B32" i="17"/>
  <c r="H31" i="17"/>
  <c r="E31" i="17"/>
  <c r="D31" i="17"/>
  <c r="G31" i="17" s="1"/>
  <c r="C31" i="17"/>
  <c r="F31" i="17" s="1"/>
  <c r="B31" i="17"/>
  <c r="H30" i="17"/>
  <c r="G30" i="17"/>
  <c r="E30" i="17"/>
  <c r="D30" i="17"/>
  <c r="C30" i="17"/>
  <c r="F30" i="17" s="1"/>
  <c r="B30" i="17"/>
  <c r="H29" i="17"/>
  <c r="F29" i="17"/>
  <c r="E29" i="17"/>
  <c r="D29" i="17"/>
  <c r="G29" i="17" s="1"/>
  <c r="C29" i="17"/>
  <c r="B29" i="17"/>
  <c r="H28" i="17"/>
  <c r="E28" i="17"/>
  <c r="D28" i="17"/>
  <c r="G28" i="17" s="1"/>
  <c r="C28" i="17"/>
  <c r="F28" i="17" s="1"/>
  <c r="B28" i="17"/>
  <c r="H27" i="17"/>
  <c r="F27" i="17"/>
  <c r="E27" i="17"/>
  <c r="D27" i="17"/>
  <c r="G27" i="17" s="1"/>
  <c r="C27" i="17"/>
  <c r="B27" i="17"/>
  <c r="H26" i="17"/>
  <c r="E26" i="17"/>
  <c r="D26" i="17"/>
  <c r="G26" i="17" s="1"/>
  <c r="C26" i="17"/>
  <c r="F26" i="17" s="1"/>
  <c r="B26" i="17"/>
  <c r="H25" i="17"/>
  <c r="E25" i="17"/>
  <c r="D25" i="17"/>
  <c r="G25" i="17" s="1"/>
  <c r="C25" i="17"/>
  <c r="F25" i="17" s="1"/>
  <c r="B25" i="17"/>
  <c r="H24" i="17"/>
  <c r="E24" i="17"/>
  <c r="D24" i="17"/>
  <c r="G24" i="17" s="1"/>
  <c r="C24" i="17"/>
  <c r="F24" i="17" s="1"/>
  <c r="B24" i="17"/>
  <c r="H23" i="17"/>
  <c r="E23" i="17"/>
  <c r="D23" i="17"/>
  <c r="G23" i="17" s="1"/>
  <c r="C23" i="17"/>
  <c r="F23" i="17" s="1"/>
  <c r="B23" i="17"/>
  <c r="H22" i="17"/>
  <c r="E22" i="17"/>
  <c r="D22" i="17"/>
  <c r="G22" i="17" s="1"/>
  <c r="C22" i="17"/>
  <c r="F22" i="17" s="1"/>
  <c r="B22" i="17"/>
  <c r="H21" i="17"/>
  <c r="G21" i="17"/>
  <c r="E21" i="17"/>
  <c r="D21" i="17"/>
  <c r="C21" i="17"/>
  <c r="F21" i="17" s="1"/>
  <c r="B21" i="17"/>
  <c r="H20" i="17"/>
  <c r="G20" i="17"/>
  <c r="F20" i="17"/>
  <c r="E20" i="17"/>
  <c r="D20" i="17"/>
  <c r="C20" i="17"/>
  <c r="B20" i="17"/>
  <c r="H19" i="17"/>
  <c r="D19" i="17"/>
  <c r="C19" i="17"/>
  <c r="B19" i="17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S37" i="23" l="1"/>
  <c r="B6" i="23" s="1"/>
  <c r="C6" i="23"/>
  <c r="E29" i="20"/>
  <c r="E25" i="20"/>
  <c r="E22" i="20"/>
  <c r="E43" i="20"/>
  <c r="E27" i="20"/>
  <c r="E45" i="20"/>
  <c r="E24" i="20"/>
  <c r="E39" i="20"/>
  <c r="D11" i="21"/>
  <c r="D12" i="21" s="1"/>
  <c r="C4" i="21"/>
  <c r="C10" i="21" s="1"/>
  <c r="C11" i="21" s="1"/>
  <c r="C14" i="19"/>
  <c r="G40" i="19" s="1"/>
  <c r="G48" i="19"/>
  <c r="G27" i="19"/>
  <c r="G18" i="19"/>
  <c r="G19" i="19"/>
  <c r="G43" i="19"/>
  <c r="G30" i="19"/>
  <c r="G23" i="19"/>
  <c r="G31" i="19"/>
  <c r="G45" i="19"/>
  <c r="G29" i="19"/>
  <c r="G21" i="19"/>
  <c r="C48" i="19"/>
  <c r="C40" i="19"/>
  <c r="C32" i="19"/>
  <c r="C24" i="19"/>
  <c r="C47" i="19"/>
  <c r="C39" i="19"/>
  <c r="C31" i="19"/>
  <c r="C23" i="19"/>
  <c r="C8" i="19"/>
  <c r="E26" i="19" s="1"/>
  <c r="C43" i="19"/>
  <c r="C35" i="19"/>
  <c r="C27" i="19"/>
  <c r="C19" i="19"/>
  <c r="C42" i="19"/>
  <c r="C34" i="19"/>
  <c r="C26" i="19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19" i="16"/>
  <c r="C20" i="16"/>
  <c r="F20" i="16" s="1"/>
  <c r="C21" i="16"/>
  <c r="F21" i="16" s="1"/>
  <c r="C22" i="16"/>
  <c r="F22" i="16" s="1"/>
  <c r="C23" i="16"/>
  <c r="F23" i="16" s="1"/>
  <c r="C24" i="16"/>
  <c r="F24" i="16" s="1"/>
  <c r="C25" i="16"/>
  <c r="F25" i="16" s="1"/>
  <c r="C26" i="16"/>
  <c r="F26" i="16" s="1"/>
  <c r="C27" i="16"/>
  <c r="F27" i="16" s="1"/>
  <c r="C28" i="16"/>
  <c r="F28" i="16" s="1"/>
  <c r="C29" i="16"/>
  <c r="F29" i="16" s="1"/>
  <c r="C30" i="16"/>
  <c r="F30" i="16" s="1"/>
  <c r="C31" i="16"/>
  <c r="F31" i="16" s="1"/>
  <c r="C32" i="16"/>
  <c r="F32" i="16" s="1"/>
  <c r="C33" i="16"/>
  <c r="F33" i="16" s="1"/>
  <c r="C34" i="16"/>
  <c r="F34" i="16" s="1"/>
  <c r="C35" i="16"/>
  <c r="F35" i="16" s="1"/>
  <c r="C36" i="16"/>
  <c r="F36" i="16" s="1"/>
  <c r="C37" i="16"/>
  <c r="F37" i="16" s="1"/>
  <c r="C38" i="16"/>
  <c r="F38" i="16" s="1"/>
  <c r="C39" i="16"/>
  <c r="F39" i="16" s="1"/>
  <c r="C40" i="16"/>
  <c r="F40" i="16" s="1"/>
  <c r="C41" i="16"/>
  <c r="F41" i="16" s="1"/>
  <c r="C42" i="16"/>
  <c r="F42" i="16" s="1"/>
  <c r="C43" i="16"/>
  <c r="F43" i="16" s="1"/>
  <c r="C44" i="16"/>
  <c r="F44" i="16" s="1"/>
  <c r="C45" i="16"/>
  <c r="F45" i="16" s="1"/>
  <c r="C46" i="16"/>
  <c r="F46" i="16" s="1"/>
  <c r="C47" i="16"/>
  <c r="F47" i="16" s="1"/>
  <c r="C48" i="16"/>
  <c r="F48" i="16" s="1"/>
  <c r="D20" i="16"/>
  <c r="G20" i="16" s="1"/>
  <c r="D21" i="16"/>
  <c r="G21" i="16" s="1"/>
  <c r="D22" i="16"/>
  <c r="G22" i="16" s="1"/>
  <c r="D23" i="16"/>
  <c r="G23" i="16" s="1"/>
  <c r="D24" i="16"/>
  <c r="G24" i="16" s="1"/>
  <c r="D25" i="16"/>
  <c r="G25" i="16" s="1"/>
  <c r="D26" i="16"/>
  <c r="G26" i="16" s="1"/>
  <c r="D27" i="16"/>
  <c r="G27" i="16" s="1"/>
  <c r="D28" i="16"/>
  <c r="G28" i="16" s="1"/>
  <c r="D29" i="16"/>
  <c r="G29" i="16" s="1"/>
  <c r="D30" i="16"/>
  <c r="G30" i="16" s="1"/>
  <c r="D31" i="16"/>
  <c r="G31" i="16" s="1"/>
  <c r="D32" i="16"/>
  <c r="G32" i="16" s="1"/>
  <c r="D33" i="16"/>
  <c r="G33" i="16" s="1"/>
  <c r="D34" i="16"/>
  <c r="G34" i="16" s="1"/>
  <c r="D35" i="16"/>
  <c r="G35" i="16" s="1"/>
  <c r="D36" i="16"/>
  <c r="G36" i="16" s="1"/>
  <c r="D37" i="16"/>
  <c r="G37" i="16" s="1"/>
  <c r="D38" i="16"/>
  <c r="G38" i="16" s="1"/>
  <c r="D39" i="16"/>
  <c r="G39" i="16" s="1"/>
  <c r="D40" i="16"/>
  <c r="G40" i="16" s="1"/>
  <c r="D41" i="16"/>
  <c r="G41" i="16" s="1"/>
  <c r="D42" i="16"/>
  <c r="G42" i="16" s="1"/>
  <c r="D43" i="16"/>
  <c r="G43" i="16" s="1"/>
  <c r="D44" i="16"/>
  <c r="G44" i="16" s="1"/>
  <c r="D45" i="16"/>
  <c r="G45" i="16" s="1"/>
  <c r="D46" i="16"/>
  <c r="G46" i="16" s="1"/>
  <c r="D47" i="16"/>
  <c r="G47" i="16" s="1"/>
  <c r="D48" i="16"/>
  <c r="G48" i="16" s="1"/>
  <c r="D19" i="16"/>
  <c r="C19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20" i="16"/>
  <c r="H21" i="16"/>
  <c r="H22" i="16"/>
  <c r="H23" i="16"/>
  <c r="H24" i="16"/>
  <c r="H25" i="16"/>
  <c r="H26" i="16"/>
  <c r="H27" i="16"/>
  <c r="H28" i="16"/>
  <c r="H19" i="16"/>
  <c r="C15" i="15"/>
  <c r="B14" i="15"/>
  <c r="B5" i="15"/>
  <c r="C25" i="14"/>
  <c r="C24" i="14"/>
  <c r="C23" i="14"/>
  <c r="C22" i="14"/>
  <c r="C21" i="14"/>
  <c r="B5" i="14"/>
  <c r="C22" i="13"/>
  <c r="C23" i="13"/>
  <c r="C24" i="13"/>
  <c r="C25" i="13"/>
  <c r="C21" i="13"/>
  <c r="B5" i="13"/>
  <c r="C12" i="6"/>
  <c r="B12" i="6"/>
  <c r="A14" i="6"/>
  <c r="A13" i="6"/>
  <c r="C27" i="12"/>
  <c r="D23" i="14" l="1"/>
  <c r="E23" i="14" s="1"/>
  <c r="D22" i="14"/>
  <c r="E22" i="14" s="1"/>
  <c r="D24" i="14"/>
  <c r="E24" i="14" s="1"/>
  <c r="D25" i="14"/>
  <c r="E25" i="14" s="1"/>
  <c r="C5" i="21"/>
  <c r="C6" i="21"/>
  <c r="G33" i="19"/>
  <c r="G26" i="19"/>
  <c r="E42" i="19"/>
  <c r="E27" i="19"/>
  <c r="E43" i="19"/>
  <c r="E47" i="19"/>
  <c r="G46" i="19"/>
  <c r="G42" i="19"/>
  <c r="E19" i="19"/>
  <c r="E20" i="19"/>
  <c r="G37" i="19"/>
  <c r="G25" i="19"/>
  <c r="G38" i="19"/>
  <c r="G34" i="19"/>
  <c r="G32" i="19"/>
  <c r="E31" i="19"/>
  <c r="E32" i="19"/>
  <c r="G47" i="19"/>
  <c r="G36" i="19"/>
  <c r="G28" i="19"/>
  <c r="G24" i="19"/>
  <c r="E23" i="19"/>
  <c r="E24" i="19"/>
  <c r="G41" i="19"/>
  <c r="G22" i="19"/>
  <c r="G44" i="19"/>
  <c r="E39" i="19"/>
  <c r="G39" i="19"/>
  <c r="G20" i="19"/>
  <c r="G35" i="19"/>
  <c r="E28" i="19"/>
  <c r="E44" i="19"/>
  <c r="E21" i="19"/>
  <c r="E37" i="19"/>
  <c r="E30" i="19"/>
  <c r="E46" i="19"/>
  <c r="E36" i="19"/>
  <c r="E29" i="19"/>
  <c r="E45" i="19"/>
  <c r="E22" i="19"/>
  <c r="E38" i="19"/>
  <c r="E25" i="19"/>
  <c r="E33" i="19"/>
  <c r="E41" i="19"/>
  <c r="E18" i="19"/>
  <c r="E34" i="19"/>
  <c r="E40" i="19"/>
  <c r="E48" i="19"/>
  <c r="C11" i="19"/>
  <c r="F26" i="19" s="1"/>
  <c r="E35" i="19"/>
  <c r="D23" i="13"/>
  <c r="E23" i="13" s="1"/>
  <c r="D21" i="13"/>
  <c r="E21" i="13" s="1"/>
  <c r="D25" i="13"/>
  <c r="E25" i="13" s="1"/>
  <c r="D24" i="13"/>
  <c r="E24" i="13" s="1"/>
  <c r="D22" i="13"/>
  <c r="E22" i="13" s="1"/>
  <c r="B7" i="15"/>
  <c r="D21" i="14"/>
  <c r="E21" i="14" s="1"/>
  <c r="B22" i="11"/>
  <c r="C22" i="11" s="1"/>
  <c r="B21" i="11"/>
  <c r="E21" i="11" s="1"/>
  <c r="B20" i="11"/>
  <c r="E20" i="11" s="1"/>
  <c r="C15" i="11"/>
  <c r="D15" i="11"/>
  <c r="E15" i="11"/>
  <c r="D14" i="11"/>
  <c r="E14" i="11"/>
  <c r="D16" i="11"/>
  <c r="E16" i="11"/>
  <c r="D17" i="11"/>
  <c r="E17" i="11"/>
  <c r="D18" i="11"/>
  <c r="E18" i="11"/>
  <c r="D19" i="11"/>
  <c r="E19" i="11"/>
  <c r="C16" i="11"/>
  <c r="C17" i="11"/>
  <c r="C18" i="11"/>
  <c r="C19" i="11"/>
  <c r="C14" i="11"/>
  <c r="E13" i="10"/>
  <c r="D13" i="10"/>
  <c r="C13" i="10"/>
  <c r="C5" i="10"/>
  <c r="D18" i="10" s="1"/>
  <c r="F19" i="19" l="1"/>
  <c r="F27" i="19"/>
  <c r="C7" i="21"/>
  <c r="B7" i="19"/>
  <c r="B8" i="19" s="1"/>
  <c r="B13" i="19"/>
  <c r="B14" i="19" s="1"/>
  <c r="F24" i="19"/>
  <c r="F48" i="19"/>
  <c r="F18" i="19"/>
  <c r="F36" i="19"/>
  <c r="F21" i="19"/>
  <c r="F37" i="19"/>
  <c r="F28" i="19"/>
  <c r="F44" i="19"/>
  <c r="F29" i="19"/>
  <c r="F45" i="19"/>
  <c r="F30" i="19"/>
  <c r="F41" i="19"/>
  <c r="F46" i="19"/>
  <c r="F38" i="19"/>
  <c r="F20" i="19"/>
  <c r="F25" i="19"/>
  <c r="F22" i="19"/>
  <c r="F33" i="19"/>
  <c r="F40" i="19"/>
  <c r="F31" i="19"/>
  <c r="F32" i="19"/>
  <c r="F35" i="19"/>
  <c r="F23" i="19"/>
  <c r="F47" i="19"/>
  <c r="F42" i="19"/>
  <c r="F43" i="19"/>
  <c r="F34" i="19"/>
  <c r="F39" i="19"/>
  <c r="B7" i="13"/>
  <c r="H22" i="13" s="1"/>
  <c r="B7" i="14"/>
  <c r="F22" i="14" s="1"/>
  <c r="D21" i="11"/>
  <c r="D29" i="11"/>
  <c r="C21" i="11"/>
  <c r="D20" i="11"/>
  <c r="E22" i="11"/>
  <c r="D22" i="11"/>
  <c r="C20" i="11"/>
  <c r="D28" i="11"/>
  <c r="C16" i="10"/>
  <c r="E18" i="10"/>
  <c r="D16" i="10"/>
  <c r="C14" i="10"/>
  <c r="E16" i="10"/>
  <c r="D14" i="10"/>
  <c r="C17" i="10"/>
  <c r="E14" i="10"/>
  <c r="D17" i="10"/>
  <c r="D30" i="10" s="1"/>
  <c r="C15" i="10"/>
  <c r="E17" i="10"/>
  <c r="D15" i="10"/>
  <c r="C18" i="10"/>
  <c r="E15" i="10"/>
  <c r="G23" i="14" l="1"/>
  <c r="H25" i="14"/>
  <c r="F23" i="14"/>
  <c r="B28" i="14" s="1"/>
  <c r="G24" i="14"/>
  <c r="G22" i="14"/>
  <c r="H23" i="14"/>
  <c r="F25" i="14"/>
  <c r="G25" i="14"/>
  <c r="H22" i="14"/>
  <c r="F24" i="14"/>
  <c r="D27" i="10"/>
  <c r="H21" i="14"/>
  <c r="G21" i="14"/>
  <c r="H24" i="14"/>
  <c r="F21" i="14"/>
  <c r="B27" i="14" s="1"/>
  <c r="B10" i="19"/>
  <c r="B11" i="19" s="1"/>
  <c r="G23" i="13"/>
  <c r="G21" i="13"/>
  <c r="H24" i="13"/>
  <c r="H25" i="13"/>
  <c r="G25" i="13"/>
  <c r="G24" i="13"/>
  <c r="F22" i="13"/>
  <c r="G22" i="13"/>
  <c r="F24" i="13"/>
  <c r="H23" i="13"/>
  <c r="F25" i="13"/>
  <c r="H21" i="13"/>
  <c r="F21" i="13"/>
  <c r="F23" i="13"/>
  <c r="C16" i="15"/>
  <c r="B15" i="15"/>
  <c r="B9" i="15" s="1"/>
  <c r="D30" i="11"/>
  <c r="D29" i="10"/>
  <c r="D28" i="10"/>
  <c r="B29" i="14" l="1"/>
  <c r="C16" i="14"/>
  <c r="C17" i="14" s="1"/>
  <c r="B30" i="14"/>
  <c r="B15" i="14"/>
  <c r="B16" i="14" s="1"/>
  <c r="D20" i="15"/>
  <c r="D26" i="15"/>
  <c r="D21" i="15"/>
  <c r="D25" i="15"/>
  <c r="D24" i="15"/>
  <c r="D22" i="15"/>
  <c r="D23" i="15"/>
  <c r="B30" i="13"/>
  <c r="B28" i="13"/>
  <c r="B15" i="13"/>
  <c r="B16" i="13" s="1"/>
  <c r="B29" i="13"/>
  <c r="C16" i="13"/>
  <c r="C17" i="13" s="1"/>
  <c r="B27" i="13"/>
  <c r="B13" i="9"/>
  <c r="B28" i="9" s="1"/>
  <c r="B29" i="9" s="1"/>
  <c r="B12" i="9"/>
  <c r="B24" i="9" s="1"/>
  <c r="B25" i="9" s="1"/>
  <c r="B7" i="9"/>
  <c r="B69" i="9" l="1"/>
  <c r="C69" i="9"/>
  <c r="C45" i="9"/>
  <c r="D56" i="9"/>
  <c r="D40" i="9"/>
  <c r="C68" i="9"/>
  <c r="C60" i="9"/>
  <c r="C52" i="9"/>
  <c r="C13" i="9" s="1"/>
  <c r="C29" i="9" s="1"/>
  <c r="C30" i="9" s="1"/>
  <c r="C44" i="9"/>
  <c r="C36" i="9"/>
  <c r="D63" i="9"/>
  <c r="D55" i="9"/>
  <c r="D47" i="9"/>
  <c r="D39" i="9"/>
  <c r="D48" i="9"/>
  <c r="C67" i="9"/>
  <c r="C59" i="9"/>
  <c r="C51" i="9"/>
  <c r="C43" i="9"/>
  <c r="D35" i="9"/>
  <c r="D62" i="9"/>
  <c r="D54" i="9"/>
  <c r="D46" i="9"/>
  <c r="D38" i="9"/>
  <c r="C53" i="9"/>
  <c r="C66" i="9"/>
  <c r="C58" i="9"/>
  <c r="C50" i="9"/>
  <c r="C42" i="9"/>
  <c r="D69" i="9"/>
  <c r="D61" i="9"/>
  <c r="D53" i="9"/>
  <c r="D45" i="9"/>
  <c r="D37" i="9"/>
  <c r="D64" i="9"/>
  <c r="C49" i="9"/>
  <c r="C41" i="9"/>
  <c r="D68" i="9"/>
  <c r="D60" i="9"/>
  <c r="D52" i="9"/>
  <c r="D44" i="9"/>
  <c r="D36" i="9"/>
  <c r="C61" i="9"/>
  <c r="C65" i="9"/>
  <c r="C64" i="9"/>
  <c r="C56" i="9"/>
  <c r="C48" i="9"/>
  <c r="C40" i="9"/>
  <c r="D67" i="9"/>
  <c r="D59" i="9"/>
  <c r="D51" i="9"/>
  <c r="D43" i="9"/>
  <c r="C37" i="9"/>
  <c r="C57" i="9"/>
  <c r="C63" i="9"/>
  <c r="C55" i="9"/>
  <c r="C47" i="9"/>
  <c r="C39" i="9"/>
  <c r="D66" i="9"/>
  <c r="D58" i="9"/>
  <c r="D50" i="9"/>
  <c r="D42" i="9"/>
  <c r="C62" i="9"/>
  <c r="C54" i="9"/>
  <c r="C46" i="9"/>
  <c r="C12" i="9" s="1"/>
  <c r="C25" i="9" s="1"/>
  <c r="B16" i="9" s="1"/>
  <c r="C38" i="9"/>
  <c r="D65" i="9"/>
  <c r="D57" i="9"/>
  <c r="D49" i="9"/>
  <c r="D41" i="9"/>
  <c r="B35" i="9"/>
  <c r="C35" i="9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36" i="2"/>
  <c r="B35" i="2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B15" i="9" l="1"/>
  <c r="C26" i="9"/>
  <c r="B17" i="9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27" i="8"/>
  <c r="F29" i="8"/>
  <c r="F30" i="8"/>
  <c r="F35" i="8"/>
  <c r="F38" i="8"/>
  <c r="F41" i="8"/>
  <c r="F43" i="8"/>
  <c r="F47" i="8"/>
  <c r="F49" i="8"/>
  <c r="F53" i="8"/>
  <c r="B6" i="8"/>
  <c r="B30" i="8" s="1"/>
  <c r="B59" i="8" l="1"/>
  <c r="B41" i="8"/>
  <c r="B34" i="8"/>
  <c r="C34" i="8" s="1"/>
  <c r="B52" i="8"/>
  <c r="H52" i="8" s="1"/>
  <c r="B45" i="8"/>
  <c r="B27" i="8"/>
  <c r="B58" i="8"/>
  <c r="D59" i="8" s="1"/>
  <c r="J59" i="8" s="1"/>
  <c r="B44" i="8"/>
  <c r="D45" i="8" s="1"/>
  <c r="J45" i="8" s="1"/>
  <c r="B60" i="8"/>
  <c r="D60" i="8" s="1"/>
  <c r="B53" i="8"/>
  <c r="B49" i="8"/>
  <c r="C49" i="8" s="1"/>
  <c r="I49" i="8" s="1"/>
  <c r="B42" i="8"/>
  <c r="D42" i="8" s="1"/>
  <c r="J42" i="8" s="1"/>
  <c r="B35" i="8"/>
  <c r="B28" i="8"/>
  <c r="B33" i="8"/>
  <c r="D34" i="8" s="1"/>
  <c r="J34" i="8" s="1"/>
  <c r="B51" i="8"/>
  <c r="C51" i="8" s="1"/>
  <c r="B37" i="8"/>
  <c r="C37" i="8" s="1"/>
  <c r="B26" i="8"/>
  <c r="D27" i="8" s="1"/>
  <c r="J27" i="8" s="1"/>
  <c r="B57" i="8"/>
  <c r="H57" i="8" s="1"/>
  <c r="B50" i="8"/>
  <c r="H50" i="8" s="1"/>
  <c r="B43" i="8"/>
  <c r="B36" i="8"/>
  <c r="D36" i="8" s="1"/>
  <c r="B29" i="8"/>
  <c r="D29" i="8" s="1"/>
  <c r="D28" i="8"/>
  <c r="J28" i="8" s="1"/>
  <c r="B56" i="8"/>
  <c r="B48" i="8"/>
  <c r="C48" i="8" s="1"/>
  <c r="B40" i="8"/>
  <c r="B32" i="8"/>
  <c r="C32" i="8" s="1"/>
  <c r="B55" i="8"/>
  <c r="H55" i="8" s="1"/>
  <c r="B47" i="8"/>
  <c r="H47" i="8" s="1"/>
  <c r="B39" i="8"/>
  <c r="C39" i="8" s="1"/>
  <c r="B31" i="8"/>
  <c r="D31" i="8" s="1"/>
  <c r="J31" i="8" s="1"/>
  <c r="B54" i="8"/>
  <c r="D54" i="8" s="1"/>
  <c r="J54" i="8" s="1"/>
  <c r="B46" i="8"/>
  <c r="D46" i="8" s="1"/>
  <c r="J46" i="8" s="1"/>
  <c r="B38" i="8"/>
  <c r="B68" i="9"/>
  <c r="B64" i="9"/>
  <c r="B60" i="9"/>
  <c r="B56" i="9"/>
  <c r="B52" i="9"/>
  <c r="B48" i="9"/>
  <c r="B44" i="9"/>
  <c r="B40" i="9"/>
  <c r="B36" i="9"/>
  <c r="B45" i="9"/>
  <c r="B41" i="9"/>
  <c r="B65" i="9"/>
  <c r="B61" i="9"/>
  <c r="B57" i="9"/>
  <c r="B53" i="9"/>
  <c r="B49" i="9"/>
  <c r="B37" i="9"/>
  <c r="B66" i="9"/>
  <c r="B62" i="9"/>
  <c r="B58" i="9"/>
  <c r="B54" i="9"/>
  <c r="B50" i="9"/>
  <c r="B46" i="9"/>
  <c r="B42" i="9"/>
  <c r="B38" i="9"/>
  <c r="B67" i="9"/>
  <c r="B63" i="9"/>
  <c r="B59" i="9"/>
  <c r="B55" i="9"/>
  <c r="B51" i="9"/>
  <c r="B47" i="9"/>
  <c r="B43" i="9"/>
  <c r="B39" i="9"/>
  <c r="C26" i="8"/>
  <c r="C41" i="8"/>
  <c r="I41" i="8" s="1"/>
  <c r="D41" i="8"/>
  <c r="J41" i="8" s="1"/>
  <c r="J29" i="8"/>
  <c r="J60" i="8"/>
  <c r="J36" i="8"/>
  <c r="H27" i="8"/>
  <c r="H54" i="8"/>
  <c r="H36" i="8"/>
  <c r="H30" i="8"/>
  <c r="H53" i="8"/>
  <c r="H41" i="8"/>
  <c r="H45" i="8"/>
  <c r="H56" i="8"/>
  <c r="H38" i="8"/>
  <c r="H43" i="8"/>
  <c r="H37" i="8"/>
  <c r="H60" i="8"/>
  <c r="H35" i="8"/>
  <c r="H59" i="8"/>
  <c r="H28" i="8"/>
  <c r="F58" i="8"/>
  <c r="F57" i="8"/>
  <c r="F27" i="8"/>
  <c r="F26" i="8"/>
  <c r="F50" i="8"/>
  <c r="F39" i="8"/>
  <c r="F34" i="8"/>
  <c r="F59" i="8"/>
  <c r="F51" i="8"/>
  <c r="F42" i="8"/>
  <c r="F33" i="8"/>
  <c r="F55" i="8"/>
  <c r="F46" i="8"/>
  <c r="F37" i="8"/>
  <c r="F54" i="8"/>
  <c r="F45" i="8"/>
  <c r="F31" i="8"/>
  <c r="F60" i="8"/>
  <c r="F56" i="8"/>
  <c r="F52" i="8"/>
  <c r="F48" i="8"/>
  <c r="F44" i="8"/>
  <c r="F40" i="8"/>
  <c r="F36" i="8"/>
  <c r="F32" i="8"/>
  <c r="F28" i="8"/>
  <c r="C60" i="8"/>
  <c r="C55" i="8"/>
  <c r="C58" i="8"/>
  <c r="C45" i="8"/>
  <c r="C53" i="8"/>
  <c r="I53" i="8" s="1"/>
  <c r="C56" i="8"/>
  <c r="C27" i="8"/>
  <c r="C35" i="8"/>
  <c r="I35" i="8" s="1"/>
  <c r="C43" i="8"/>
  <c r="I43" i="8" s="1"/>
  <c r="C59" i="8"/>
  <c r="C30" i="8"/>
  <c r="I30" i="8" s="1"/>
  <c r="C38" i="8"/>
  <c r="I38" i="8" s="1"/>
  <c r="C28" i="8"/>
  <c r="C32" i="6"/>
  <c r="C34" i="6" s="1"/>
  <c r="B31" i="6"/>
  <c r="C26" i="6"/>
  <c r="H34" i="8" l="1"/>
  <c r="C57" i="8"/>
  <c r="I57" i="8" s="1"/>
  <c r="H39" i="8"/>
  <c r="H49" i="8"/>
  <c r="H29" i="8"/>
  <c r="H51" i="8"/>
  <c r="D40" i="8"/>
  <c r="J40" i="8" s="1"/>
  <c r="C50" i="8"/>
  <c r="C52" i="8"/>
  <c r="I52" i="8" s="1"/>
  <c r="C40" i="8"/>
  <c r="I40" i="8" s="1"/>
  <c r="C29" i="8"/>
  <c r="I29" i="8" s="1"/>
  <c r="H44" i="8"/>
  <c r="H40" i="8"/>
  <c r="D32" i="8"/>
  <c r="J32" i="8" s="1"/>
  <c r="H32" i="8"/>
  <c r="C31" i="8"/>
  <c r="I31" i="8" s="1"/>
  <c r="H31" i="8"/>
  <c r="D57" i="8"/>
  <c r="J57" i="8" s="1"/>
  <c r="C47" i="8"/>
  <c r="I47" i="8" s="1"/>
  <c r="C44" i="8"/>
  <c r="I44" i="8" s="1"/>
  <c r="D48" i="8"/>
  <c r="J48" i="8" s="1"/>
  <c r="D33" i="8"/>
  <c r="J33" i="8" s="1"/>
  <c r="D49" i="8"/>
  <c r="J49" i="8" s="1"/>
  <c r="H26" i="8"/>
  <c r="D43" i="8"/>
  <c r="J43" i="8" s="1"/>
  <c r="C54" i="8"/>
  <c r="I54" i="8" s="1"/>
  <c r="C42" i="8"/>
  <c r="H48" i="8"/>
  <c r="H33" i="8"/>
  <c r="H58" i="8"/>
  <c r="H42" i="8"/>
  <c r="C33" i="8"/>
  <c r="I33" i="8" s="1"/>
  <c r="D50" i="8"/>
  <c r="J50" i="8" s="1"/>
  <c r="D53" i="8"/>
  <c r="J53" i="8" s="1"/>
  <c r="H46" i="8"/>
  <c r="C36" i="8"/>
  <c r="I36" i="8" s="1"/>
  <c r="C46" i="8"/>
  <c r="I46" i="8" s="1"/>
  <c r="D38" i="8"/>
  <c r="J38" i="8" s="1"/>
  <c r="D35" i="8"/>
  <c r="J35" i="8" s="1"/>
  <c r="D51" i="8"/>
  <c r="J51" i="8" s="1"/>
  <c r="D44" i="8"/>
  <c r="J44" i="8" s="1"/>
  <c r="D30" i="8"/>
  <c r="J30" i="8" s="1"/>
  <c r="D58" i="8"/>
  <c r="J58" i="8" s="1"/>
  <c r="D47" i="8"/>
  <c r="J47" i="8" s="1"/>
  <c r="D55" i="8"/>
  <c r="J55" i="8" s="1"/>
  <c r="D37" i="8"/>
  <c r="J37" i="8" s="1"/>
  <c r="D52" i="8"/>
  <c r="J52" i="8" s="1"/>
  <c r="D56" i="8"/>
  <c r="J56" i="8" s="1"/>
  <c r="D39" i="8"/>
  <c r="J39" i="8" s="1"/>
  <c r="I28" i="8"/>
  <c r="I55" i="8"/>
  <c r="I27" i="8"/>
  <c r="I26" i="8"/>
  <c r="I59" i="8"/>
  <c r="I48" i="8"/>
  <c r="I50" i="8"/>
  <c r="I56" i="8"/>
  <c r="I60" i="8"/>
  <c r="I42" i="8"/>
  <c r="I32" i="8"/>
  <c r="I51" i="8"/>
  <c r="I58" i="8"/>
  <c r="I45" i="8"/>
  <c r="I34" i="8"/>
  <c r="I37" i="8"/>
  <c r="I39" i="8"/>
  <c r="B34" i="6"/>
  <c r="K25" i="8" l="1"/>
  <c r="L44" i="8" s="1"/>
  <c r="C38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B38" i="6"/>
  <c r="A37" i="6"/>
  <c r="B25" i="6"/>
  <c r="C28" i="6" s="1"/>
  <c r="B9" i="6"/>
  <c r="K38" i="8" l="1"/>
  <c r="K44" i="8"/>
  <c r="K53" i="8"/>
  <c r="K45" i="8"/>
  <c r="K28" i="8"/>
  <c r="K60" i="8"/>
  <c r="L27" i="8"/>
  <c r="L38" i="8"/>
  <c r="L58" i="8"/>
  <c r="K46" i="8"/>
  <c r="K26" i="8"/>
  <c r="L55" i="8"/>
  <c r="L29" i="8"/>
  <c r="K51" i="8"/>
  <c r="K41" i="8"/>
  <c r="L41" i="8"/>
  <c r="K47" i="8"/>
  <c r="K54" i="8"/>
  <c r="K32" i="8"/>
  <c r="K49" i="8"/>
  <c r="L51" i="8"/>
  <c r="L36" i="8"/>
  <c r="K40" i="8"/>
  <c r="L53" i="8"/>
  <c r="L56" i="8"/>
  <c r="L26" i="8"/>
  <c r="K33" i="8"/>
  <c r="L32" i="8"/>
  <c r="K39" i="8"/>
  <c r="K29" i="8"/>
  <c r="L46" i="8"/>
  <c r="L42" i="8"/>
  <c r="K50" i="8"/>
  <c r="L47" i="8"/>
  <c r="L54" i="8"/>
  <c r="K35" i="8"/>
  <c r="L59" i="8"/>
  <c r="L37" i="8"/>
  <c r="L33" i="8"/>
  <c r="K55" i="8"/>
  <c r="K48" i="8"/>
  <c r="L52" i="8"/>
  <c r="L43" i="8"/>
  <c r="L60" i="8"/>
  <c r="L48" i="8"/>
  <c r="K42" i="8"/>
  <c r="K31" i="8"/>
  <c r="L50" i="8"/>
  <c r="K58" i="8"/>
  <c r="L45" i="8"/>
  <c r="L30" i="8"/>
  <c r="L31" i="8"/>
  <c r="L39" i="8"/>
  <c r="L49" i="8"/>
  <c r="K27" i="8"/>
  <c r="K59" i="8"/>
  <c r="L35" i="8"/>
  <c r="K34" i="8"/>
  <c r="K36" i="8"/>
  <c r="L40" i="8"/>
  <c r="L28" i="8"/>
  <c r="L34" i="8"/>
  <c r="K56" i="8"/>
  <c r="K30" i="8"/>
  <c r="L57" i="8"/>
  <c r="K52" i="8"/>
  <c r="K37" i="8"/>
  <c r="K57" i="8"/>
  <c r="K43" i="8"/>
  <c r="D39" i="6"/>
  <c r="E39" i="6" s="1"/>
  <c r="D47" i="6"/>
  <c r="E47" i="6" s="1"/>
  <c r="D55" i="6"/>
  <c r="E55" i="6" s="1"/>
  <c r="I55" i="6"/>
  <c r="J55" i="6" s="1"/>
  <c r="I59" i="6"/>
  <c r="J59" i="6" s="1"/>
  <c r="D43" i="6"/>
  <c r="E43" i="6" s="1"/>
  <c r="D51" i="6"/>
  <c r="E51" i="6" s="1"/>
  <c r="D59" i="6"/>
  <c r="E59" i="6" s="1"/>
  <c r="I39" i="6"/>
  <c r="J39" i="6" s="1"/>
  <c r="I38" i="6"/>
  <c r="D63" i="6"/>
  <c r="E63" i="6" s="1"/>
  <c r="D67" i="6"/>
  <c r="E67" i="6" s="1"/>
  <c r="D71" i="6"/>
  <c r="E71" i="6" s="1"/>
  <c r="I51" i="6"/>
  <c r="J51" i="6" s="1"/>
  <c r="I43" i="6"/>
  <c r="J43" i="6" s="1"/>
  <c r="I47" i="6"/>
  <c r="J47" i="6" s="1"/>
  <c r="I63" i="6"/>
  <c r="J63" i="6" s="1"/>
  <c r="I67" i="6"/>
  <c r="J67" i="6" s="1"/>
  <c r="I71" i="6"/>
  <c r="J71" i="6" s="1"/>
  <c r="D40" i="6"/>
  <c r="E40" i="6" s="1"/>
  <c r="D48" i="6"/>
  <c r="E48" i="6" s="1"/>
  <c r="D56" i="6"/>
  <c r="E56" i="6" s="1"/>
  <c r="D64" i="6"/>
  <c r="E64" i="6" s="1"/>
  <c r="D72" i="6"/>
  <c r="E72" i="6" s="1"/>
  <c r="D53" i="6"/>
  <c r="E53" i="6" s="1"/>
  <c r="D61" i="6"/>
  <c r="E61" i="6" s="1"/>
  <c r="D69" i="6"/>
  <c r="E69" i="6" s="1"/>
  <c r="D41" i="6"/>
  <c r="E41" i="6" s="1"/>
  <c r="I65" i="6"/>
  <c r="J65" i="6" s="1"/>
  <c r="D49" i="6"/>
  <c r="E49" i="6" s="1"/>
  <c r="D42" i="6"/>
  <c r="E42" i="6" s="1"/>
  <c r="D46" i="6"/>
  <c r="E46" i="6" s="1"/>
  <c r="D50" i="6"/>
  <c r="E50" i="6" s="1"/>
  <c r="D54" i="6"/>
  <c r="E54" i="6" s="1"/>
  <c r="D58" i="6"/>
  <c r="E58" i="6" s="1"/>
  <c r="D62" i="6"/>
  <c r="E62" i="6" s="1"/>
  <c r="D66" i="6"/>
  <c r="E66" i="6" s="1"/>
  <c r="D70" i="6"/>
  <c r="E70" i="6" s="1"/>
  <c r="D45" i="6"/>
  <c r="E45" i="6" s="1"/>
  <c r="D57" i="6"/>
  <c r="E57" i="6" s="1"/>
  <c r="D65" i="6"/>
  <c r="E65" i="6" s="1"/>
  <c r="I41" i="6"/>
  <c r="J41" i="6" s="1"/>
  <c r="I49" i="6"/>
  <c r="J49" i="6" s="1"/>
  <c r="I57" i="6"/>
  <c r="J57" i="6" s="1"/>
  <c r="D38" i="6"/>
  <c r="E38" i="6" s="1"/>
  <c r="I42" i="6"/>
  <c r="J42" i="6" s="1"/>
  <c r="I46" i="6"/>
  <c r="J46" i="6" s="1"/>
  <c r="I50" i="6"/>
  <c r="J50" i="6" s="1"/>
  <c r="I54" i="6"/>
  <c r="J54" i="6" s="1"/>
  <c r="I58" i="6"/>
  <c r="J58" i="6" s="1"/>
  <c r="I62" i="6"/>
  <c r="J62" i="6" s="1"/>
  <c r="I66" i="6"/>
  <c r="J66" i="6" s="1"/>
  <c r="I70" i="6"/>
  <c r="J70" i="6" s="1"/>
  <c r="D44" i="6"/>
  <c r="E44" i="6" s="1"/>
  <c r="D52" i="6"/>
  <c r="E52" i="6" s="1"/>
  <c r="D60" i="6"/>
  <c r="E60" i="6" s="1"/>
  <c r="D68" i="6"/>
  <c r="E68" i="6" s="1"/>
  <c r="B28" i="6"/>
  <c r="I40" i="6"/>
  <c r="J40" i="6" s="1"/>
  <c r="I44" i="6"/>
  <c r="J44" i="6" s="1"/>
  <c r="I48" i="6"/>
  <c r="J48" i="6" s="1"/>
  <c r="I52" i="6"/>
  <c r="J52" i="6" s="1"/>
  <c r="I56" i="6"/>
  <c r="J56" i="6" s="1"/>
  <c r="I60" i="6"/>
  <c r="J60" i="6" s="1"/>
  <c r="I64" i="6"/>
  <c r="J64" i="6" s="1"/>
  <c r="I68" i="6"/>
  <c r="J68" i="6" s="1"/>
  <c r="I45" i="6"/>
  <c r="J45" i="6" s="1"/>
  <c r="I53" i="6"/>
  <c r="J53" i="6" s="1"/>
  <c r="I61" i="6"/>
  <c r="J61" i="6" s="1"/>
  <c r="I69" i="6"/>
  <c r="J69" i="6" s="1"/>
  <c r="C17" i="8" l="1"/>
  <c r="B16" i="8"/>
  <c r="B17" i="8" s="1"/>
  <c r="B10" i="6"/>
  <c r="G71" i="6" s="1"/>
  <c r="H69" i="6" l="1"/>
  <c r="G58" i="6"/>
  <c r="F40" i="6"/>
  <c r="F71" i="6"/>
  <c r="H41" i="6"/>
  <c r="F69" i="6"/>
  <c r="F54" i="6"/>
  <c r="H68" i="6"/>
  <c r="G69" i="6"/>
  <c r="F61" i="6"/>
  <c r="F46" i="6"/>
  <c r="F67" i="6"/>
  <c r="H38" i="6"/>
  <c r="H54" i="6"/>
  <c r="F65" i="6"/>
  <c r="F57" i="6"/>
  <c r="G61" i="6"/>
  <c r="F59" i="6"/>
  <c r="H72" i="6"/>
  <c r="H58" i="6"/>
  <c r="F53" i="6"/>
  <c r="F51" i="6"/>
  <c r="F49" i="6"/>
  <c r="F63" i="6"/>
  <c r="F38" i="6"/>
  <c r="H57" i="6"/>
  <c r="G62" i="6"/>
  <c r="G66" i="6"/>
  <c r="G48" i="6"/>
  <c r="G39" i="6"/>
  <c r="H63" i="6"/>
  <c r="G43" i="6"/>
  <c r="H59" i="6"/>
  <c r="G41" i="6"/>
  <c r="H43" i="6"/>
  <c r="H55" i="6"/>
  <c r="G67" i="6"/>
  <c r="G70" i="6"/>
  <c r="H56" i="6"/>
  <c r="G50" i="6"/>
  <c r="G40" i="6"/>
  <c r="H65" i="6"/>
  <c r="G55" i="6"/>
  <c r="G49" i="6"/>
  <c r="H64" i="6"/>
  <c r="H51" i="6"/>
  <c r="G63" i="6"/>
  <c r="H47" i="6"/>
  <c r="G59" i="6"/>
  <c r="H71" i="6"/>
  <c r="H39" i="6"/>
  <c r="G51" i="6"/>
  <c r="G42" i="6"/>
  <c r="G46" i="6"/>
  <c r="G64" i="6"/>
  <c r="H67" i="6"/>
  <c r="H61" i="6"/>
  <c r="G47" i="6"/>
  <c r="F66" i="6"/>
  <c r="H53" i="6"/>
  <c r="G68" i="6"/>
  <c r="H70" i="6"/>
  <c r="H42" i="6"/>
  <c r="H62" i="6"/>
  <c r="H52" i="6"/>
  <c r="G56" i="6"/>
  <c r="G38" i="6"/>
  <c r="H49" i="6"/>
  <c r="F68" i="6"/>
  <c r="F72" i="6"/>
  <c r="F47" i="6"/>
  <c r="H45" i="6"/>
  <c r="H44" i="6"/>
  <c r="F60" i="6"/>
  <c r="F58" i="6"/>
  <c r="F64" i="6"/>
  <c r="F39" i="6"/>
  <c r="H60" i="6"/>
  <c r="H48" i="6"/>
  <c r="G52" i="6"/>
  <c r="G45" i="6"/>
  <c r="G72" i="6"/>
  <c r="F43" i="6"/>
  <c r="F50" i="6"/>
  <c r="F70" i="6"/>
  <c r="G44" i="6"/>
  <c r="H66" i="6"/>
  <c r="H46" i="6"/>
  <c r="G57" i="6"/>
  <c r="H50" i="6"/>
  <c r="F45" i="6"/>
  <c r="F41" i="6"/>
  <c r="F55" i="6"/>
  <c r="F52" i="6"/>
  <c r="F56" i="6"/>
  <c r="F44" i="6"/>
  <c r="F42" i="6"/>
  <c r="F48" i="6"/>
  <c r="F62" i="6"/>
  <c r="G54" i="6"/>
  <c r="H40" i="6"/>
  <c r="G60" i="6"/>
  <c r="G65" i="6"/>
  <c r="G53" i="6"/>
  <c r="B13" i="6" l="1"/>
  <c r="B16" i="6" s="1"/>
  <c r="C13" i="6"/>
  <c r="C17" i="6" s="1"/>
  <c r="C18" i="6" s="1"/>
  <c r="I72" i="6"/>
  <c r="J72" i="6" s="1"/>
  <c r="C53" i="2"/>
  <c r="D53" i="2" s="1"/>
  <c r="B34" i="2"/>
  <c r="A34" i="2"/>
  <c r="C29" i="2"/>
  <c r="B28" i="2"/>
  <c r="B12" i="2"/>
  <c r="C56" i="2" s="1"/>
  <c r="D56" i="2" s="1"/>
  <c r="B6" i="3"/>
  <c r="D34" i="3" s="1"/>
  <c r="D16" i="3" l="1"/>
  <c r="D24" i="3"/>
  <c r="D40" i="3"/>
  <c r="C32" i="2"/>
  <c r="C37" i="2"/>
  <c r="D37" i="2" s="1"/>
  <c r="D41" i="3"/>
  <c r="D42" i="3"/>
  <c r="D25" i="3"/>
  <c r="D26" i="3"/>
  <c r="D19" i="3"/>
  <c r="D35" i="3"/>
  <c r="C39" i="2"/>
  <c r="D39" i="2" s="1"/>
  <c r="C49" i="2"/>
  <c r="D49" i="2" s="1"/>
  <c r="C50" i="2"/>
  <c r="D50" i="2" s="1"/>
  <c r="C55" i="2"/>
  <c r="D55" i="2" s="1"/>
  <c r="C66" i="2"/>
  <c r="D66" i="2" s="1"/>
  <c r="D27" i="3"/>
  <c r="D43" i="3"/>
  <c r="C41" i="2"/>
  <c r="D41" i="2" s="1"/>
  <c r="C57" i="2"/>
  <c r="D57" i="2" s="1"/>
  <c r="D32" i="3"/>
  <c r="C42" i="2"/>
  <c r="D42" i="2" s="1"/>
  <c r="C58" i="2"/>
  <c r="D58" i="2" s="1"/>
  <c r="C45" i="2"/>
  <c r="D45" i="2" s="1"/>
  <c r="C61" i="2"/>
  <c r="D61" i="2" s="1"/>
  <c r="D17" i="3"/>
  <c r="D33" i="3"/>
  <c r="D18" i="3"/>
  <c r="C47" i="2"/>
  <c r="D47" i="2" s="1"/>
  <c r="C63" i="2"/>
  <c r="D63" i="2" s="1"/>
  <c r="B17" i="3"/>
  <c r="C17" i="3" s="1"/>
  <c r="B25" i="3"/>
  <c r="C25" i="3" s="1"/>
  <c r="B33" i="3"/>
  <c r="C33" i="3" s="1"/>
  <c r="B41" i="3"/>
  <c r="C41" i="3" s="1"/>
  <c r="B19" i="3"/>
  <c r="C19" i="3" s="1"/>
  <c r="B43" i="3"/>
  <c r="C43" i="3" s="1"/>
  <c r="B22" i="3"/>
  <c r="C22" i="3" s="1"/>
  <c r="B38" i="3"/>
  <c r="C38" i="3" s="1"/>
  <c r="B23" i="3"/>
  <c r="C23" i="3" s="1"/>
  <c r="B16" i="3"/>
  <c r="C16" i="3" s="1"/>
  <c r="B13" i="3"/>
  <c r="C13" i="3" s="1"/>
  <c r="B18" i="3"/>
  <c r="C18" i="3" s="1"/>
  <c r="B26" i="3"/>
  <c r="C26" i="3" s="1"/>
  <c r="B34" i="3"/>
  <c r="C34" i="3" s="1"/>
  <c r="B42" i="3"/>
  <c r="C42" i="3" s="1"/>
  <c r="B27" i="3"/>
  <c r="C27" i="3" s="1"/>
  <c r="B35" i="3"/>
  <c r="C35" i="3" s="1"/>
  <c r="B14" i="3"/>
  <c r="C14" i="3" s="1"/>
  <c r="B15" i="3"/>
  <c r="C15" i="3" s="1"/>
  <c r="B47" i="3"/>
  <c r="C47" i="3" s="1"/>
  <c r="B40" i="3"/>
  <c r="C40" i="3" s="1"/>
  <c r="B20" i="3"/>
  <c r="C20" i="3" s="1"/>
  <c r="B28" i="3"/>
  <c r="C28" i="3" s="1"/>
  <c r="B36" i="3"/>
  <c r="C36" i="3" s="1"/>
  <c r="B44" i="3"/>
  <c r="C44" i="3" s="1"/>
  <c r="B21" i="3"/>
  <c r="C21" i="3" s="1"/>
  <c r="B29" i="3"/>
  <c r="C29" i="3" s="1"/>
  <c r="B37" i="3"/>
  <c r="C37" i="3" s="1"/>
  <c r="B45" i="3"/>
  <c r="C45" i="3" s="1"/>
  <c r="B30" i="3"/>
  <c r="C30" i="3" s="1"/>
  <c r="B46" i="3"/>
  <c r="C46" i="3" s="1"/>
  <c r="B31" i="3"/>
  <c r="C31" i="3" s="1"/>
  <c r="B39" i="3"/>
  <c r="C39" i="3" s="1"/>
  <c r="B24" i="3"/>
  <c r="C24" i="3" s="1"/>
  <c r="B32" i="3"/>
  <c r="C32" i="3" s="1"/>
  <c r="D20" i="3"/>
  <c r="D28" i="3"/>
  <c r="D36" i="3"/>
  <c r="D44" i="3"/>
  <c r="D45" i="3"/>
  <c r="D13" i="3"/>
  <c r="D37" i="3"/>
  <c r="D14" i="3"/>
  <c r="D22" i="3"/>
  <c r="D30" i="3"/>
  <c r="D38" i="3"/>
  <c r="D46" i="3"/>
  <c r="D21" i="3"/>
  <c r="D29" i="3"/>
  <c r="D15" i="3"/>
  <c r="D23" i="3"/>
  <c r="D31" i="3"/>
  <c r="D39" i="3"/>
  <c r="D47" i="3"/>
  <c r="B17" i="6"/>
  <c r="C38" i="2"/>
  <c r="D38" i="2" s="1"/>
  <c r="C65" i="2"/>
  <c r="D65" i="2" s="1"/>
  <c r="C36" i="2"/>
  <c r="D36" i="2" s="1"/>
  <c r="C44" i="2"/>
  <c r="D44" i="2" s="1"/>
  <c r="C52" i="2"/>
  <c r="D52" i="2" s="1"/>
  <c r="C60" i="2"/>
  <c r="D60" i="2" s="1"/>
  <c r="C68" i="2"/>
  <c r="D68" i="2" s="1"/>
  <c r="C46" i="2"/>
  <c r="D46" i="2" s="1"/>
  <c r="C54" i="2"/>
  <c r="D54" i="2" s="1"/>
  <c r="C62" i="2"/>
  <c r="D62" i="2" s="1"/>
  <c r="B32" i="2"/>
  <c r="C35" i="2"/>
  <c r="D35" i="2" s="1"/>
  <c r="C43" i="2"/>
  <c r="D43" i="2" s="1"/>
  <c r="C51" i="2"/>
  <c r="D51" i="2" s="1"/>
  <c r="C59" i="2"/>
  <c r="D59" i="2" s="1"/>
  <c r="C67" i="2"/>
  <c r="D67" i="2" s="1"/>
  <c r="C40" i="2"/>
  <c r="D40" i="2" s="1"/>
  <c r="C64" i="2"/>
  <c r="D64" i="2" s="1"/>
  <c r="C69" i="2"/>
  <c r="D69" i="2" s="1"/>
  <c r="C48" i="2"/>
  <c r="D48" i="2" s="1"/>
  <c r="B13" i="2" l="1"/>
  <c r="G35" i="2" s="1"/>
  <c r="F54" i="2" l="1"/>
  <c r="F35" i="2"/>
  <c r="F67" i="2"/>
  <c r="G37" i="2"/>
  <c r="G39" i="2"/>
  <c r="G56" i="2"/>
  <c r="G42" i="2"/>
  <c r="F45" i="2"/>
  <c r="F47" i="2"/>
  <c r="F41" i="2"/>
  <c r="G50" i="2"/>
  <c r="F37" i="2"/>
  <c r="F39" i="2"/>
  <c r="F56" i="2"/>
  <c r="G45" i="2"/>
  <c r="G47" i="2"/>
  <c r="G41" i="2"/>
  <c r="F50" i="2"/>
  <c r="F53" i="2"/>
  <c r="F55" i="2"/>
  <c r="F49" i="2"/>
  <c r="G58" i="2"/>
  <c r="F58" i="2"/>
  <c r="G57" i="2"/>
  <c r="F42" i="2"/>
  <c r="G53" i="2"/>
  <c r="G55" i="2"/>
  <c r="G49" i="2"/>
  <c r="G63" i="2"/>
  <c r="F61" i="2"/>
  <c r="F63" i="2"/>
  <c r="F57" i="2"/>
  <c r="F66" i="2"/>
  <c r="G61" i="2"/>
  <c r="G66" i="2"/>
  <c r="F62" i="2"/>
  <c r="G46" i="2"/>
  <c r="F69" i="2"/>
  <c r="G59" i="2"/>
  <c r="G40" i="2"/>
  <c r="G43" i="2"/>
  <c r="G67" i="2"/>
  <c r="G38" i="2"/>
  <c r="F43" i="2"/>
  <c r="F38" i="2"/>
  <c r="F36" i="2"/>
  <c r="F48" i="2"/>
  <c r="F60" i="2"/>
  <c r="G54" i="2"/>
  <c r="G65" i="2"/>
  <c r="G36" i="2"/>
  <c r="G48" i="2"/>
  <c r="G60" i="2"/>
  <c r="F65" i="2"/>
  <c r="G69" i="2"/>
  <c r="G51" i="2"/>
  <c r="F64" i="2"/>
  <c r="G62" i="2"/>
  <c r="F51" i="2"/>
  <c r="G64" i="2"/>
  <c r="F46" i="2"/>
  <c r="F44" i="2"/>
  <c r="F52" i="2"/>
  <c r="F68" i="2"/>
  <c r="G44" i="2"/>
  <c r="G52" i="2"/>
  <c r="F59" i="2"/>
  <c r="G68" i="2"/>
  <c r="F40" i="2"/>
  <c r="E66" i="2"/>
  <c r="E58" i="2"/>
  <c r="E50" i="2"/>
  <c r="E42" i="2"/>
  <c r="E69" i="2"/>
  <c r="E61" i="2"/>
  <c r="E53" i="2"/>
  <c r="E59" i="2"/>
  <c r="E51" i="2"/>
  <c r="E43" i="2"/>
  <c r="E64" i="2"/>
  <c r="E56" i="2"/>
  <c r="E48" i="2"/>
  <c r="E40" i="2"/>
  <c r="E35" i="2"/>
  <c r="E67" i="2"/>
  <c r="E62" i="2"/>
  <c r="E54" i="2"/>
  <c r="E46" i="2"/>
  <c r="E38" i="2"/>
  <c r="E45" i="2"/>
  <c r="E37" i="2"/>
  <c r="E65" i="2"/>
  <c r="E57" i="2"/>
  <c r="E49" i="2"/>
  <c r="H49" i="2" s="1"/>
  <c r="E41" i="2"/>
  <c r="E63" i="2"/>
  <c r="E55" i="2"/>
  <c r="E47" i="2"/>
  <c r="E39" i="2"/>
  <c r="E68" i="2"/>
  <c r="E60" i="2"/>
  <c r="H60" i="2" s="1"/>
  <c r="E52" i="2"/>
  <c r="H52" i="2" s="1"/>
  <c r="E44" i="2"/>
  <c r="H44" i="2" s="1"/>
  <c r="E36" i="2"/>
  <c r="H36" i="2" s="1"/>
  <c r="H63" i="2" l="1"/>
  <c r="H46" i="2"/>
  <c r="H62" i="2"/>
  <c r="H66" i="2"/>
  <c r="H51" i="2"/>
  <c r="H57" i="2"/>
  <c r="H67" i="2"/>
  <c r="H39" i="2"/>
  <c r="H41" i="2"/>
  <c r="H54" i="2"/>
  <c r="H43" i="2"/>
  <c r="H58" i="2"/>
  <c r="H59" i="2"/>
  <c r="H68" i="2"/>
  <c r="H53" i="2"/>
  <c r="H37" i="2"/>
  <c r="H61" i="2"/>
  <c r="H47" i="2"/>
  <c r="H45" i="2"/>
  <c r="H48" i="2"/>
  <c r="H69" i="2"/>
  <c r="H65" i="2"/>
  <c r="H40" i="2"/>
  <c r="H55" i="2"/>
  <c r="H38" i="2"/>
  <c r="H56" i="2"/>
  <c r="H42" i="2"/>
  <c r="H64" i="2"/>
  <c r="H50" i="2"/>
  <c r="B17" i="2"/>
  <c r="C21" i="2" s="1"/>
  <c r="C22" i="2" s="1"/>
  <c r="B16" i="2"/>
  <c r="B20" i="2" s="1"/>
  <c r="B21" i="2" s="1"/>
  <c r="J38" i="6" l="1"/>
  <c r="C10" i="6" l="1"/>
  <c r="L70" i="6" s="1"/>
  <c r="L64" i="6" l="1"/>
  <c r="L59" i="6"/>
  <c r="K67" i="6"/>
  <c r="K45" i="6"/>
  <c r="K64" i="6"/>
  <c r="L42" i="6"/>
  <c r="M65" i="6"/>
  <c r="K52" i="6"/>
  <c r="K59" i="6"/>
  <c r="L48" i="6"/>
  <c r="K62" i="6"/>
  <c r="M58" i="6"/>
  <c r="L67" i="6"/>
  <c r="L71" i="6"/>
  <c r="M51" i="6"/>
  <c r="K38" i="6"/>
  <c r="L40" i="6"/>
  <c r="L65" i="6"/>
  <c r="M43" i="6"/>
  <c r="M40" i="6"/>
  <c r="L50" i="6"/>
  <c r="M41" i="6"/>
  <c r="M52" i="6"/>
  <c r="K48" i="6"/>
  <c r="K40" i="6"/>
  <c r="K41" i="6"/>
  <c r="L38" i="6"/>
  <c r="K56" i="6"/>
  <c r="K58" i="6"/>
  <c r="L57" i="6"/>
  <c r="M59" i="6"/>
  <c r="M39" i="6"/>
  <c r="K55" i="6"/>
  <c r="M38" i="6"/>
  <c r="L53" i="6"/>
  <c r="L45" i="6"/>
  <c r="M54" i="6"/>
  <c r="M60" i="6"/>
  <c r="L55" i="6"/>
  <c r="L72" i="6"/>
  <c r="M71" i="6"/>
  <c r="L61" i="6"/>
  <c r="M61" i="6"/>
  <c r="L47" i="6"/>
  <c r="K63" i="6"/>
  <c r="K53" i="6"/>
  <c r="K49" i="6"/>
  <c r="L52" i="6"/>
  <c r="K69" i="6"/>
  <c r="L51" i="6"/>
  <c r="M63" i="6"/>
  <c r="L66" i="6"/>
  <c r="K68" i="6"/>
  <c r="M64" i="6"/>
  <c r="K44" i="6"/>
  <c r="K65" i="6"/>
  <c r="L69" i="6"/>
  <c r="K71" i="6"/>
  <c r="M42" i="6"/>
  <c r="M70" i="6"/>
  <c r="K60" i="6"/>
  <c r="L56" i="6"/>
  <c r="K66" i="6"/>
  <c r="L60" i="6"/>
  <c r="M62" i="6"/>
  <c r="L49" i="6"/>
  <c r="L54" i="6"/>
  <c r="M53" i="6"/>
  <c r="M48" i="6"/>
  <c r="K57" i="6"/>
  <c r="M57" i="6"/>
  <c r="M45" i="6"/>
  <c r="M49" i="6"/>
  <c r="L68" i="6"/>
  <c r="M68" i="6"/>
  <c r="K47" i="6"/>
  <c r="M66" i="6"/>
  <c r="K43" i="6"/>
  <c r="K54" i="6"/>
  <c r="L39" i="6"/>
  <c r="K39" i="6"/>
  <c r="M44" i="6"/>
  <c r="K61" i="6"/>
  <c r="K70" i="6"/>
  <c r="M72" i="6"/>
  <c r="K46" i="6"/>
  <c r="M47" i="6"/>
  <c r="K51" i="6"/>
  <c r="M46" i="6"/>
  <c r="L62" i="6"/>
  <c r="M56" i="6"/>
  <c r="M67" i="6"/>
  <c r="L43" i="6"/>
  <c r="L46" i="6"/>
  <c r="L41" i="6"/>
  <c r="K50" i="6"/>
  <c r="K42" i="6"/>
  <c r="M55" i="6"/>
  <c r="L58" i="6"/>
  <c r="L63" i="6"/>
  <c r="M69" i="6"/>
  <c r="M50" i="6"/>
  <c r="K72" i="6"/>
  <c r="L44" i="6"/>
  <c r="B14" i="6" l="1"/>
  <c r="B20" i="6" s="1"/>
  <c r="C14" i="6"/>
  <c r="C21" i="6" s="1"/>
  <c r="C22" i="6" s="1"/>
  <c r="B21" i="6" l="1"/>
  <c r="F35" i="20" l="1"/>
  <c r="F40" i="20"/>
  <c r="F27" i="20"/>
  <c r="F39" i="20"/>
  <c r="F30" i="20"/>
  <c r="F32" i="20"/>
  <c r="F28" i="20"/>
  <c r="F48" i="20"/>
  <c r="F43" i="20"/>
  <c r="F38" i="20"/>
  <c r="F29" i="20"/>
  <c r="F25" i="20"/>
  <c r="F36" i="20"/>
  <c r="F20" i="20"/>
  <c r="F45" i="20"/>
  <c r="F33" i="20"/>
  <c r="F44" i="20"/>
  <c r="F23" i="20"/>
  <c r="F22" i="20"/>
  <c r="F41" i="20"/>
  <c r="F21" i="20"/>
  <c r="F31" i="20"/>
  <c r="F46" i="20"/>
  <c r="F26" i="20"/>
  <c r="F37" i="20"/>
  <c r="F24" i="20"/>
  <c r="F34" i="20"/>
  <c r="F47" i="20"/>
  <c r="F42" i="20"/>
  <c r="F19" i="20"/>
  <c r="C6" i="20" l="1"/>
  <c r="C7" i="20" s="1"/>
</calcChain>
</file>

<file path=xl/sharedStrings.xml><?xml version="1.0" encoding="utf-8"?>
<sst xmlns="http://schemas.openxmlformats.org/spreadsheetml/2006/main" count="435" uniqueCount="190">
  <si>
    <t>x</t>
  </si>
  <si>
    <t>y</t>
  </si>
  <si>
    <t>Intercetta</t>
  </si>
  <si>
    <t>Coefficiente</t>
  </si>
  <si>
    <t>Individuazione dell'insieme dell oportunità</t>
  </si>
  <si>
    <t>Funzione di Utilità Cobb-Douglas</t>
  </si>
  <si>
    <t>Punto di ottimo</t>
  </si>
  <si>
    <r>
      <t>Prezzo x</t>
    </r>
    <r>
      <rPr>
        <vertAlign val="subscript"/>
        <sz val="11"/>
        <color theme="1"/>
        <rFont val="Calibri"/>
        <family val="2"/>
        <scheme val="minor"/>
      </rPr>
      <t>1</t>
    </r>
  </si>
  <si>
    <r>
      <t>Prezzo x</t>
    </r>
    <r>
      <rPr>
        <vertAlign val="subscript"/>
        <sz val="11"/>
        <color theme="1"/>
        <rFont val="Calibri"/>
        <family val="2"/>
        <scheme val="minor"/>
      </rPr>
      <t>2</t>
    </r>
  </si>
  <si>
    <r>
      <t>Alfa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</si>
  <si>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Alfa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</si>
  <si>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Punto intersezione asse ascisse</t>
  </si>
  <si>
    <t>Punto intersezione asse ordinate</t>
  </si>
  <si>
    <t>Totale</t>
  </si>
  <si>
    <t>Marginale</t>
  </si>
  <si>
    <t>x1</t>
  </si>
  <si>
    <t>x2</t>
  </si>
  <si>
    <t>Fattore x1</t>
  </si>
  <si>
    <r>
      <t>Alfa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(impiego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</si>
  <si>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Alfa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(impiego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</si>
  <si>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Impiego x</t>
    </r>
    <r>
      <rPr>
        <vertAlign val="subscript"/>
        <sz val="11"/>
        <color theme="1"/>
        <rFont val="Calibri"/>
        <family val="2"/>
        <scheme val="minor"/>
      </rPr>
      <t>2</t>
    </r>
  </si>
  <si>
    <t>La funzione di produzione Cobb-Douglas</t>
  </si>
  <si>
    <t>Medio</t>
  </si>
  <si>
    <t>Funzione di produzione Cobb-Douglas</t>
  </si>
  <si>
    <t>Coefficiente "a" di produttività totale</t>
  </si>
  <si>
    <t>Ricavo</t>
  </si>
  <si>
    <t>Costo</t>
  </si>
  <si>
    <t>Profitto</t>
  </si>
  <si>
    <t>Ricavo totale</t>
  </si>
  <si>
    <t>Costo totale</t>
  </si>
  <si>
    <t>Profitto totale</t>
  </si>
  <si>
    <r>
      <t>Prezzo del prodotto (P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</t>
    </r>
  </si>
  <si>
    <r>
      <t>Costo fisso (C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</t>
    </r>
  </si>
  <si>
    <r>
      <t xml:space="preserve">Prezzo del fattore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P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</si>
  <si>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 xml:space="preserve">Prezzo del fattore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P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</si>
  <si>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Punto ottimo</t>
  </si>
  <si>
    <t>Ricavo medio</t>
  </si>
  <si>
    <t>Ricavo marginale</t>
  </si>
  <si>
    <t>Costo medio</t>
  </si>
  <si>
    <t>Costo marginale</t>
  </si>
  <si>
    <t>Profitto medio</t>
  </si>
  <si>
    <t>Profitto marginale</t>
  </si>
  <si>
    <t>Ottimo impiego due fattori</t>
  </si>
  <si>
    <t>Ottimo impiego di un fattore</t>
  </si>
  <si>
    <t>Spesa massima</t>
  </si>
  <si>
    <t>Costi fissi</t>
  </si>
  <si>
    <t>Produzione totale</t>
  </si>
  <si>
    <t xml:space="preserve">Combinazione ottima </t>
  </si>
  <si>
    <r>
      <t>Impiego x</t>
    </r>
    <r>
      <rPr>
        <vertAlign val="subscript"/>
        <sz val="11"/>
        <color theme="1"/>
        <rFont val="Calibri"/>
        <family val="2"/>
        <scheme val="minor"/>
      </rPr>
      <t>1</t>
    </r>
  </si>
  <si>
    <t>Retta di bilancio</t>
  </si>
  <si>
    <t>Isoquanto massimo</t>
  </si>
  <si>
    <t xml:space="preserve">Produzione massima </t>
  </si>
  <si>
    <t>Impiego x1</t>
  </si>
  <si>
    <t>A</t>
  </si>
  <si>
    <t>B</t>
  </si>
  <si>
    <r>
      <t>P</t>
    </r>
    <r>
      <rPr>
        <i/>
        <vertAlign val="subscript"/>
        <sz val="11"/>
        <color theme="1"/>
        <rFont val="Calibri"/>
        <family val="2"/>
        <scheme val="minor"/>
      </rPr>
      <t>t2</t>
    </r>
  </si>
  <si>
    <r>
      <t>P</t>
    </r>
    <r>
      <rPr>
        <i/>
        <vertAlign val="subscript"/>
        <sz val="11"/>
        <color theme="1"/>
        <rFont val="Calibri"/>
        <family val="2"/>
        <scheme val="minor"/>
      </rPr>
      <t>t1</t>
    </r>
  </si>
  <si>
    <r>
      <t>P</t>
    </r>
    <r>
      <rPr>
        <i/>
        <vertAlign val="subscript"/>
        <sz val="11"/>
        <color theme="1"/>
        <rFont val="Calibri"/>
        <family val="2"/>
        <scheme val="minor"/>
      </rPr>
      <t>t3</t>
    </r>
  </si>
  <si>
    <t>La funzione di produzione a due fattori variabili</t>
  </si>
  <si>
    <r>
      <t>SMS</t>
    </r>
    <r>
      <rPr>
        <vertAlign val="subscript"/>
        <sz val="11"/>
        <color theme="1"/>
        <rFont val="Calibri"/>
        <family val="2"/>
        <scheme val="minor"/>
      </rPr>
      <t>AB</t>
    </r>
  </si>
  <si>
    <r>
      <t>SMS</t>
    </r>
    <r>
      <rPr>
        <vertAlign val="subscript"/>
        <sz val="11"/>
        <color theme="1"/>
        <rFont val="Calibri"/>
        <family val="2"/>
        <scheme val="minor"/>
      </rPr>
      <t>A</t>
    </r>
  </si>
  <si>
    <r>
      <t>SMS</t>
    </r>
    <r>
      <rPr>
        <vertAlign val="subscript"/>
        <sz val="11"/>
        <color theme="1"/>
        <rFont val="Calibri"/>
        <family val="2"/>
        <scheme val="minor"/>
      </rPr>
      <t>B</t>
    </r>
  </si>
  <si>
    <t>Utilità A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</si>
  <si>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</si>
  <si>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</si>
  <si>
    <t>Equilibrio del consumatore</t>
  </si>
  <si>
    <t>C</t>
  </si>
  <si>
    <t>D</t>
  </si>
  <si>
    <t>E</t>
  </si>
  <si>
    <r>
      <t>Alfa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(Fattore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</si>
  <si>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t>Produzione A</t>
  </si>
  <si>
    <t>Produzione totale k</t>
  </si>
  <si>
    <r>
      <t>SMS</t>
    </r>
    <r>
      <rPr>
        <vertAlign val="subscript"/>
        <sz val="11"/>
        <color theme="1"/>
        <rFont val="Calibri"/>
        <family val="2"/>
        <scheme val="minor"/>
      </rPr>
      <t>TAB</t>
    </r>
  </si>
  <si>
    <r>
      <t>Alfa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(Fattore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</si>
  <si>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SMS</t>
    </r>
    <r>
      <rPr>
        <vertAlign val="subscript"/>
        <sz val="11"/>
        <color theme="1"/>
        <rFont val="Calibri"/>
        <family val="2"/>
        <scheme val="minor"/>
      </rPr>
      <t>TBC</t>
    </r>
  </si>
  <si>
    <r>
      <t>SMS</t>
    </r>
    <r>
      <rPr>
        <vertAlign val="subscript"/>
        <sz val="11"/>
        <color theme="1"/>
        <rFont val="Calibri"/>
        <family val="2"/>
        <scheme val="minor"/>
      </rPr>
      <t>TCD</t>
    </r>
  </si>
  <si>
    <r>
      <t>SMS</t>
    </r>
    <r>
      <rPr>
        <vertAlign val="subscript"/>
        <sz val="11"/>
        <color theme="1"/>
        <rFont val="Calibri"/>
        <family val="2"/>
        <scheme val="minor"/>
      </rPr>
      <t>TDE</t>
    </r>
  </si>
  <si>
    <t>F</t>
  </si>
  <si>
    <t>G</t>
  </si>
  <si>
    <t>H</t>
  </si>
  <si>
    <t>I</t>
  </si>
  <si>
    <r>
      <t>SMS</t>
    </r>
    <r>
      <rPr>
        <vertAlign val="subscript"/>
        <sz val="11"/>
        <color theme="1"/>
        <rFont val="Calibri"/>
        <family val="2"/>
        <scheme val="minor"/>
      </rPr>
      <t>TEF</t>
    </r>
  </si>
  <si>
    <r>
      <t>SMS</t>
    </r>
    <r>
      <rPr>
        <vertAlign val="subscript"/>
        <sz val="11"/>
        <color theme="1"/>
        <rFont val="Calibri"/>
        <family val="2"/>
        <scheme val="minor"/>
      </rPr>
      <t>TGH</t>
    </r>
  </si>
  <si>
    <r>
      <t>SMS</t>
    </r>
    <r>
      <rPr>
        <vertAlign val="subscript"/>
        <sz val="20"/>
        <color theme="1"/>
        <rFont val="Calibri"/>
        <family val="2"/>
        <scheme val="minor"/>
      </rPr>
      <t>AB</t>
    </r>
  </si>
  <si>
    <t>∞</t>
  </si>
  <si>
    <r>
      <t>SMS</t>
    </r>
    <r>
      <rPr>
        <vertAlign val="subscript"/>
        <sz val="20"/>
        <color theme="1"/>
        <rFont val="Calibri"/>
        <family val="2"/>
        <scheme val="minor"/>
      </rPr>
      <t>BC</t>
    </r>
  </si>
  <si>
    <t>Funzioni di produzione</t>
  </si>
  <si>
    <r>
      <t>SMS</t>
    </r>
    <r>
      <rPr>
        <vertAlign val="subscript"/>
        <sz val="11"/>
        <color theme="1"/>
        <rFont val="Calibri"/>
        <family val="2"/>
        <scheme val="minor"/>
      </rPr>
      <t>T</t>
    </r>
  </si>
  <si>
    <t>Ottimo</t>
  </si>
  <si>
    <t>Produzione totale 2</t>
  </si>
  <si>
    <t>Isoquanto 2</t>
  </si>
  <si>
    <t>Prodotto totale 1</t>
  </si>
  <si>
    <t>Isoquanto 1</t>
  </si>
  <si>
    <r>
      <t>Fattore x</t>
    </r>
    <r>
      <rPr>
        <vertAlign val="subscript"/>
        <sz val="11"/>
        <color theme="1"/>
        <rFont val="Calibri"/>
        <family val="2"/>
        <scheme val="minor"/>
      </rPr>
      <t>2</t>
    </r>
  </si>
  <si>
    <t>Equazione costo totale 1</t>
  </si>
  <si>
    <t>Equazione costo totale 2</t>
  </si>
  <si>
    <t>Punto di ottimo 1</t>
  </si>
  <si>
    <t>Punto di ottimo 2</t>
  </si>
  <si>
    <t>Costo totale 1</t>
  </si>
  <si>
    <t>Costo totale 2</t>
  </si>
  <si>
    <t>Funzione di Produzione Cobb-Douglas</t>
  </si>
  <si>
    <t>Produzione massima</t>
  </si>
  <si>
    <t>Curva espansione impresa</t>
  </si>
  <si>
    <t>Equilibrio del produttore</t>
  </si>
  <si>
    <t>Funzione di produzione lineare</t>
  </si>
  <si>
    <t>Funzione di produzione coefficienti fissi</t>
  </si>
  <si>
    <t>Produzione</t>
  </si>
  <si>
    <t>Isoquanto</t>
  </si>
  <si>
    <t>Funzione di produzione fattori complementari</t>
  </si>
  <si>
    <t>Isocosto</t>
  </si>
  <si>
    <t>a</t>
  </si>
  <si>
    <t>b</t>
  </si>
  <si>
    <t>c</t>
  </si>
  <si>
    <t>q</t>
  </si>
  <si>
    <t>d</t>
  </si>
  <si>
    <r>
      <t>C</t>
    </r>
    <r>
      <rPr>
        <vertAlign val="subscript"/>
        <sz val="11"/>
        <color theme="1"/>
        <rFont val="Calibri"/>
        <family val="2"/>
        <scheme val="minor"/>
      </rPr>
      <t>m</t>
    </r>
  </si>
  <si>
    <r>
      <t>C</t>
    </r>
    <r>
      <rPr>
        <vertAlign val="subscript"/>
        <sz val="11"/>
        <color theme="1"/>
        <rFont val="Calibri"/>
        <family val="2"/>
        <scheme val="minor"/>
      </rPr>
      <t>V</t>
    </r>
  </si>
  <si>
    <r>
      <t>C</t>
    </r>
    <r>
      <rPr>
        <vertAlign val="subscript"/>
        <sz val="11"/>
        <color theme="1"/>
        <rFont val="Calibri"/>
        <family val="2"/>
        <scheme val="minor"/>
      </rPr>
      <t>T</t>
    </r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</si>
  <si>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</si>
  <si>
    <t>Le funzioni di costo</t>
  </si>
  <si>
    <t xml:space="preserve">Spesa </t>
  </si>
  <si>
    <r>
      <t>C</t>
    </r>
    <r>
      <rPr>
        <vertAlign val="subscript"/>
        <sz val="11"/>
        <color theme="1"/>
        <rFont val="Calibri"/>
        <family val="2"/>
        <scheme val="minor"/>
      </rPr>
      <t>MT</t>
    </r>
  </si>
  <si>
    <r>
      <t>C</t>
    </r>
    <r>
      <rPr>
        <vertAlign val="subscript"/>
        <sz val="11"/>
        <color theme="1"/>
        <rFont val="Calibri"/>
        <family val="2"/>
        <scheme val="minor"/>
      </rPr>
      <t>MF</t>
    </r>
  </si>
  <si>
    <r>
      <t>C</t>
    </r>
    <r>
      <rPr>
        <vertAlign val="subscript"/>
        <sz val="11"/>
        <color theme="1"/>
        <rFont val="Calibri"/>
        <family val="2"/>
        <scheme val="minor"/>
      </rPr>
      <t>MV</t>
    </r>
  </si>
  <si>
    <r>
      <t>P</t>
    </r>
    <r>
      <rPr>
        <vertAlign val="subscript"/>
        <sz val="11"/>
        <color theme="1"/>
        <rFont val="Calibri"/>
        <family val="2"/>
        <scheme val="minor"/>
      </rPr>
      <t>T</t>
    </r>
  </si>
  <si>
    <r>
      <t>P</t>
    </r>
    <r>
      <rPr>
        <vertAlign val="subscript"/>
        <sz val="11"/>
        <color theme="1"/>
        <rFont val="Calibri"/>
        <family val="2"/>
        <scheme val="minor"/>
      </rPr>
      <t>M</t>
    </r>
  </si>
  <si>
    <r>
      <t>P</t>
    </r>
    <r>
      <rPr>
        <vertAlign val="subscript"/>
        <sz val="11"/>
        <color theme="1"/>
        <rFont val="Calibri"/>
        <family val="2"/>
        <scheme val="minor"/>
      </rPr>
      <t>m</t>
    </r>
  </si>
  <si>
    <t>Max PT</t>
  </si>
  <si>
    <t>Coefficienti</t>
  </si>
  <si>
    <t>Max PM</t>
  </si>
  <si>
    <t>max Pm</t>
  </si>
  <si>
    <t>Max Pm</t>
  </si>
  <si>
    <t>Prezzo del prodotto</t>
  </si>
  <si>
    <r>
      <t>R</t>
    </r>
    <r>
      <rPr>
        <vertAlign val="subscript"/>
        <sz val="11"/>
        <color theme="1"/>
        <rFont val="Calibri"/>
        <family val="2"/>
        <scheme val="minor"/>
      </rPr>
      <t>T</t>
    </r>
  </si>
  <si>
    <t>π</t>
  </si>
  <si>
    <t>π'</t>
  </si>
  <si>
    <t>Profitto massimo</t>
  </si>
  <si>
    <t>Ottimo livello produttivo_1</t>
  </si>
  <si>
    <t>Ottimo livello produttivo_2</t>
  </si>
  <si>
    <t>Prezzo</t>
  </si>
  <si>
    <t>Cm-P</t>
  </si>
  <si>
    <t>Min Cm-P</t>
  </si>
  <si>
    <t>Produzione ottima</t>
  </si>
  <si>
    <t>Costo di produzione</t>
  </si>
  <si>
    <t>Cm-CMT</t>
  </si>
  <si>
    <t>Cm-CMV</t>
  </si>
  <si>
    <t>Min Cm-CMT</t>
  </si>
  <si>
    <t>Min Cm-CMV</t>
  </si>
  <si>
    <t>Offerta lungo periodo</t>
  </si>
  <si>
    <t>Offerta di breve periodo</t>
  </si>
  <si>
    <t>Le funzioni di offerta</t>
  </si>
  <si>
    <t>Ingresso</t>
  </si>
  <si>
    <t>Uscita</t>
  </si>
  <si>
    <t>Punto ingresso</t>
  </si>
  <si>
    <t>Punto uscita</t>
  </si>
  <si>
    <t>q1</t>
  </si>
  <si>
    <t>q2</t>
  </si>
  <si>
    <r>
      <t>C</t>
    </r>
    <r>
      <rPr>
        <vertAlign val="subscript"/>
        <sz val="11"/>
        <color theme="1"/>
        <rFont val="Calibri"/>
        <family val="2"/>
        <scheme val="minor"/>
      </rPr>
      <t>MT1</t>
    </r>
  </si>
  <si>
    <r>
      <t>C</t>
    </r>
    <r>
      <rPr>
        <vertAlign val="subscript"/>
        <sz val="11"/>
        <color theme="1"/>
        <rFont val="Calibri"/>
        <family val="2"/>
        <scheme val="minor"/>
      </rPr>
      <t>m1</t>
    </r>
  </si>
  <si>
    <r>
      <t>C</t>
    </r>
    <r>
      <rPr>
        <vertAlign val="subscript"/>
        <sz val="11"/>
        <color theme="1"/>
        <rFont val="Calibri"/>
        <family val="2"/>
        <scheme val="minor"/>
      </rPr>
      <t>m2</t>
    </r>
  </si>
  <si>
    <r>
      <t>C</t>
    </r>
    <r>
      <rPr>
        <vertAlign val="subscript"/>
        <sz val="11"/>
        <color theme="1"/>
        <rFont val="Calibri"/>
        <family val="2"/>
        <scheme val="minor"/>
      </rPr>
      <t>MT2</t>
    </r>
  </si>
  <si>
    <t>Offerta 1</t>
  </si>
  <si>
    <t>Offerta 2</t>
  </si>
  <si>
    <r>
      <t>C</t>
    </r>
    <r>
      <rPr>
        <vertAlign val="subscript"/>
        <sz val="11"/>
        <color theme="1"/>
        <rFont val="Calibri"/>
        <family val="2"/>
        <scheme val="minor"/>
      </rPr>
      <t>MT3</t>
    </r>
  </si>
  <si>
    <r>
      <t>C</t>
    </r>
    <r>
      <rPr>
        <vertAlign val="subscript"/>
        <sz val="11"/>
        <color theme="1"/>
        <rFont val="Calibri"/>
        <family val="2"/>
        <scheme val="minor"/>
      </rPr>
      <t>m3</t>
    </r>
  </si>
  <si>
    <t>Offerta 3</t>
  </si>
  <si>
    <t>Momento 1</t>
  </si>
  <si>
    <t>Mamento 2</t>
  </si>
  <si>
    <t>Momento 3</t>
  </si>
  <si>
    <t>La frontiera delle possibilità di produzione</t>
  </si>
  <si>
    <t>Coordinate del centro</t>
  </si>
  <si>
    <t>Funzione di isocosto</t>
  </si>
  <si>
    <t>Prezzi</t>
  </si>
  <si>
    <t>Prodotto 1</t>
  </si>
  <si>
    <t>Prodotto 2</t>
  </si>
  <si>
    <t>Mono prodotto massimo</t>
  </si>
  <si>
    <t>Ricavo massimo</t>
  </si>
  <si>
    <t>q1 ott</t>
  </si>
  <si>
    <t>q2 ott</t>
  </si>
  <si>
    <t>Retta Isoricavo</t>
  </si>
  <si>
    <t>Max q1</t>
  </si>
  <si>
    <t>Max q2</t>
  </si>
  <si>
    <t>Raggio</t>
  </si>
  <si>
    <r>
      <t>SMS</t>
    </r>
    <r>
      <rPr>
        <vertAlign val="subscript"/>
        <sz val="11"/>
        <color theme="1"/>
        <rFont val="Calibri"/>
        <family val="2"/>
        <scheme val="minor"/>
      </rPr>
      <t>TP</t>
    </r>
  </si>
  <si>
    <t>L'offerta di mercato</t>
  </si>
  <si>
    <t>Impresa A</t>
  </si>
  <si>
    <t>Impresa B</t>
  </si>
  <si>
    <t>Offerta</t>
  </si>
  <si>
    <t>Mercato</t>
  </si>
  <si>
    <t>Elasticità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</si>
</sst>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€_-;\-* #,##0.00\ _€_-;_-* &quot;-&quot;??\ _€_-;_-@_-"/>
    <numFmt numFmtId="165" formatCode="_-* #,##0\ _€_-;\-* #,##0\ _€_-;_-* &quot;-&quot;??\ _€_-;_-@_-"/>
    <numFmt numFmtId="166" formatCode="0.000000E+00"/>
    <numFmt numFmtId="167" formatCode="_-* #,##0.0000\ _€_-;\-* #,##0.0000\ _€_-;_-* &quot;-&quot;??\ _€_-;_-@_-"/>
    <numFmt numFmtId="168" formatCode="0.0"/>
    <numFmt numFmtId="169" formatCode="_(* #,##0.00_);_(* \(#,##0.00\);_(* &quot;-&quot;??_);_(@_)"/>
    <numFmt numFmtId="170" formatCode="0.0000"/>
    <numFmt numFmtId="171" formatCode="_-* #,##0.0\ _€_-;\-* #,##0.0\ _€_-;_-* &quot;-&quot;??\ _€_-;_-@_-"/>
    <numFmt numFmtId="172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/>
    <xf numFmtId="164" fontId="0" fillId="0" borderId="0" xfId="0" applyNumberFormat="1"/>
    <xf numFmtId="0" fontId="0" fillId="0" borderId="0" xfId="0" applyAlignment="1"/>
    <xf numFmtId="166" fontId="0" fillId="0" borderId="0" xfId="0" applyNumberFormat="1"/>
    <xf numFmtId="2" fontId="0" fillId="0" borderId="0" xfId="0" applyNumberFormat="1"/>
    <xf numFmtId="164" fontId="0" fillId="0" borderId="0" xfId="1" applyNumberFormat="1" applyFont="1"/>
    <xf numFmtId="167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/>
    <xf numFmtId="0" fontId="0" fillId="0" borderId="0" xfId="0" applyAlignment="1">
      <alignment horizontal="center"/>
    </xf>
    <xf numFmtId="0" fontId="0" fillId="2" borderId="0" xfId="0" applyFill="1"/>
    <xf numFmtId="2" fontId="0" fillId="2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0" fillId="0" borderId="0" xfId="0" applyFill="1"/>
    <xf numFmtId="164" fontId="0" fillId="0" borderId="0" xfId="1" applyFont="1"/>
    <xf numFmtId="0" fontId="0" fillId="0" borderId="0" xfId="0" applyAlignment="1">
      <alignment horizontal="center"/>
    </xf>
    <xf numFmtId="2" fontId="0" fillId="0" borderId="0" xfId="0" applyNumberFormat="1" applyFill="1" applyAlignment="1"/>
    <xf numFmtId="164" fontId="0" fillId="0" borderId="0" xfId="0" applyNumberFormat="1" applyFill="1"/>
    <xf numFmtId="2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9" fontId="0" fillId="0" borderId="0" xfId="0" applyNumberFormat="1"/>
    <xf numFmtId="169" fontId="0" fillId="0" borderId="0" xfId="1" applyNumberFormat="1" applyFont="1"/>
    <xf numFmtId="0" fontId="5" fillId="0" borderId="0" xfId="0" applyFont="1"/>
    <xf numFmtId="2" fontId="7" fillId="0" borderId="0" xfId="0" applyNumberFormat="1" applyFont="1" applyAlignment="1">
      <alignment horizontal="right"/>
    </xf>
    <xf numFmtId="1" fontId="5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/>
    <xf numFmtId="1" fontId="0" fillId="2" borderId="0" xfId="0" applyNumberFormat="1" applyFill="1" applyAlignment="1"/>
    <xf numFmtId="168" fontId="0" fillId="0" borderId="0" xfId="0" applyNumberFormat="1"/>
    <xf numFmtId="0" fontId="0" fillId="0" borderId="0" xfId="0" applyFont="1" applyAlignment="1">
      <alignment horizontal="right"/>
    </xf>
    <xf numFmtId="170" fontId="0" fillId="0" borderId="0" xfId="0" applyNumberFormat="1"/>
    <xf numFmtId="0" fontId="0" fillId="0" borderId="0" xfId="0" applyAlignment="1">
      <alignment horizontal="left"/>
    </xf>
    <xf numFmtId="171" fontId="0" fillId="0" borderId="0" xfId="0" applyNumberFormat="1"/>
    <xf numFmtId="172" fontId="0" fillId="0" borderId="0" xfId="0" applyNumberFormat="1"/>
    <xf numFmtId="171" fontId="0" fillId="0" borderId="0" xfId="1" applyNumberFormat="1" applyFont="1"/>
    <xf numFmtId="164" fontId="0" fillId="0" borderId="0" xfId="1" applyFont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1" applyNumberFormat="1" applyFont="1"/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produzione Cobb-Douglas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'Funz_produzione Cobb-Douglas'!$B$12</c:f>
              <c:strCache>
                <c:ptCount val="1"/>
                <c:pt idx="0">
                  <c:v>Totale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'Funz_produzione Cobb-Douglas'!$A$13:$A$47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'Funz_produzione Cobb-Douglas'!$B$13:$B$47</c:f>
              <c:numCache>
                <c:formatCode>_-* #,##0.0000\ _€_-;\-* #,##0.0000\ _€_-;_-* "-"??\ _€_-;_-@_-</c:formatCode>
                <c:ptCount val="35"/>
                <c:pt idx="0">
                  <c:v>3.4297878894549476</c:v>
                </c:pt>
                <c:pt idx="1">
                  <c:v>4.7321800836014498</c:v>
                </c:pt>
                <c:pt idx="2">
                  <c:v>5.3225011557191637</c:v>
                </c:pt>
                <c:pt idx="3">
                  <c:v>5.728698064005175</c:v>
                </c:pt>
                <c:pt idx="4">
                  <c:v>6.0444535820931007</c:v>
                </c:pt>
                <c:pt idx="5">
                  <c:v>6.3053779177955036</c:v>
                </c:pt>
                <c:pt idx="6">
                  <c:v>6.5291292247209318</c:v>
                </c:pt>
                <c:pt idx="7">
                  <c:v>6.7258451163690705</c:v>
                </c:pt>
                <c:pt idx="8">
                  <c:v>6.9019220566656809</c:v>
                </c:pt>
                <c:pt idx="9">
                  <c:v>7.0616730686005047</c:v>
                </c:pt>
                <c:pt idx="10">
                  <c:v>7.2081536220754749</c:v>
                </c:pt>
                <c:pt idx="11">
                  <c:v>7.3436127177073276</c:v>
                </c:pt>
                <c:pt idx="12">
                  <c:v>7.4697570790571657</c:v>
                </c:pt>
                <c:pt idx="13">
                  <c:v>7.5879146361956575</c:v>
                </c:pt>
                <c:pt idx="14">
                  <c:v>7.6991402980583503</c:v>
                </c:pt>
                <c:pt idx="15">
                  <c:v>7.8042869546910616</c:v>
                </c:pt>
                <c:pt idx="16">
                  <c:v>7.9040546404633751</c:v>
                </c:pt>
                <c:pt idx="17">
                  <c:v>7.9990254889293224</c:v>
                </c:pt>
                <c:pt idx="18">
                  <c:v>8.089689160794526</c:v>
                </c:pt>
                <c:pt idx="19">
                  <c:v>8.1764617147490881</c:v>
                </c:pt>
                <c:pt idx="20">
                  <c:v>8.2596998606621703</c:v>
                </c:pt>
                <c:pt idx="21">
                  <c:v>8.3397118945393434</c:v>
                </c:pt>
                <c:pt idx="22">
                  <c:v>8.4167662056994441</c:v>
                </c:pt>
                <c:pt idx="23">
                  <c:v>8.4910979788091741</c:v>
                </c:pt>
                <c:pt idx="24">
                  <c:v>8.5629145340933341</c:v>
                </c:pt>
                <c:pt idx="25">
                  <c:v>8.6323996265599323</c:v>
                </c:pt>
                <c:pt idx="26">
                  <c:v>8.6997169399050112</c:v>
                </c:pt>
                <c:pt idx="27">
                  <c:v>8.7650129505535901</c:v>
                </c:pt>
                <c:pt idx="28">
                  <c:v>8.8284192940921979</c:v>
                </c:pt>
                <c:pt idx="29">
                  <c:v>8.8900547349239201</c:v>
                </c:pt>
                <c:pt idx="30">
                  <c:v>8.9500268168286929</c:v>
                </c:pt>
                <c:pt idx="31">
                  <c:v>9.0084332548607353</c:v>
                </c:pt>
                <c:pt idx="32">
                  <c:v>9.0653631160198032</c:v>
                </c:pt>
                <c:pt idx="33">
                  <c:v>9.1208978262452245</c:v>
                </c:pt>
                <c:pt idx="34">
                  <c:v>9.1751120336879257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C7B-45E0-8F98-E6F8A5A2FFE3}"/>
            </c:ext>
          </c:extLst>
        </c:ser>
        <c:ser>
          <c:idx val="2"/>
          <c:order val="1"/>
          <c:tx>
            <c:strRef>
              <c:f>'Funz_produzione Cobb-Douglas'!$D$12</c:f>
              <c:strCache>
                <c:ptCount val="1"/>
                <c:pt idx="0">
                  <c:v>Marginale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'Funz_produzione Cobb-Douglas'!$A$13:$A$47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'Funz_produzione Cobb-Douglas'!$D$13:$D$47</c:f>
              <c:numCache>
                <c:formatCode>_-* #,##0.00\ _€_-;\-* #,##0.00\ _€_-;_-* "-"??\ _€_-;_-@_-</c:formatCode>
                <c:ptCount val="35"/>
                <c:pt idx="0">
                  <c:v>4.5730505192732638</c:v>
                </c:pt>
                <c:pt idx="1">
                  <c:v>1.2619146889603865</c:v>
                </c:pt>
                <c:pt idx="2">
                  <c:v>0.78851868973617245</c:v>
                </c:pt>
                <c:pt idx="3">
                  <c:v>0.58755877579540261</c:v>
                </c:pt>
                <c:pt idx="4">
                  <c:v>0.47407479075240011</c:v>
                </c:pt>
                <c:pt idx="5">
                  <c:v>0.40034145509812724</c:v>
                </c:pt>
                <c:pt idx="6">
                  <c:v>0.34822022531844971</c:v>
                </c:pt>
                <c:pt idx="7">
                  <c:v>0.3092342582238653</c:v>
                </c:pt>
                <c:pt idx="8">
                  <c:v>0.27886553764305788</c:v>
                </c:pt>
                <c:pt idx="9">
                  <c:v>0.25447470517479298</c:v>
                </c:pt>
                <c:pt idx="10">
                  <c:v>0.23441149990489357</c:v>
                </c:pt>
                <c:pt idx="11">
                  <c:v>0.217588524969106</c:v>
                </c:pt>
                <c:pt idx="12">
                  <c:v>0.20325869602876639</c:v>
                </c:pt>
                <c:pt idx="13">
                  <c:v>0.19089093424391593</c:v>
                </c:pt>
                <c:pt idx="14">
                  <c:v>0.18009684907738832</c:v>
                </c:pt>
                <c:pt idx="15">
                  <c:v>0.17058550720636201</c:v>
                </c:pt>
                <c:pt idx="16">
                  <c:v>0.16213445416335129</c:v>
                </c:pt>
                <c:pt idx="17">
                  <c:v>0.15457054084887578</c:v>
                </c:pt>
                <c:pt idx="18">
                  <c:v>0.14775687964921508</c:v>
                </c:pt>
                <c:pt idx="19">
                  <c:v>0.14158375263634787</c:v>
                </c:pt>
                <c:pt idx="20">
                  <c:v>0.13596213762406867</c:v>
                </c:pt>
                <c:pt idx="21">
                  <c:v>0.13081901011042105</c:v>
                </c:pt>
                <c:pt idx="22">
                  <c:v>0.12609387574081565</c:v>
                </c:pt>
                <c:pt idx="23">
                  <c:v>0.12173617173919962</c:v>
                </c:pt>
                <c:pt idx="24">
                  <c:v>0.11770329256485684</c:v>
                </c:pt>
                <c:pt idx="25">
                  <c:v>0.11395907097768888</c:v>
                </c:pt>
                <c:pt idx="26">
                  <c:v>0.11047259606228586</c:v>
                </c:pt>
                <c:pt idx="27">
                  <c:v>0.10721728379882067</c:v>
                </c:pt>
                <c:pt idx="28">
                  <c:v>0.10417013916332976</c:v>
                </c:pt>
                <c:pt idx="29">
                  <c:v>0.10131116507035808</c:v>
                </c:pt>
                <c:pt idx="30">
                  <c:v>9.8622885033924995E-2</c:v>
                </c:pt>
                <c:pt idx="31">
                  <c:v>9.6089954718514503E-2</c:v>
                </c:pt>
                <c:pt idx="32">
                  <c:v>9.3698843576432073E-2</c:v>
                </c:pt>
                <c:pt idx="33">
                  <c:v>9.143757219293458E-2</c:v>
                </c:pt>
                <c:pt idx="34">
                  <c:v>8.9295494245137982E-2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C7B-45E0-8F98-E6F8A5A2FFE3}"/>
            </c:ext>
          </c:extLst>
        </c:ser>
        <c:ser>
          <c:idx val="1"/>
          <c:order val="2"/>
          <c:tx>
            <c:strRef>
              <c:f>'Funz_produzione Cobb-Douglas'!$C$12</c:f>
              <c:strCache>
                <c:ptCount val="1"/>
                <c:pt idx="0">
                  <c:v>Medio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'Funz_produzione Cobb-Douglas'!$A$13:$A$47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'Funz_produzione Cobb-Douglas'!$C$13:$C$47</c:f>
              <c:numCache>
                <c:formatCode>_-* #,##0.0000\ _€_-;\-* #,##0.0000\ _€_-;_-* "-"??\ _€_-;_-@_-</c:formatCode>
                <c:ptCount val="35"/>
                <c:pt idx="0">
                  <c:v>34.297878894549477</c:v>
                </c:pt>
                <c:pt idx="1">
                  <c:v>9.4643601672028996</c:v>
                </c:pt>
                <c:pt idx="2">
                  <c:v>5.9138901730212927</c:v>
                </c:pt>
                <c:pt idx="3">
                  <c:v>4.4066908184655187</c:v>
                </c:pt>
                <c:pt idx="4">
                  <c:v>3.5555609306430007</c:v>
                </c:pt>
                <c:pt idx="5">
                  <c:v>3.0025609132359539</c:v>
                </c:pt>
                <c:pt idx="6">
                  <c:v>2.6116516898883728</c:v>
                </c:pt>
                <c:pt idx="7">
                  <c:v>2.3192569366789897</c:v>
                </c:pt>
                <c:pt idx="8">
                  <c:v>2.0914915323229337</c:v>
                </c:pt>
                <c:pt idx="9">
                  <c:v>1.9085602888109472</c:v>
                </c:pt>
                <c:pt idx="10">
                  <c:v>1.7580862492867013</c:v>
                </c:pt>
                <c:pt idx="11">
                  <c:v>1.6319139372682949</c:v>
                </c:pt>
                <c:pt idx="12">
                  <c:v>1.5244402202157481</c:v>
                </c:pt>
                <c:pt idx="13">
                  <c:v>1.4316820068293694</c:v>
                </c:pt>
                <c:pt idx="14">
                  <c:v>1.3507263680804122</c:v>
                </c:pt>
                <c:pt idx="15">
                  <c:v>1.2793913040477152</c:v>
                </c:pt>
                <c:pt idx="16">
                  <c:v>1.2160084062251346</c:v>
                </c:pt>
                <c:pt idx="17">
                  <c:v>1.1592790563665685</c:v>
                </c:pt>
                <c:pt idx="18">
                  <c:v>1.1081765973691131</c:v>
                </c:pt>
                <c:pt idx="19">
                  <c:v>1.0618781447726089</c:v>
                </c:pt>
                <c:pt idx="20">
                  <c:v>1.019716032180515</c:v>
                </c:pt>
                <c:pt idx="21">
                  <c:v>0.981142575828158</c:v>
                </c:pt>
                <c:pt idx="22">
                  <c:v>0.94570406805611729</c:v>
                </c:pt>
                <c:pt idx="23">
                  <c:v>0.91302128804399718</c:v>
                </c:pt>
                <c:pt idx="24">
                  <c:v>0.88277469423642629</c:v>
                </c:pt>
                <c:pt idx="25">
                  <c:v>0.85469303233266658</c:v>
                </c:pt>
                <c:pt idx="26">
                  <c:v>0.82854447046714397</c:v>
                </c:pt>
                <c:pt idx="27">
                  <c:v>0.80412962849115499</c:v>
                </c:pt>
                <c:pt idx="28">
                  <c:v>0.78127604372497317</c:v>
                </c:pt>
                <c:pt idx="29">
                  <c:v>0.7598337380276855</c:v>
                </c:pt>
                <c:pt idx="30">
                  <c:v>0.73967163775443745</c:v>
                </c:pt>
                <c:pt idx="31">
                  <c:v>0.72067466038885886</c:v>
                </c:pt>
                <c:pt idx="32">
                  <c:v>0.70274132682324053</c:v>
                </c:pt>
                <c:pt idx="33">
                  <c:v>0.68578179144700935</c:v>
                </c:pt>
                <c:pt idx="34">
                  <c:v>0.66971620683853472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69-4C5B-9696-E2899424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282336"/>
        <c:axId val="399208320"/>
      </c:scatterChart>
      <c:valAx>
        <c:axId val="403282336"/>
        <c:scaling>
          <c:orientation val="minMax"/>
          <c:max val="1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</a:t>
                </a:r>
                <a:r>
                  <a:rPr lang="en-US" i="1"/>
                  <a:t>x</a:t>
                </a:r>
                <a:r>
                  <a:rPr lang="en-US" i="1" baseline="-25000"/>
                  <a:t>1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08320"/>
        <c:crosses val="autoZero"/>
        <c:crossBetween val="midCat"/>
        <c:majorUnit val="2"/>
      </c:valAx>
      <c:valAx>
        <c:axId val="399208320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28233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15813392975681"/>
          <c:y val="0.65175621429674246"/>
          <c:w val="0.43422047864584301"/>
          <c:h val="5.6204888451443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produzione con sostuibilità perfetta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61233014887219E-2"/>
          <c:y val="6.645431225858672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'Isoquanti e SMS_3'!$C$12</c:f>
              <c:strCache>
                <c:ptCount val="1"/>
                <c:pt idx="0">
                  <c:v>Pt1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'Isoquanti e SMS_3'!$B$14:$B$22</c:f>
              <c:numCache>
                <c:formatCode>0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33.333333333333336</c:v>
                </c:pt>
                <c:pt idx="7">
                  <c:v>37.5</c:v>
                </c:pt>
                <c:pt idx="8">
                  <c:v>41.666666666666671</c:v>
                </c:pt>
              </c:numCache>
            </c:numRef>
          </c:xVal>
          <c:yVal>
            <c:numRef>
              <c:f>'Isoquanti e SMS_3'!$C$14:$C$22</c:f>
              <c:numCache>
                <c:formatCode>0</c:formatCode>
                <c:ptCount val="9"/>
                <c:pt idx="0">
                  <c:v>40</c:v>
                </c:pt>
                <c:pt idx="1">
                  <c:v>34</c:v>
                </c:pt>
                <c:pt idx="2">
                  <c:v>28</c:v>
                </c:pt>
                <c:pt idx="3">
                  <c:v>22</c:v>
                </c:pt>
                <c:pt idx="4">
                  <c:v>16</c:v>
                </c:pt>
                <c:pt idx="5">
                  <c:v>10</c:v>
                </c:pt>
                <c:pt idx="6">
                  <c:v>0</c:v>
                </c:pt>
                <c:pt idx="7">
                  <c:v>-5</c:v>
                </c:pt>
                <c:pt idx="8">
                  <c:v>-10.000000000000007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02-4DDD-858C-B8A20CFB6383}"/>
            </c:ext>
          </c:extLst>
        </c:ser>
        <c:ser>
          <c:idx val="0"/>
          <c:order val="1"/>
          <c:tx>
            <c:strRef>
              <c:f>'Isoquanti e SMS_3'!$D$12</c:f>
              <c:strCache>
                <c:ptCount val="1"/>
                <c:pt idx="0">
                  <c:v>Pt2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'Isoquanti e SMS_3'!$B$14:$B$22</c:f>
              <c:numCache>
                <c:formatCode>0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33.333333333333336</c:v>
                </c:pt>
                <c:pt idx="7">
                  <c:v>37.5</c:v>
                </c:pt>
                <c:pt idx="8">
                  <c:v>41.666666666666671</c:v>
                </c:pt>
              </c:numCache>
            </c:numRef>
          </c:xVal>
          <c:yVal>
            <c:numRef>
              <c:f>'Isoquanti e SMS_3'!$D$14:$D$22</c:f>
              <c:numCache>
                <c:formatCode>0</c:formatCode>
                <c:ptCount val="9"/>
                <c:pt idx="0">
                  <c:v>45</c:v>
                </c:pt>
                <c:pt idx="1">
                  <c:v>39</c:v>
                </c:pt>
                <c:pt idx="2">
                  <c:v>33</c:v>
                </c:pt>
                <c:pt idx="3">
                  <c:v>27</c:v>
                </c:pt>
                <c:pt idx="4">
                  <c:v>21</c:v>
                </c:pt>
                <c:pt idx="5">
                  <c:v>15</c:v>
                </c:pt>
                <c:pt idx="6">
                  <c:v>5</c:v>
                </c:pt>
                <c:pt idx="7">
                  <c:v>0</c:v>
                </c:pt>
                <c:pt idx="8">
                  <c:v>-5.0000000000000071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02-4DDD-858C-B8A20CFB6383}"/>
            </c:ext>
          </c:extLst>
        </c:ser>
        <c:ser>
          <c:idx val="1"/>
          <c:order val="2"/>
          <c:tx>
            <c:strRef>
              <c:f>'Isoquanti e SMS_3'!$E$12</c:f>
              <c:strCache>
                <c:ptCount val="1"/>
                <c:pt idx="0">
                  <c:v>Pt3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'Isoquanti e SMS_3'!$B$14:$B$22</c:f>
              <c:numCache>
                <c:formatCode>0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33.333333333333336</c:v>
                </c:pt>
                <c:pt idx="7">
                  <c:v>37.5</c:v>
                </c:pt>
                <c:pt idx="8">
                  <c:v>41.666666666666671</c:v>
                </c:pt>
              </c:numCache>
            </c:numRef>
          </c:xVal>
          <c:yVal>
            <c:numRef>
              <c:f>'Isoquanti e SMS_3'!$E$14:$E$22</c:f>
              <c:numCache>
                <c:formatCode>0</c:formatCode>
                <c:ptCount val="9"/>
                <c:pt idx="0">
                  <c:v>50</c:v>
                </c:pt>
                <c:pt idx="1">
                  <c:v>44</c:v>
                </c:pt>
                <c:pt idx="2">
                  <c:v>38</c:v>
                </c:pt>
                <c:pt idx="3">
                  <c:v>32</c:v>
                </c:pt>
                <c:pt idx="4">
                  <c:v>26</c:v>
                </c:pt>
                <c:pt idx="5">
                  <c:v>20</c:v>
                </c:pt>
                <c:pt idx="6">
                  <c:v>10</c:v>
                </c:pt>
                <c:pt idx="7">
                  <c:v>5</c:v>
                </c:pt>
                <c:pt idx="8">
                  <c:v>-7.1054273576010019E-15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02-4DDD-858C-B8A20CFB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967688"/>
        <c:axId val="517968080"/>
      </c:scatterChart>
      <c:valAx>
        <c:axId val="51796768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8080"/>
        <c:crosses val="autoZero"/>
        <c:crossBetween val="midCat"/>
        <c:majorUnit val="2"/>
      </c:valAx>
      <c:valAx>
        <c:axId val="5179680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768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20747582608509"/>
          <c:y val="0.1808166836288321"/>
          <c:w val="0.1132797836890107"/>
          <c:h val="0.14642184911267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SMS delle funzioni di produzione </a:t>
            </a:r>
          </a:p>
          <a:p>
            <a:pPr>
              <a:defRPr/>
            </a:pPr>
            <a:r>
              <a:rPr lang="en-US"/>
              <a:t>a perfetta sostuibilità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50610223017898"/>
          <c:y val="9.903938565542808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'Isoquanti e SMS_3'!$C$12</c:f>
              <c:strCache>
                <c:ptCount val="1"/>
                <c:pt idx="0">
                  <c:v>Pt1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'Isoquanti e SMS_3'!$A$14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{331E3013-4BF0-4D57-ADD7-61212CFE9FF1}</c15:txfldGUID>
                      <c15:f>'Isoquanti e SMS_3'!$A$14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FC7-4B63-86C5-5DDBDE5DFB52}"/>
                </c:ext>
              </c:extLst>
            </c:dLbl>
            <c:dLbl>
              <c:idx val="1"/>
              <c:tx>
                <c:strRef>
                  <c:f>'Isoquanti e SMS_3'!$A$15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{E93A60CB-E4D3-4FDB-B7E5-014BBE9143EC}</c15:txfldGUID>
                      <c15:f>'Isoquanti e SMS_3'!$A$15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FC7-4B63-86C5-5DDBDE5DFB52}"/>
                </c:ext>
              </c:extLst>
            </c:dLbl>
            <c:dLbl>
              <c:idx val="2"/>
              <c:tx>
                <c:strRef>
                  <c:f>'Isoquanti e SMS_3'!$A$16</c:f>
                  <c:strCache>
                    <c:ptCount val="1"/>
                    <c:pt idx="0">
                      <c:v>C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{77A1239C-39B3-4CE9-B0F9-36605A79F285}</c15:txfldGUID>
                      <c15:f>'Isoquanti e SMS_3'!$A$16</c15:f>
                      <c15:dlblFieldTableCache>
                        <c:ptCount val="1"/>
                        <c:pt idx="0">
                          <c:v>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FC7-4B63-86C5-5DDBDE5DFB52}"/>
                </c:ext>
              </c:extLst>
            </c:dLbl>
            <c:dLbl>
              <c:idx val="3"/>
              <c:tx>
                <c:strRef>
                  <c:f>'Isoquanti e SMS_3'!$A$17</c:f>
                  <c:strCache>
                    <c:ptCount val="1"/>
                    <c:pt idx="0">
                      <c:v>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{81EA3D4B-AA1B-4E83-9A4A-E6319F01D0F8}</c15:txfldGUID>
                      <c15:f>'Isoquanti e SMS_3'!$A$17</c15:f>
                      <c15:dlblFieldTableCache>
                        <c:ptCount val="1"/>
                        <c:pt idx="0">
                          <c:v>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FC7-4B63-86C5-5DDBDE5DFB52}"/>
                </c:ext>
              </c:extLst>
            </c:dLbl>
            <c:dLbl>
              <c:idx val="4"/>
              <c:tx>
                <c:strRef>
                  <c:f>'Isoquanti e SMS_3'!$A$18</c:f>
                  <c:strCache>
                    <c:ptCount val="1"/>
                    <c:pt idx="0">
                      <c:v>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{645AD7AB-106C-4F55-A03E-335F39B7D2C6}</c15:txfldGUID>
                      <c15:f>'Isoquanti e SMS_3'!$A$18</c15:f>
                      <c15:dlblFieldTableCache>
                        <c:ptCount val="1"/>
                        <c:pt idx="0">
                          <c:v>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FC7-4B63-86C5-5DDBDE5DFB52}"/>
                </c:ext>
              </c:extLst>
            </c:dLbl>
            <c:dLbl>
              <c:idx val="5"/>
              <c:tx>
                <c:strRef>
                  <c:f>'Isoquanti e SMS_3'!$A$19</c:f>
                  <c:strCache>
                    <c:ptCount val="1"/>
                    <c:pt idx="0">
                      <c:v>F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{A24F3B9D-B177-467B-82E0-5C86093A2B11}</c15:txfldGUID>
                      <c15:f>'Isoquanti e SMS_3'!$A$19</c15:f>
                      <c15:dlblFieldTableCache>
                        <c:ptCount val="1"/>
                        <c:pt idx="0">
                          <c:v>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FC7-4B63-86C5-5DDBDE5DFB52}"/>
                </c:ext>
              </c:extLst>
            </c:dLbl>
            <c:dLbl>
              <c:idx val="6"/>
              <c:tx>
                <c:strRef>
                  <c:f>'Isoquanti e SMS_3'!$A$20</c:f>
                  <c:strCache>
                    <c:ptCount val="1"/>
                    <c:pt idx="0">
                      <c:v>G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{9B7811F0-3F88-47A2-BF3E-61BDB1201EAE}</c15:txfldGUID>
                      <c15:f>'Isoquanti e SMS_3'!$A$20</c15:f>
                      <c15:dlblFieldTableCache>
                        <c:ptCount val="1"/>
                        <c:pt idx="0">
                          <c:v>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FC7-4B63-86C5-5DDBDE5DFB52}"/>
                </c:ext>
              </c:extLst>
            </c:dLbl>
            <c:dLbl>
              <c:idx val="7"/>
              <c:tx>
                <c:strRef>
                  <c:f>'Isoquanti e SMS_3'!$A$21</c:f>
                  <c:strCache>
                    <c:ptCount val="1"/>
                    <c:pt idx="0">
                      <c:v>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{7B3EE9D5-7CBB-4B69-8C3D-2BF3987C5B7F}</c15:txfldGUID>
                      <c15:f>'Isoquanti e SMS_3'!$A$21</c15:f>
                      <c15:dlblFieldTableCache>
                        <c:ptCount val="1"/>
                        <c:pt idx="0">
                          <c:v>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FC7-4B63-86C5-5DDBDE5DFB52}"/>
                </c:ext>
              </c:extLst>
            </c:dLbl>
            <c:dLbl>
              <c:idx val="8"/>
              <c:tx>
                <c:strRef>
                  <c:f>'Isoquanti e SMS_3'!$A$22</c:f>
                  <c:strCache>
                    <c:ptCount val="1"/>
                    <c:pt idx="0">
                      <c:v>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{5BBE3B38-5ACC-4AEF-8D0B-B8F8D5E50775}</c15:txfldGUID>
                      <c15:f>'Isoquanti e SMS_3'!$A$22</c15:f>
                      <c15:dlblFieldTableCache>
                        <c:ptCount val="1"/>
                        <c:pt idx="0">
                          <c:v>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FC7-4B63-86C5-5DDBDE5DF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'Isoquanti e SMS_3'!$B$14:$B$22</c:f>
              <c:numCache>
                <c:formatCode>0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33.333333333333336</c:v>
                </c:pt>
                <c:pt idx="7">
                  <c:v>37.5</c:v>
                </c:pt>
                <c:pt idx="8">
                  <c:v>41.666666666666671</c:v>
                </c:pt>
              </c:numCache>
            </c:numRef>
          </c:xVal>
          <c:yVal>
            <c:numRef>
              <c:f>'Isoquanti e SMS_3'!$D$14:$D$22</c:f>
              <c:numCache>
                <c:formatCode>0</c:formatCode>
                <c:ptCount val="9"/>
                <c:pt idx="0">
                  <c:v>45</c:v>
                </c:pt>
                <c:pt idx="1">
                  <c:v>39</c:v>
                </c:pt>
                <c:pt idx="2">
                  <c:v>33</c:v>
                </c:pt>
                <c:pt idx="3">
                  <c:v>27</c:v>
                </c:pt>
                <c:pt idx="4">
                  <c:v>21</c:v>
                </c:pt>
                <c:pt idx="5">
                  <c:v>15</c:v>
                </c:pt>
                <c:pt idx="6">
                  <c:v>5</c:v>
                </c:pt>
                <c:pt idx="7">
                  <c:v>0</c:v>
                </c:pt>
                <c:pt idx="8">
                  <c:v>-5.0000000000000071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C7-4B63-86C5-5DDBDE5D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007704"/>
        <c:axId val="519008096"/>
      </c:scatterChart>
      <c:valAx>
        <c:axId val="519007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008096"/>
        <c:crosses val="autoZero"/>
        <c:crossBetween val="midCat"/>
        <c:majorUnit val="2"/>
      </c:valAx>
      <c:valAx>
        <c:axId val="5190080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00770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produzione con complementarietà perfetta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888654763225"/>
          <c:y val="0.10694610028410223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'Isoquanti e SMS_4'!$C$8</c:f>
              <c:strCache>
                <c:ptCount val="1"/>
                <c:pt idx="0">
                  <c:v>Pt1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D4-4B17-AB05-CC1E25789A4A}"/>
              </c:ext>
            </c:extLst>
          </c:dPt>
          <c:xVal>
            <c:numRef>
              <c:f>'Isoquanti e SMS_4'!$B$9:$B$19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'Isoquanti e SMS_4'!$C$9:$C$19</c:f>
              <c:numCache>
                <c:formatCode>0.00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1D-4C92-9D0F-8ABF1F8A7C60}"/>
            </c:ext>
          </c:extLst>
        </c:ser>
        <c:ser>
          <c:idx val="0"/>
          <c:order val="1"/>
          <c:tx>
            <c:strRef>
              <c:f>'Isoquanti e SMS_4'!$D$8</c:f>
              <c:strCache>
                <c:ptCount val="1"/>
                <c:pt idx="0">
                  <c:v>Pt2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D4-4B17-AB05-CC1E25789A4A}"/>
              </c:ext>
            </c:extLst>
          </c:dPt>
          <c:dLbls>
            <c:dLbl>
              <c:idx val="0"/>
              <c:tx>
                <c:strRef>
                  <c:f>'Isoquanti e SMS_4'!$A$9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{51A0F160-70B0-44FF-875E-05B65E17B40B}</c15:txfldGUID>
                      <c15:f>'Isoquanti e SMS_4'!$A$9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9D4-4B17-AB05-CC1E25789A4A}"/>
                </c:ext>
              </c:extLst>
            </c:dLbl>
            <c:dLbl>
              <c:idx val="1"/>
              <c:tx>
                <c:strRef>
                  <c:f>'Isoquanti e SMS_4'!$A$10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{964A211B-2442-4705-AD26-9BEB90975BF0}</c15:txfldGUID>
                      <c15:f>'Isoquanti e SMS_4'!$A$10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9D4-4B17-AB05-CC1E25789A4A}"/>
                </c:ext>
              </c:extLst>
            </c:dLbl>
            <c:dLbl>
              <c:idx val="2"/>
              <c:tx>
                <c:strRef>
                  <c:f>'Isoquanti e SMS_4'!$A$11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{E51A2892-604F-4A10-B743-455C61D7979D}</c15:txfldGUID>
                      <c15:f>'Isoquanti e SMS_4'!$A$11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9D4-4B17-AB05-CC1E25789A4A}"/>
                </c:ext>
              </c:extLst>
            </c:dLbl>
            <c:dLbl>
              <c:idx val="3"/>
              <c:tx>
                <c:strRef>
                  <c:f>'Isoquanti e SMS_4'!$A$12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{D2C391AE-2D58-4C73-8ED3-A4152A315528}</c15:txfldGUID>
                      <c15:f>'Isoquanti e SMS_4'!$A$12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9D4-4B17-AB05-CC1E25789A4A}"/>
                </c:ext>
              </c:extLst>
            </c:dLbl>
            <c:dLbl>
              <c:idx val="4"/>
              <c:tx>
                <c:strRef>
                  <c:f>'Isoquanti e SMS_4'!$A$13</c:f>
                  <c:strCache>
                    <c:ptCount val="1"/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{8CA1E031-8AC4-4E85-A4D7-B4B72A8CBDB7}</c15:txfldGUID>
                      <c15:f>'Isoquanti e SMS_4'!$A$13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9D4-4B17-AB05-CC1E25789A4A}"/>
                </c:ext>
              </c:extLst>
            </c:dLbl>
            <c:dLbl>
              <c:idx val="5"/>
              <c:layout>
                <c:manualLayout>
                  <c:x val="1.8779342723004695E-2"/>
                  <c:y val="-4.6276211135213408E-2"/>
                </c:manualLayout>
              </c:layout>
              <c:tx>
                <c:strRef>
                  <c:f>'Isoquanti e SMS_4'!$A$14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{C32E8423-FEC6-40EB-A3FD-16D260BB7CC7}</c15:txfldGUID>
                      <c15:f>'Isoquanti e SMS_4'!$A$14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9D4-4B17-AB05-CC1E25789A4A}"/>
                </c:ext>
              </c:extLst>
            </c:dLbl>
            <c:dLbl>
              <c:idx val="6"/>
              <c:tx>
                <c:strRef>
                  <c:f>'Isoquanti e SMS_4'!$A$15</c:f>
                  <c:strCache>
                    <c:ptCount val="1"/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{62374E77-2C1B-4C37-BDF0-D2595FDF0550}</c15:txfldGUID>
                      <c15:f>'Isoquanti e SMS_4'!$A$15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9D4-4B17-AB05-CC1E25789A4A}"/>
                </c:ext>
              </c:extLst>
            </c:dLbl>
            <c:dLbl>
              <c:idx val="7"/>
              <c:tx>
                <c:strRef>
                  <c:f>'Isoquanti e SMS_4'!$A$16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{C08D0213-A68D-4DFB-95FB-5D9A3E1070AF}</c15:txfldGUID>
                      <c15:f>'Isoquanti e SMS_4'!$A$16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9D4-4B17-AB05-CC1E25789A4A}"/>
                </c:ext>
              </c:extLst>
            </c:dLbl>
            <c:dLbl>
              <c:idx val="8"/>
              <c:tx>
                <c:strRef>
                  <c:f>'Isoquanti e SMS_4'!$A$17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{245625A5-3F93-4834-9277-9E1CEBB5DEA9}</c15:txfldGUID>
                      <c15:f>'Isoquanti e SMS_4'!$A$17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9D4-4B17-AB05-CC1E25789A4A}"/>
                </c:ext>
              </c:extLst>
            </c:dLbl>
            <c:dLbl>
              <c:idx val="9"/>
              <c:tx>
                <c:strRef>
                  <c:f>'Isoquanti e SMS_4'!$A$18</c:f>
                  <c:strCache>
                    <c:ptCount val="1"/>
                    <c:pt idx="0">
                      <c:v>C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{A181DCE2-BABB-4846-90FF-F2522040F9C9}</c15:txfldGUID>
                      <c15:f>'Isoquanti e SMS_4'!$A$18</c15:f>
                      <c15:dlblFieldTableCache>
                        <c:ptCount val="1"/>
                        <c:pt idx="0">
                          <c:v>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9D4-4B17-AB05-CC1E25789A4A}"/>
                </c:ext>
              </c:extLst>
            </c:dLbl>
            <c:dLbl>
              <c:idx val="10"/>
              <c:tx>
                <c:strRef>
                  <c:f>'Isoquanti e SMS_4'!$A$19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{931AD904-3896-41BF-B17D-2E23523C106E}</c15:txfldGUID>
                      <c15:f>'Isoquanti e SMS_4'!$A$19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9D4-4B17-AB05-CC1E25789A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'Isoquanti e SMS_4'!$B$9:$B$19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'Isoquanti e SMS_4'!$D$9:$D$19</c:f>
              <c:numCache>
                <c:formatCode>0.00</c:formatCode>
                <c:ptCount val="11"/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1D-4C92-9D0F-8ABF1F8A7C60}"/>
            </c:ext>
          </c:extLst>
        </c:ser>
        <c:ser>
          <c:idx val="1"/>
          <c:order val="2"/>
          <c:tx>
            <c:strRef>
              <c:f>'Isoquanti e SMS_4'!$E$8</c:f>
              <c:strCache>
                <c:ptCount val="1"/>
                <c:pt idx="0">
                  <c:v>Pt3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D4-4B17-AB05-CC1E25789A4A}"/>
              </c:ext>
            </c:extLst>
          </c:dPt>
          <c:xVal>
            <c:numRef>
              <c:f>'Isoquanti e SMS_4'!$B$9:$B$19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'Isoquanti e SMS_4'!$E$9:$E$19</c:f>
              <c:numCache>
                <c:formatCode>0.00</c:formatCode>
                <c:ptCount val="11"/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1D-4C92-9D0F-8ABF1F8A7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008880"/>
        <c:axId val="519009272"/>
      </c:scatterChart>
      <c:valAx>
        <c:axId val="51900888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009272"/>
        <c:crosses val="autoZero"/>
        <c:crossBetween val="midCat"/>
        <c:majorUnit val="2"/>
      </c:valAx>
      <c:valAx>
        <c:axId val="51900927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00888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07669111783587"/>
          <c:y val="0.69274736536457893"/>
          <c:w val="0.1132797836890107"/>
          <c:h val="0.14642184911267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Ottimo impiego di due fattori della produzione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'Ottimo impiego fattori_1'!$E$34</c:f>
              <c:strCache>
                <c:ptCount val="1"/>
                <c:pt idx="0">
                  <c:v>Isoquanto massimo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fattori_1'!$A$35:$A$69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'Ottimo impiego fattori_1'!$E$35:$E$69</c:f>
              <c:numCache>
                <c:formatCode>0.000000E+00</c:formatCode>
                <c:ptCount val="35"/>
                <c:pt idx="0">
                  <c:v>859.94887172200458</c:v>
                </c:pt>
                <c:pt idx="1">
                  <c:v>130.70458209031449</c:v>
                </c:pt>
                <c:pt idx="2">
                  <c:v>74.129922086684275</c:v>
                </c:pt>
                <c:pt idx="3">
                  <c:v>53.200887485707234</c:v>
                </c:pt>
                <c:pt idx="4">
                  <c:v>42.043249446149979</c:v>
                </c:pt>
                <c:pt idx="5">
                  <c:v>35.027267886859825</c:v>
                </c:pt>
                <c:pt idx="6">
                  <c:v>30.173216433474803</c:v>
                </c:pt>
                <c:pt idx="7">
                  <c:v>26.597876301673409</c:v>
                </c:pt>
                <c:pt idx="8">
                  <c:v>23.845092160277687</c:v>
                </c:pt>
                <c:pt idx="9">
                  <c:v>21.654439224717986</c:v>
                </c:pt>
                <c:pt idx="10">
                  <c:v>19.865934291180054</c:v>
                </c:pt>
                <c:pt idx="11">
                  <c:v>18.375630620302125</c:v>
                </c:pt>
                <c:pt idx="12">
                  <c:v>17.112928617702181</c:v>
                </c:pt>
                <c:pt idx="13">
                  <c:v>16.028121115781847</c:v>
                </c:pt>
                <c:pt idx="14">
                  <c:v>15.085152076397062</c:v>
                </c:pt>
                <c:pt idx="15">
                  <c:v>14.257202830830549</c:v>
                </c:pt>
                <c:pt idx="16">
                  <c:v>13.523893315153916</c:v>
                </c:pt>
                <c:pt idx="17">
                  <c:v>12.869446747902574</c:v>
                </c:pt>
                <c:pt idx="18">
                  <c:v>12.281450786859116</c:v>
                </c:pt>
                <c:pt idx="19">
                  <c:v>11.750000000000002</c:v>
                </c:pt>
                <c:pt idx="20">
                  <c:v>11.26708901579889</c:v>
                </c:pt>
                <c:pt idx="21">
                  <c:v>10.826174582818568</c:v>
                </c:pt>
                <c:pt idx="22">
                  <c:v>10.421853957923537</c:v>
                </c:pt>
                <c:pt idx="23">
                  <c:v>10.049624992225725</c:v>
                </c:pt>
                <c:pt idx="24">
                  <c:v>9.7057046112483381</c:v>
                </c:pt>
                <c:pt idx="25">
                  <c:v>9.3868897019239093</c:v>
                </c:pt>
                <c:pt idx="26">
                  <c:v>9.0904492444484273</c:v>
                </c:pt>
                <c:pt idx="27">
                  <c:v>8.8140397707271791</c:v>
                </c:pt>
                <c:pt idx="28">
                  <c:v>8.5556384497400337</c:v>
                </c:pt>
                <c:pt idx="29">
                  <c:v>8.3134896418617963</c:v>
                </c:pt>
                <c:pt idx="30">
                  <c:v>8.0860618512458426</c:v>
                </c:pt>
                <c:pt idx="31">
                  <c:v>7.8720127822591319</c:v>
                </c:pt>
                <c:pt idx="32">
                  <c:v>7.6701607681072952</c:v>
                </c:pt>
                <c:pt idx="33">
                  <c:v>7.479461251282733</c:v>
                </c:pt>
                <c:pt idx="34">
                  <c:v>7.2989872999367806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26-4BA7-A6FC-B9B1DC220FB3}"/>
            </c:ext>
          </c:extLst>
        </c:ser>
        <c:ser>
          <c:idx val="1"/>
          <c:order val="1"/>
          <c:tx>
            <c:strRef>
              <c:f>'Ottimo impiego fattori_1'!$A$32</c:f>
              <c:strCache>
                <c:ptCount val="1"/>
                <c:pt idx="0">
                  <c:v>Retta di bilancio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fattori_1'!$A$35:$A$69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'Ottimo impiego fattori_1'!$B$35:$B$69</c:f>
              <c:numCache>
                <c:formatCode>_-* #,##0\ _€_-;\-* #,##0\ _€_-;_-* "-"??\ _€_-;_-@_-</c:formatCode>
                <c:ptCount val="35"/>
                <c:pt idx="0">
                  <c:v>21.2</c:v>
                </c:pt>
                <c:pt idx="1">
                  <c:v>20.75</c:v>
                </c:pt>
                <c:pt idx="2">
                  <c:v>20.25</c:v>
                </c:pt>
                <c:pt idx="3">
                  <c:v>19.75</c:v>
                </c:pt>
                <c:pt idx="4">
                  <c:v>19.25</c:v>
                </c:pt>
                <c:pt idx="5">
                  <c:v>18.75</c:v>
                </c:pt>
                <c:pt idx="6">
                  <c:v>18.25</c:v>
                </c:pt>
                <c:pt idx="7">
                  <c:v>17.75</c:v>
                </c:pt>
                <c:pt idx="8">
                  <c:v>17.25</c:v>
                </c:pt>
                <c:pt idx="9">
                  <c:v>16.75</c:v>
                </c:pt>
                <c:pt idx="10">
                  <c:v>16.25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14.25</c:v>
                </c:pt>
                <c:pt idx="15">
                  <c:v>13.75</c:v>
                </c:pt>
                <c:pt idx="16">
                  <c:v>13.25</c:v>
                </c:pt>
                <c:pt idx="17">
                  <c:v>12.75</c:v>
                </c:pt>
                <c:pt idx="18">
                  <c:v>12.25</c:v>
                </c:pt>
                <c:pt idx="19">
                  <c:v>11.75</c:v>
                </c:pt>
                <c:pt idx="20">
                  <c:v>11.25</c:v>
                </c:pt>
                <c:pt idx="21">
                  <c:v>10.75</c:v>
                </c:pt>
                <c:pt idx="22">
                  <c:v>10.25</c:v>
                </c:pt>
                <c:pt idx="23">
                  <c:v>9.75</c:v>
                </c:pt>
                <c:pt idx="24">
                  <c:v>9.25</c:v>
                </c:pt>
                <c:pt idx="25">
                  <c:v>8.75</c:v>
                </c:pt>
                <c:pt idx="26">
                  <c:v>8.25</c:v>
                </c:pt>
                <c:pt idx="27">
                  <c:v>7.75</c:v>
                </c:pt>
                <c:pt idx="28">
                  <c:v>7.25</c:v>
                </c:pt>
                <c:pt idx="29">
                  <c:v>6.75</c:v>
                </c:pt>
                <c:pt idx="30">
                  <c:v>6.25</c:v>
                </c:pt>
                <c:pt idx="31">
                  <c:v>5.75</c:v>
                </c:pt>
                <c:pt idx="32">
                  <c:v>5.25</c:v>
                </c:pt>
                <c:pt idx="33">
                  <c:v>4.75</c:v>
                </c:pt>
                <c:pt idx="34">
                  <c:v>4.25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126-4BA7-A6FC-B9B1DC220FB3}"/>
            </c:ext>
          </c:extLst>
        </c:ser>
        <c:ser>
          <c:idx val="3"/>
          <c:order val="2"/>
          <c:tx>
            <c:strRef>
              <c:f>'Ottimo impiego fattori_1'!$A$15</c:f>
              <c:strCache>
                <c:ptCount val="1"/>
                <c:pt idx="0">
                  <c:v>Combinazione ottima 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'Ottimo impiego fattori_1'!$A$20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{F0BC8AE5-0FF0-49C0-BAD9-4278795D1867}</c15:txfldGUID>
                      <c15:f>'Ottimo impiego fattori_1'!$A$20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FAE-40B9-8F8D-5D5F0F19A302}"/>
                </c:ext>
              </c:extLst>
            </c:dLbl>
            <c:dLbl>
              <c:idx val="1"/>
              <c:tx>
                <c:strRef>
                  <c:f>'Ottimo impiego fattori_1'!$A$21</c:f>
                  <c:strCache>
                    <c:ptCount val="1"/>
                    <c:pt idx="0">
                      <c:v>Ottimo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{0B756684-BB84-4181-BB7A-C35DD121BA70}</c15:txfldGUID>
                      <c15:f>'Ottimo impiego fattori_1'!$A$21</c15:f>
                      <c15:dlblFieldTableCache>
                        <c:ptCount val="1"/>
                        <c:pt idx="0">
                          <c:v>Ottimo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FAE-40B9-8F8D-5D5F0F19A302}"/>
                </c:ext>
              </c:extLst>
            </c:dLbl>
            <c:dLbl>
              <c:idx val="2"/>
              <c:tx>
                <c:strRef>
                  <c:f>'Ottimo impiego fattori_1'!$A$22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{91E5C210-591A-4524-A765-C306DA2AB414}</c15:txfldGUID>
                      <c15:f>'Ottimo impiego fattori_1'!$A$22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FAE-40B9-8F8D-5D5F0F19A3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'Ottimo impiego fattori_1'!$B$20:$B$22</c:f>
              <c:numCache>
                <c:formatCode>_-* #,##0.00\ _€_-;\-* #,##0.00\ _€_-;_-* "-"??\ _€_-;_-@_-</c:formatCode>
                <c:ptCount val="3"/>
                <c:pt idx="0">
                  <c:v>19</c:v>
                </c:pt>
                <c:pt idx="1">
                  <c:v>19</c:v>
                </c:pt>
                <c:pt idx="2" formatCode="General">
                  <c:v>0</c:v>
                </c:pt>
              </c:numCache>
            </c:numRef>
          </c:xVal>
          <c:yVal>
            <c:numRef>
              <c:f>'Ottimo impiego fattori_1'!$C$20:$C$22</c:f>
              <c:numCache>
                <c:formatCode>_-* #,##0.00\ _€_-;\-* #,##0.00\ _€_-;_-* "-"??\ _€_-;_-@_-</c:formatCode>
                <c:ptCount val="3"/>
                <c:pt idx="0" formatCode="General">
                  <c:v>0</c:v>
                </c:pt>
                <c:pt idx="1">
                  <c:v>11.75</c:v>
                </c:pt>
                <c:pt idx="2">
                  <c:v>11.75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2-4900-8FBD-F5D4B17E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010056"/>
        <c:axId val="519010448"/>
      </c:scatterChart>
      <c:scatterChart>
        <c:scatterStyle val="smoothMarker"/>
        <c:varyColors val="0"/>
        <c:ser>
          <c:idx val="0"/>
          <c:order val="3"/>
          <c:tx>
            <c:strRef>
              <c:f>'Ottimo impiego fattori_1'!$H$34</c:f>
              <c:strCache>
                <c:ptCount val="1"/>
                <c:pt idx="0">
                  <c:v>SMST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fattori_1'!$A$36:$A$69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'Ottimo impiego fattori_1'!$H$36:$H$69</c:f>
              <c:numCache>
                <c:formatCode>General</c:formatCode>
                <c:ptCount val="34"/>
                <c:pt idx="0">
                  <c:v>810.27143292410005</c:v>
                </c:pt>
                <c:pt idx="1">
                  <c:v>56.574660003630214</c:v>
                </c:pt>
                <c:pt idx="2">
                  <c:v>20.92903460097704</c:v>
                </c:pt>
                <c:pt idx="3">
                  <c:v>11.157638039557256</c:v>
                </c:pt>
                <c:pt idx="4">
                  <c:v>7.0159815592901538</c:v>
                </c:pt>
                <c:pt idx="5">
                  <c:v>4.8540514533850221</c:v>
                </c:pt>
                <c:pt idx="6">
                  <c:v>3.5753401318013935</c:v>
                </c:pt>
                <c:pt idx="7">
                  <c:v>2.7527841413957219</c:v>
                </c:pt>
                <c:pt idx="8">
                  <c:v>2.1906529355597009</c:v>
                </c:pt>
                <c:pt idx="9">
                  <c:v>1.7885049335379328</c:v>
                </c:pt>
                <c:pt idx="10">
                  <c:v>1.4903036708779283</c:v>
                </c:pt>
                <c:pt idx="11">
                  <c:v>1.2627020025999443</c:v>
                </c:pt>
                <c:pt idx="12">
                  <c:v>1.0848075019203343</c:v>
                </c:pt>
                <c:pt idx="13">
                  <c:v>0.94296903938478494</c:v>
                </c:pt>
                <c:pt idx="14">
                  <c:v>0.82794924556651317</c:v>
                </c:pt>
                <c:pt idx="15">
                  <c:v>0.73330951567663227</c:v>
                </c:pt>
                <c:pt idx="16">
                  <c:v>0.65444656725134287</c:v>
                </c:pt>
                <c:pt idx="17">
                  <c:v>0.58799596104345753</c:v>
                </c:pt>
                <c:pt idx="18">
                  <c:v>0.53145078685911429</c:v>
                </c:pt>
                <c:pt idx="19">
                  <c:v>0.48291098420111211</c:v>
                </c:pt>
                <c:pt idx="20">
                  <c:v>0.44091443298032118</c:v>
                </c:pt>
                <c:pt idx="21">
                  <c:v>0.40432062489503195</c:v>
                </c:pt>
                <c:pt idx="22">
                  <c:v>0.37222896569781128</c:v>
                </c:pt>
                <c:pt idx="23">
                  <c:v>0.3439203809773872</c:v>
                </c:pt>
                <c:pt idx="24">
                  <c:v>0.3188149093244288</c:v>
                </c:pt>
                <c:pt idx="25">
                  <c:v>0.29644045747548198</c:v>
                </c:pt>
                <c:pt idx="26">
                  <c:v>0.27640947372124813</c:v>
                </c:pt>
                <c:pt idx="27">
                  <c:v>0.25840132098714541</c:v>
                </c:pt>
                <c:pt idx="28">
                  <c:v>0.24214880787823745</c:v>
                </c:pt>
                <c:pt idx="29">
                  <c:v>0.22742779061595364</c:v>
                </c:pt>
                <c:pt idx="30">
                  <c:v>0.21404906898671072</c:v>
                </c:pt>
                <c:pt idx="31">
                  <c:v>0.20185201415183673</c:v>
                </c:pt>
                <c:pt idx="32">
                  <c:v>0.19069951682456221</c:v>
                </c:pt>
                <c:pt idx="33">
                  <c:v>0.18047395134595234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AE-40B9-8F8D-5D5F0F19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13616"/>
        <c:axId val="519010840"/>
      </c:scatterChart>
      <c:valAx>
        <c:axId val="519010056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Impiego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010448"/>
        <c:crosses val="autoZero"/>
        <c:crossBetween val="midCat"/>
        <c:majorUnit val="1"/>
      </c:valAx>
      <c:valAx>
        <c:axId val="519010448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Impiego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010056"/>
        <c:crosses val="autoZero"/>
        <c:crossBetween val="midCat"/>
        <c:majorUnit val="1"/>
      </c:valAx>
      <c:valAx>
        <c:axId val="519010840"/>
        <c:scaling>
          <c:orientation val="minMax"/>
          <c:max val="1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SMS</a:t>
                </a:r>
                <a:r>
                  <a:rPr lang="en-US" baseline="-25000"/>
                  <a:t>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3616"/>
        <c:crosses val="max"/>
        <c:crossBetween val="midCat"/>
      </c:valAx>
      <c:valAx>
        <c:axId val="52001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010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8784727380776"/>
          <c:y val="0.24081224365302961"/>
          <c:w val="0.23202718763928093"/>
          <c:h val="0.17201955260179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Ottimo</a:t>
            </a:r>
            <a:r>
              <a:rPr lang="en-US" baseline="0"/>
              <a:t> impiego con </a:t>
            </a:r>
            <a:r>
              <a:rPr lang="en-US"/>
              <a:t>funzioni di produzione </a:t>
            </a:r>
          </a:p>
          <a:p>
            <a:pPr>
              <a:defRPr/>
            </a:pPr>
            <a:r>
              <a:rPr lang="en-US"/>
              <a:t>lineare</a:t>
            </a:r>
          </a:p>
        </c:rich>
      </c:tx>
      <c:layout>
        <c:manualLayout>
          <c:xMode val="edge"/>
          <c:yMode val="edge"/>
          <c:x val="0.26259154648128719"/>
          <c:y val="2.3330417031204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50610223017898"/>
          <c:y val="0.17194701056068779"/>
          <c:w val="0.79840720264576859"/>
          <c:h val="0.738429284265975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'Ottimo impiego fattori_2'!$F$20</c:f>
              <c:strCache>
                <c:ptCount val="1"/>
                <c:pt idx="0">
                  <c:v>Isoquanto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strRef>
                  <c:f>'Ottimo impiego fattori_2'!$A$21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{C0885D61-114D-4EAD-90C6-F0CD5117D6F5}</c15:txfldGUID>
                      <c15:f>'Ottimo impiego fattori_2'!$A$21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4B9-4165-9F4E-21CBCFFA1D1C}"/>
                </c:ext>
              </c:extLst>
            </c:dLbl>
            <c:dLbl>
              <c:idx val="1"/>
              <c:layout/>
              <c:tx>
                <c:strRef>
                  <c:f>'Ottimo impiego fattori_2'!$A$22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{8AAFE45E-D0D1-4E34-A8EE-271212A8659D}</c15:txfldGUID>
                      <c15:f>'Ottimo impiego fattori_2'!$A$22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4B9-4165-9F4E-21CBCFFA1D1C}"/>
                </c:ext>
              </c:extLst>
            </c:dLbl>
            <c:dLbl>
              <c:idx val="2"/>
              <c:tx>
                <c:strRef>
                  <c:f>'Ottimo impiego fattori_2'!$A$23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{F5F03B1C-9EC5-4EFD-AC6D-0531FC25B449}</c15:txfldGUID>
                      <c15:f>'Ottimo impiego fattori_2'!$A$23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4B9-4165-9F4E-21CBCFFA1D1C}"/>
                </c:ext>
              </c:extLst>
            </c:dLbl>
            <c:dLbl>
              <c:idx val="3"/>
              <c:tx>
                <c:strRef>
                  <c:f>'Ottimo impiego fattori_2'!$A$24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{45AE77A2-4C77-44BB-9DC5-C65A9748EFE3}</c15:txfldGUID>
                      <c15:f>'Ottimo impiego fattori_2'!$A$24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4B9-4165-9F4E-21CBCFFA1D1C}"/>
                </c:ext>
              </c:extLst>
            </c:dLbl>
            <c:dLbl>
              <c:idx val="4"/>
              <c:tx>
                <c:strRef>
                  <c:f>'Ottimo impiego fattori_2'!$A$25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{A9FECBCE-C506-4A7C-93C9-0CD603A3ADC6}</c15:txfldGUID>
                      <c15:f>'Ottimo impiego fattori_2'!$A$25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4B9-4165-9F4E-21CBCFFA1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'Ottimo impiego fattori_2'!$B$21:$B$25</c:f>
              <c:numCache>
                <c:formatCode>0.00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'Ottimo impiego fattori_2'!$F$21:$F$25</c:f>
              <c:numCache>
                <c:formatCode>0.00</c:formatCode>
                <c:ptCount val="5"/>
                <c:pt idx="0">
                  <c:v>6.6666666666666679</c:v>
                </c:pt>
                <c:pt idx="1">
                  <c:v>1.6666666666666679</c:v>
                </c:pt>
                <c:pt idx="2">
                  <c:v>-3.3333333333333321</c:v>
                </c:pt>
                <c:pt idx="3">
                  <c:v>-8.3333333333333321</c:v>
                </c:pt>
                <c:pt idx="4">
                  <c:v>-13.333333333333332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4B9-4165-9F4E-21CBCFFA1D1C}"/>
            </c:ext>
          </c:extLst>
        </c:ser>
        <c:ser>
          <c:idx val="1"/>
          <c:order val="1"/>
          <c:tx>
            <c:strRef>
              <c:f>'Ottimo impiego fattori_2'!$A$9</c:f>
              <c:strCache>
                <c:ptCount val="1"/>
                <c:pt idx="0">
                  <c:v>Spesa massima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fattori_2'!$B$21:$B$25</c:f>
              <c:numCache>
                <c:formatCode>0.00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'Ottimo impiego fattori_2'!$C$21:$C$25</c:f>
              <c:numCache>
                <c:formatCode>0.00</c:formatCode>
                <c:ptCount val="5"/>
                <c:pt idx="0">
                  <c:v>6.666666666666667</c:v>
                </c:pt>
                <c:pt idx="1">
                  <c:v>0</c:v>
                </c:pt>
                <c:pt idx="2">
                  <c:v>-6.666666666666667</c:v>
                </c:pt>
                <c:pt idx="3">
                  <c:v>-13.333333333333334</c:v>
                </c:pt>
                <c:pt idx="4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B9-4165-9F4E-21CBCFFA1D1C}"/>
            </c:ext>
          </c:extLst>
        </c:ser>
        <c:ser>
          <c:idx val="2"/>
          <c:order val="2"/>
          <c:tx>
            <c:strRef>
              <c:f>'Ottimo impiego fattori_2'!$A$14</c:f>
              <c:strCache>
                <c:ptCount val="1"/>
                <c:pt idx="0">
                  <c:v>Punto di ottimo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'Ottimo impiego fattori_2'!$B$15:$B$17</c:f>
              <c:numCache>
                <c:formatCode>_-* #,##0.00\ _€_-;\-* #,##0.00\ _€_-;_-* "-"??\ _€_-;_-@_-</c:formatCode>
                <c:ptCount val="3"/>
                <c:pt idx="0">
                  <c:v>5</c:v>
                </c:pt>
                <c:pt idx="1">
                  <c:v>5</c:v>
                </c:pt>
                <c:pt idx="2" formatCode="General">
                  <c:v>0</c:v>
                </c:pt>
              </c:numCache>
            </c:numRef>
          </c:xVal>
          <c:yVal>
            <c:numRef>
              <c:f>'Ottimo impiego fattori_2'!$C$15:$C$17</c:f>
              <c:numCache>
                <c:formatCode>_-* #,##0.00\ _€_-;\-* #,##0.00\ _€_-;_-* "-"??\ _€_-;_-@_-</c:formatCode>
                <c:ptCount val="3"/>
                <c:pt idx="0" formatCode="General">
                  <c:v>0</c:v>
                </c:pt>
                <c:pt idx="1">
                  <c:v>6.666666666666667</c:v>
                </c:pt>
                <c:pt idx="2">
                  <c:v>6.666666666666667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4B9-4165-9F4E-21CBCFFA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14400"/>
        <c:axId val="520014792"/>
      </c:scatterChart>
      <c:valAx>
        <c:axId val="520014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4792"/>
        <c:crosses val="autoZero"/>
        <c:crossBetween val="midCat"/>
        <c:majorUnit val="1"/>
      </c:valAx>
      <c:valAx>
        <c:axId val="5200147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440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07639217132995"/>
          <c:y val="0.23961761997598072"/>
          <c:w val="0.18547661044565622"/>
          <c:h val="0.14763882861099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Ottimo</a:t>
            </a:r>
            <a:r>
              <a:rPr lang="en-US" baseline="0"/>
              <a:t> impiego con </a:t>
            </a:r>
            <a:r>
              <a:rPr lang="en-US"/>
              <a:t>funzioni di produzione </a:t>
            </a:r>
          </a:p>
          <a:p>
            <a:pPr>
              <a:defRPr/>
            </a:pPr>
            <a:r>
              <a:rPr lang="en-US"/>
              <a:t>a coefficienti fissi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50610223017898"/>
          <c:y val="0.17194701056068779"/>
          <c:w val="0.79840720264576859"/>
          <c:h val="0.738429284265975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'Ottimo impiego fattori_3'!$F$20</c:f>
              <c:strCache>
                <c:ptCount val="1"/>
                <c:pt idx="0">
                  <c:v>Isoquanto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'Ottimo impiego fattori_3'!$A$21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{09C5B197-F6CE-4560-B91B-FC9B5AD9C780}</c15:txfldGUID>
                      <c15:f>'Ottimo impiego fattori_3'!$A$21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7FE-4E3B-AEEE-63D0A1FDCEE1}"/>
                </c:ext>
              </c:extLst>
            </c:dLbl>
            <c:dLbl>
              <c:idx val="1"/>
              <c:tx>
                <c:strRef>
                  <c:f>'Ottimo impiego fattori_3'!$A$22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{7967373D-CBFC-45D7-A34C-4D9732FBA21E}</c15:txfldGUID>
                      <c15:f>'Ottimo impiego fattori_3'!$A$22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7FE-4E3B-AEEE-63D0A1FDCEE1}"/>
                </c:ext>
              </c:extLst>
            </c:dLbl>
            <c:dLbl>
              <c:idx val="2"/>
              <c:tx>
                <c:strRef>
                  <c:f>'Ottimo impiego fattori_3'!$A$23</c:f>
                  <c:strCache>
                    <c:ptCount val="1"/>
                    <c:pt idx="0">
                      <c:v>C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{5762BABE-8229-4BF2-94D5-75D6A8EB9535}</c15:txfldGUID>
                      <c15:f>'Ottimo impiego fattori_3'!$A$23</c15:f>
                      <c15:dlblFieldTableCache>
                        <c:ptCount val="1"/>
                        <c:pt idx="0">
                          <c:v>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7FE-4E3B-AEEE-63D0A1FDCEE1}"/>
                </c:ext>
              </c:extLst>
            </c:dLbl>
            <c:dLbl>
              <c:idx val="3"/>
              <c:tx>
                <c:strRef>
                  <c:f>'Ottimo impiego fattori_3'!$A$24</c:f>
                  <c:strCache>
                    <c:ptCount val="1"/>
                    <c:pt idx="0">
                      <c:v>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{05E3678C-BEB3-4877-B7E3-7F92D2F3D991}</c15:txfldGUID>
                      <c15:f>'Ottimo impiego fattori_3'!$A$24</c15:f>
                      <c15:dlblFieldTableCache>
                        <c:ptCount val="1"/>
                        <c:pt idx="0">
                          <c:v>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7FE-4E3B-AEEE-63D0A1FDCEE1}"/>
                </c:ext>
              </c:extLst>
            </c:dLbl>
            <c:dLbl>
              <c:idx val="4"/>
              <c:tx>
                <c:strRef>
                  <c:f>'Ottimo impiego fattori_3'!$A$25</c:f>
                  <c:strCache>
                    <c:ptCount val="1"/>
                    <c:pt idx="0">
                      <c:v>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{6682A461-4089-4874-AD6A-79F2FF951023}</c15:txfldGUID>
                      <c15:f>'Ottimo impiego fattori_3'!$A$25</c15:f>
                      <c15:dlblFieldTableCache>
                        <c:ptCount val="1"/>
                        <c:pt idx="0">
                          <c:v>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7FE-4E3B-AEEE-63D0A1FDCE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'Ottimo impiego fattori_3'!$B$21:$B$25</c:f>
              <c:numCache>
                <c:formatCode>0.00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'Ottimo impiego fattori_3'!$F$21:$F$25</c:f>
              <c:numCache>
                <c:formatCode>0.00</c:formatCode>
                <c:ptCount val="5"/>
                <c:pt idx="0">
                  <c:v>19.842513149602503</c:v>
                </c:pt>
                <c:pt idx="1">
                  <c:v>12.500000000000002</c:v>
                </c:pt>
                <c:pt idx="2">
                  <c:v>9.5392853546111098</c:v>
                </c:pt>
                <c:pt idx="3">
                  <c:v>7.8745065618429626</c:v>
                </c:pt>
                <c:pt idx="4">
                  <c:v>6.78604404148727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FE-4E3B-AEEE-63D0A1FDCEE1}"/>
            </c:ext>
          </c:extLst>
        </c:ser>
        <c:ser>
          <c:idx val="1"/>
          <c:order val="1"/>
          <c:tx>
            <c:strRef>
              <c:f>'Ottimo impiego fattori_3'!$A$9</c:f>
              <c:strCache>
                <c:ptCount val="1"/>
                <c:pt idx="0">
                  <c:v>Spesa 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fattori_3'!$B$21:$B$25</c:f>
              <c:numCache>
                <c:formatCode>0.00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'Ottimo impiego fattori_3'!$C$21:$C$25</c:f>
              <c:numCache>
                <c:formatCode>0.00</c:formatCode>
                <c:ptCount val="5"/>
                <c:pt idx="0">
                  <c:v>17.5</c:v>
                </c:pt>
                <c:pt idx="1">
                  <c:v>12.5</c:v>
                </c:pt>
                <c:pt idx="2">
                  <c:v>7.5</c:v>
                </c:pt>
                <c:pt idx="3">
                  <c:v>2.5</c:v>
                </c:pt>
                <c:pt idx="4">
                  <c:v>-2.5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5C-44B8-B87A-D52253FF98FD}"/>
            </c:ext>
          </c:extLst>
        </c:ser>
        <c:ser>
          <c:idx val="2"/>
          <c:order val="2"/>
          <c:tx>
            <c:strRef>
              <c:f>'Ottimo impiego fattori_3'!$A$14</c:f>
              <c:strCache>
                <c:ptCount val="1"/>
                <c:pt idx="0">
                  <c:v>Punto di ottimo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'Ottimo impiego fattori_3'!$B$15:$B$17</c:f>
              <c:numCache>
                <c:formatCode>_-* #,##0.00\ _€_-;\-* #,##0.00\ _€_-;_-* "-"??\ _€_-;_-@_-</c:formatCode>
                <c:ptCount val="3"/>
                <c:pt idx="0">
                  <c:v>10</c:v>
                </c:pt>
                <c:pt idx="1">
                  <c:v>10</c:v>
                </c:pt>
                <c:pt idx="2" formatCode="General">
                  <c:v>0</c:v>
                </c:pt>
              </c:numCache>
            </c:numRef>
          </c:xVal>
          <c:yVal>
            <c:numRef>
              <c:f>'Ottimo impiego fattori_3'!$C$15:$C$17</c:f>
              <c:numCache>
                <c:formatCode>_-* #,##0.00\ _€_-;\-* #,##0.00\ _€_-;_-* "-"??\ _€_-;_-@_-</c:formatCode>
                <c:ptCount val="3"/>
                <c:pt idx="0" formatCode="General">
                  <c:v>0</c:v>
                </c:pt>
                <c:pt idx="1">
                  <c:v>12.5</c:v>
                </c:pt>
                <c:pt idx="2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5C-44B8-B87A-D52253FF9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15576"/>
        <c:axId val="520015968"/>
      </c:scatterChart>
      <c:valAx>
        <c:axId val="520015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5968"/>
        <c:crosses val="autoZero"/>
        <c:crossBetween val="midCat"/>
        <c:majorUnit val="1"/>
      </c:valAx>
      <c:valAx>
        <c:axId val="520015968"/>
        <c:scaling>
          <c:orientation val="minMax"/>
          <c:max val="20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5576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07639217132995"/>
          <c:y val="0.23961761997598072"/>
          <c:w val="0.18547661044565622"/>
          <c:h val="0.14763882861099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Ottimo</a:t>
            </a:r>
            <a:r>
              <a:rPr lang="en-US" baseline="0"/>
              <a:t> impiego con fattori perfettamente complementari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88428386422417"/>
          <c:y val="0.1615547959077212"/>
          <c:w val="0.79840720264576859"/>
          <c:h val="0.738429284265975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'Ottimo impiego fattori_4'!$C$19</c:f>
              <c:strCache>
                <c:ptCount val="1"/>
                <c:pt idx="0">
                  <c:v>Isoquanto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fattori_4'!$B$22:$B$26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'Ottimo impiego fattori_4'!$C$22:$C$26</c:f>
              <c:numCache>
                <c:formatCode>0.00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6A9-4376-AF2B-47837D89945F}"/>
            </c:ext>
          </c:extLst>
        </c:ser>
        <c:ser>
          <c:idx val="2"/>
          <c:order val="1"/>
          <c:tx>
            <c:strRef>
              <c:f>'Ottimo impiego fattori_4'!$A$13</c:f>
              <c:strCache>
                <c:ptCount val="1"/>
                <c:pt idx="0">
                  <c:v>Punto di ottimo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'Ottimo impiego fattori_4'!$B$14:$B$16</c:f>
              <c:numCache>
                <c:formatCode>_-* #,##0.00\ _€_-;\-* #,##0.00\ _€_-;_-* "-"??\ _€_-;_-@_-</c:formatCode>
                <c:ptCount val="3"/>
                <c:pt idx="0">
                  <c:v>2</c:v>
                </c:pt>
                <c:pt idx="1">
                  <c:v>2</c:v>
                </c:pt>
                <c:pt idx="2" formatCode="General">
                  <c:v>0</c:v>
                </c:pt>
              </c:numCache>
            </c:numRef>
          </c:xVal>
          <c:yVal>
            <c:numRef>
              <c:f>'Ottimo impiego fattori_4'!$C$14:$C$16</c:f>
              <c:numCache>
                <c:formatCode>_-* #,##0.00\ _€_-;\-* #,##0.00\ _€_-;_-* "-"??\ _€_-;_-@_-</c:formatCode>
                <c:ptCount val="3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6A9-4376-AF2B-47837D89945F}"/>
            </c:ext>
          </c:extLst>
        </c:ser>
        <c:ser>
          <c:idx val="0"/>
          <c:order val="2"/>
          <c:tx>
            <c:strRef>
              <c:f>'Ottimo impiego fattori_4'!$D$19</c:f>
              <c:strCache>
                <c:ptCount val="1"/>
                <c:pt idx="0">
                  <c:v>Isocosto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'Ottimo impiego fattori_4'!$B$20:$B$26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xVal>
          <c:yVal>
            <c:numRef>
              <c:f>'Ottimo impiego fattori_4'!$D$20:$D$26</c:f>
              <c:numCache>
                <c:formatCode>0.00</c:formatCode>
                <c:ptCount val="7"/>
                <c:pt idx="0">
                  <c:v>4.4000000000000004</c:v>
                </c:pt>
                <c:pt idx="1">
                  <c:v>3.2</c:v>
                </c:pt>
                <c:pt idx="2">
                  <c:v>2.0000000000000004</c:v>
                </c:pt>
                <c:pt idx="3">
                  <c:v>2.0000000000000004</c:v>
                </c:pt>
                <c:pt idx="4">
                  <c:v>2.0000000000000004</c:v>
                </c:pt>
                <c:pt idx="5">
                  <c:v>0.80000000000000027</c:v>
                </c:pt>
                <c:pt idx="6">
                  <c:v>-0.39999999999999947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6A9-4376-AF2B-47837D899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016752"/>
        <c:axId val="520017144"/>
      </c:scatterChart>
      <c:valAx>
        <c:axId val="52001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7144"/>
        <c:crosses val="autoZero"/>
        <c:crossBetween val="midCat"/>
        <c:majorUnit val="1"/>
      </c:valAx>
      <c:valAx>
        <c:axId val="5200171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016752"/>
        <c:crosses val="autoZero"/>
        <c:crossBetween val="midCat"/>
        <c:majorUnit val="2"/>
      </c:valAx>
      <c:spPr>
        <a:noFill/>
        <a:ln>
          <a:solidFill>
            <a:schemeClr val="accent2"/>
          </a:solidFill>
        </a:ln>
        <a:effectLst/>
      </c:spPr>
    </c:plotArea>
    <c:legend>
      <c:legendPos val="r"/>
      <c:layout>
        <c:manualLayout>
          <c:xMode val="edge"/>
          <c:yMode val="edge"/>
          <c:x val="0.62066350783750857"/>
          <c:y val="0.16427336684239491"/>
          <c:w val="0.18547661044565622"/>
          <c:h val="0.12602776781356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Curva espansione impresa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'Curva espansione impresa'!$F$37</c:f>
              <c:strCache>
                <c:ptCount val="1"/>
                <c:pt idx="0">
                  <c:v>Isoquanto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'Curva espansione impresa'!$A$38:$A$72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'Curva espansione impresa'!$F$38:$F$72</c:f>
              <c:numCache>
                <c:formatCode>0.000000E+00</c:formatCode>
                <c:ptCount val="35"/>
                <c:pt idx="0">
                  <c:v>313.08005315252353</c:v>
                </c:pt>
                <c:pt idx="1">
                  <c:v>67.451052726882253</c:v>
                </c:pt>
                <c:pt idx="2">
                  <c:v>42.491500584083973</c:v>
                </c:pt>
                <c:pt idx="3">
                  <c:v>32.427083937376089</c:v>
                </c:pt>
                <c:pt idx="4">
                  <c:v>26.767968013753851</c:v>
                </c:pt>
                <c:pt idx="5">
                  <c:v>23.067935548198054</c:v>
                </c:pt>
                <c:pt idx="6">
                  <c:v>20.427782819704031</c:v>
                </c:pt>
                <c:pt idx="7">
                  <c:v>18.432746010296803</c:v>
                </c:pt>
                <c:pt idx="8">
                  <c:v>16.862763181720553</c:v>
                </c:pt>
                <c:pt idx="9">
                  <c:v>15.589315958334305</c:v>
                </c:pt>
                <c:pt idx="10">
                  <c:v>14.531888787396474</c:v>
                </c:pt>
                <c:pt idx="11">
                  <c:v>13.637254395684295</c:v>
                </c:pt>
                <c:pt idx="12">
                  <c:v>12.868696788612979</c:v>
                </c:pt>
                <c:pt idx="13">
                  <c:v>12.2</c:v>
                </c:pt>
                <c:pt idx="14">
                  <c:v>11.611902352869349</c:v>
                </c:pt>
                <c:pt idx="15">
                  <c:v>11.08990671075588</c:v>
                </c:pt>
                <c:pt idx="16">
                  <c:v>10.622875146020991</c:v>
                </c:pt>
                <c:pt idx="17">
                  <c:v>10.202097067479428</c:v>
                </c:pt>
                <c:pt idx="18">
                  <c:v>9.8206536646837357</c:v>
                </c:pt>
                <c:pt idx="19">
                  <c:v>9.4729737002338652</c:v>
                </c:pt>
                <c:pt idx="20">
                  <c:v>9.1545162889860556</c:v>
                </c:pt>
                <c:pt idx="21">
                  <c:v>8.8615400043120527</c:v>
                </c:pt>
                <c:pt idx="22">
                  <c:v>8.5909319379470119</c:v>
                </c:pt>
                <c:pt idx="23">
                  <c:v>8.3400792002698818</c:v>
                </c:pt>
                <c:pt idx="24">
                  <c:v>8.1067709843440205</c:v>
                </c:pt>
                <c:pt idx="25">
                  <c:v>7.8891229853813973</c:v>
                </c:pt>
                <c:pt idx="26">
                  <c:v>7.685518404358727</c:v>
                </c:pt>
                <c:pt idx="27">
                  <c:v>7.494561414098027</c:v>
                </c:pt>
                <c:pt idx="28">
                  <c:v>7.3150401018519444</c:v>
                </c:pt>
                <c:pt idx="29">
                  <c:v>7.1458966966559831</c:v>
                </c:pt>
                <c:pt idx="30">
                  <c:v>6.9862034531258717</c:v>
                </c:pt>
                <c:pt idx="31">
                  <c:v>6.8351429683761129</c:v>
                </c:pt>
                <c:pt idx="32">
                  <c:v>6.6919920034384575</c:v>
                </c:pt>
                <c:pt idx="33">
                  <c:v>6.5561080974494956</c:v>
                </c:pt>
                <c:pt idx="34">
                  <c:v>6.4269184241940414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59-4626-A88E-62D3B48CFB19}"/>
            </c:ext>
          </c:extLst>
        </c:ser>
        <c:ser>
          <c:idx val="1"/>
          <c:order val="1"/>
          <c:tx>
            <c:strRef>
              <c:f>'Curva espansione impresa'!$A$24</c:f>
              <c:strCache>
                <c:ptCount val="1"/>
                <c:pt idx="0">
                  <c:v>Equazione costo totale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'Curva espansione impresa'!$A$38:$A$72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'Curva espansione impresa'!$B$38:$B$72</c:f>
              <c:numCache>
                <c:formatCode>_-* #,##0\ _€_-;\-* #,##0\ _€_-;_-* "-"??\ _€_-;_-@_-</c:formatCode>
                <c:ptCount val="35"/>
                <c:pt idx="0">
                  <c:v>19.940000000000001</c:v>
                </c:pt>
                <c:pt idx="1">
                  <c:v>19.399999999999999</c:v>
                </c:pt>
                <c:pt idx="2">
                  <c:v>18.8</c:v>
                </c:pt>
                <c:pt idx="3">
                  <c:v>18.2</c:v>
                </c:pt>
                <c:pt idx="4">
                  <c:v>17.600000000000001</c:v>
                </c:pt>
                <c:pt idx="5">
                  <c:v>17</c:v>
                </c:pt>
                <c:pt idx="6">
                  <c:v>16.399999999999999</c:v>
                </c:pt>
                <c:pt idx="7">
                  <c:v>15.8</c:v>
                </c:pt>
                <c:pt idx="8">
                  <c:v>15.2</c:v>
                </c:pt>
                <c:pt idx="9">
                  <c:v>14.6</c:v>
                </c:pt>
                <c:pt idx="10">
                  <c:v>14</c:v>
                </c:pt>
                <c:pt idx="11">
                  <c:v>13.4</c:v>
                </c:pt>
                <c:pt idx="12">
                  <c:v>12.8</c:v>
                </c:pt>
                <c:pt idx="13">
                  <c:v>12.2</c:v>
                </c:pt>
                <c:pt idx="14">
                  <c:v>11.6</c:v>
                </c:pt>
                <c:pt idx="15">
                  <c:v>11</c:v>
                </c:pt>
                <c:pt idx="16">
                  <c:v>10.4</c:v>
                </c:pt>
                <c:pt idx="17">
                  <c:v>9.8000000000000007</c:v>
                </c:pt>
                <c:pt idx="18">
                  <c:v>9.1999999999999993</c:v>
                </c:pt>
                <c:pt idx="19">
                  <c:v>8.6</c:v>
                </c:pt>
                <c:pt idx="20">
                  <c:v>8</c:v>
                </c:pt>
                <c:pt idx="21">
                  <c:v>7.4</c:v>
                </c:pt>
                <c:pt idx="22">
                  <c:v>6.8</c:v>
                </c:pt>
                <c:pt idx="23">
                  <c:v>6.2</c:v>
                </c:pt>
                <c:pt idx="24">
                  <c:v>5.6</c:v>
                </c:pt>
                <c:pt idx="25">
                  <c:v>5</c:v>
                </c:pt>
                <c:pt idx="26">
                  <c:v>4.4000000000000004</c:v>
                </c:pt>
                <c:pt idx="27">
                  <c:v>3.8</c:v>
                </c:pt>
                <c:pt idx="28">
                  <c:v>3.2</c:v>
                </c:pt>
                <c:pt idx="29">
                  <c:v>2.6</c:v>
                </c:pt>
                <c:pt idx="30">
                  <c:v>2</c:v>
                </c:pt>
                <c:pt idx="31">
                  <c:v>1.4</c:v>
                </c:pt>
                <c:pt idx="32">
                  <c:v>0.8</c:v>
                </c:pt>
                <c:pt idx="33">
                  <c:v>0.2</c:v>
                </c:pt>
                <c:pt idx="34">
                  <c:v>-0.4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59-4626-A88E-62D3B48CFB19}"/>
            </c:ext>
          </c:extLst>
        </c:ser>
        <c:ser>
          <c:idx val="3"/>
          <c:order val="2"/>
          <c:tx>
            <c:strRef>
              <c:f>'Curva espansione impresa'!$A$16</c:f>
              <c:strCache>
                <c:ptCount val="1"/>
                <c:pt idx="0">
                  <c:v>Punto di ottimo 1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'Curva espansione impresa'!$B$16:$B$18</c:f>
              <c:numCache>
                <c:formatCode>_-* #,##0.00\ _€_-;\-* #,##0.00\ _€_-;_-* "-"??\ _€_-;_-@_-</c:formatCode>
                <c:ptCount val="3"/>
                <c:pt idx="0">
                  <c:v>13</c:v>
                </c:pt>
                <c:pt idx="1">
                  <c:v>13</c:v>
                </c:pt>
                <c:pt idx="2" formatCode="General">
                  <c:v>0</c:v>
                </c:pt>
              </c:numCache>
            </c:numRef>
          </c:xVal>
          <c:yVal>
            <c:numRef>
              <c:f>'Curva espansione impresa'!$C$16:$C$18</c:f>
              <c:numCache>
                <c:formatCode>_-* #,##0.00\ _€_-;\-* #,##0.00\ _€_-;_-* "-"??\ _€_-;_-@_-</c:formatCode>
                <c:ptCount val="3"/>
                <c:pt idx="0" formatCode="General">
                  <c:v>0</c:v>
                </c:pt>
                <c:pt idx="1">
                  <c:v>12.2</c:v>
                </c:pt>
                <c:pt idx="2">
                  <c:v>12.2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59-4626-A88E-62D3B48CFB19}"/>
            </c:ext>
          </c:extLst>
        </c:ser>
        <c:ser>
          <c:idx val="4"/>
          <c:order val="3"/>
          <c:tx>
            <c:strRef>
              <c:f>'Curva espansione impresa'!$A$30</c:f>
              <c:strCache>
                <c:ptCount val="1"/>
                <c:pt idx="0">
                  <c:v>Equazione costo totale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'Curva espansione impresa'!$A$38:$A$72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'Curva espansione impresa'!$C$38:$C$72</c:f>
              <c:numCache>
                <c:formatCode>_-* #,##0\ _€_-;\-* #,##0\ _€_-;_-* "-"??\ _€_-;_-@_-</c:formatCode>
                <c:ptCount val="35"/>
                <c:pt idx="0">
                  <c:v>23.94</c:v>
                </c:pt>
                <c:pt idx="1">
                  <c:v>23.4</c:v>
                </c:pt>
                <c:pt idx="2">
                  <c:v>22.8</c:v>
                </c:pt>
                <c:pt idx="3">
                  <c:v>22.2</c:v>
                </c:pt>
                <c:pt idx="4">
                  <c:v>21.6</c:v>
                </c:pt>
                <c:pt idx="5">
                  <c:v>21</c:v>
                </c:pt>
                <c:pt idx="6">
                  <c:v>20.399999999999999</c:v>
                </c:pt>
                <c:pt idx="7">
                  <c:v>19.8</c:v>
                </c:pt>
                <c:pt idx="8">
                  <c:v>19.2</c:v>
                </c:pt>
                <c:pt idx="9">
                  <c:v>18.600000000000001</c:v>
                </c:pt>
                <c:pt idx="10">
                  <c:v>18</c:v>
                </c:pt>
                <c:pt idx="11">
                  <c:v>17.399999999999999</c:v>
                </c:pt>
                <c:pt idx="12">
                  <c:v>16.8</c:v>
                </c:pt>
                <c:pt idx="13">
                  <c:v>16.2</c:v>
                </c:pt>
                <c:pt idx="14">
                  <c:v>15.6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  <c:pt idx="18">
                  <c:v>13.2</c:v>
                </c:pt>
                <c:pt idx="19">
                  <c:v>12.6</c:v>
                </c:pt>
                <c:pt idx="20">
                  <c:v>12</c:v>
                </c:pt>
                <c:pt idx="21">
                  <c:v>11.4</c:v>
                </c:pt>
                <c:pt idx="22">
                  <c:v>10.8</c:v>
                </c:pt>
                <c:pt idx="23">
                  <c:v>10.199999999999999</c:v>
                </c:pt>
                <c:pt idx="24">
                  <c:v>9.6</c:v>
                </c:pt>
                <c:pt idx="25">
                  <c:v>9</c:v>
                </c:pt>
                <c:pt idx="26">
                  <c:v>8.4</c:v>
                </c:pt>
                <c:pt idx="27">
                  <c:v>7.8</c:v>
                </c:pt>
                <c:pt idx="28">
                  <c:v>7.2</c:v>
                </c:pt>
                <c:pt idx="29">
                  <c:v>6.6</c:v>
                </c:pt>
                <c:pt idx="30">
                  <c:v>6</c:v>
                </c:pt>
                <c:pt idx="31">
                  <c:v>5.4</c:v>
                </c:pt>
                <c:pt idx="32">
                  <c:v>4.8</c:v>
                </c:pt>
                <c:pt idx="33">
                  <c:v>4.2</c:v>
                </c:pt>
                <c:pt idx="34">
                  <c:v>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A59-4626-A88E-62D3B48CFB19}"/>
            </c:ext>
          </c:extLst>
        </c:ser>
        <c:ser>
          <c:idx val="0"/>
          <c:order val="4"/>
          <c:tx>
            <c:strRef>
              <c:f>'Curva espansione impresa'!$K$37</c:f>
              <c:strCache>
                <c:ptCount val="1"/>
                <c:pt idx="0">
                  <c:v>Isoquanto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'Curva espansione impresa'!$A$38:$A$72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'Curva espansione impresa'!$K$38:$K$72</c:f>
              <c:numCache>
                <c:formatCode>0.000000E+00</c:formatCode>
                <c:ptCount val="35"/>
                <c:pt idx="0">
                  <c:v>424.40042864337278</c:v>
                </c:pt>
                <c:pt idx="1">
                  <c:v>91.43430059336832</c:v>
                </c:pt>
                <c:pt idx="2">
                  <c:v>57.6</c:v>
                </c:pt>
                <c:pt idx="3">
                  <c:v>43.957026914047951</c:v>
                </c:pt>
                <c:pt idx="4">
                  <c:v>36.285726236972366</c:v>
                </c:pt>
                <c:pt idx="5">
                  <c:v>31.270090943173315</c:v>
                </c:pt>
                <c:pt idx="6">
                  <c:v>27.691191749902249</c:v>
                </c:pt>
                <c:pt idx="7">
                  <c:v>24.986789254291171</c:v>
                </c:pt>
                <c:pt idx="8">
                  <c:v>22.858575148342076</c:v>
                </c:pt>
                <c:pt idx="9">
                  <c:v>21.13233439292561</c:v>
                </c:pt>
                <c:pt idx="10">
                  <c:v>19.698922905715545</c:v>
                </c:pt>
                <c:pt idx="11">
                  <c:v>18.486187646798296</c:v>
                </c:pt>
                <c:pt idx="12">
                  <c:v>17.444357691188539</c:v>
                </c:pt>
                <c:pt idx="13">
                  <c:v>16.537895587128734</c:v>
                </c:pt>
                <c:pt idx="14">
                  <c:v>15.740690875384233</c:v>
                </c:pt>
                <c:pt idx="15">
                  <c:v>15.033091742088443</c:v>
                </c:pt>
                <c:pt idx="16">
                  <c:v>14.399999999999999</c:v>
                </c:pt>
                <c:pt idx="17">
                  <c:v>13.829607874731717</c:v>
                </c:pt>
                <c:pt idx="18">
                  <c:v>13.312536467532194</c:v>
                </c:pt>
                <c:pt idx="19">
                  <c:v>12.841233602793778</c:v>
                </c:pt>
                <c:pt idx="20">
                  <c:v>12.40954381458365</c:v>
                </c:pt>
                <c:pt idx="21">
                  <c:v>12.012395355121066</c:v>
                </c:pt>
                <c:pt idx="22">
                  <c:v>11.645568474253864</c:v>
                </c:pt>
                <c:pt idx="23">
                  <c:v>11.3055212297088</c:v>
                </c:pt>
                <c:pt idx="24">
                  <c:v>10.989256728511981</c:v>
                </c:pt>
                <c:pt idx="25">
                  <c:v>10.694220672643842</c:v>
                </c:pt>
                <c:pt idx="26">
                  <c:v>10.418221385593512</c:v>
                </c:pt>
                <c:pt idx="27">
                  <c:v>10.159366732596478</c:v>
                </c:pt>
                <c:pt idx="28">
                  <c:v>9.9160138868923742</c:v>
                </c:pt>
                <c:pt idx="29">
                  <c:v>9.6867289709594058</c:v>
                </c:pt>
                <c:pt idx="30">
                  <c:v>9.470254365429005</c:v>
                </c:pt>
                <c:pt idx="31">
                  <c:v>9.2654820273853531</c:v>
                </c:pt>
                <c:pt idx="32">
                  <c:v>9.0714315592430825</c:v>
                </c:pt>
                <c:pt idx="33">
                  <c:v>8.8872320634056532</c:v>
                </c:pt>
                <c:pt idx="34">
                  <c:v>8.7121070365831965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A59-4626-A88E-62D3B48CFB19}"/>
            </c:ext>
          </c:extLst>
        </c:ser>
        <c:ser>
          <c:idx val="5"/>
          <c:order val="5"/>
          <c:tx>
            <c:strRef>
              <c:f>'Curva espansione impresa'!$A$20</c:f>
              <c:strCache>
                <c:ptCount val="1"/>
                <c:pt idx="0">
                  <c:v>Punto di ottimo 2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'Curva espansione impresa'!$B$20:$B$22</c:f>
              <c:numCache>
                <c:formatCode>_-* #,##0.00\ _€_-;\-* #,##0.00\ _€_-;_-* "-"??\ _€_-;_-@_-</c:formatCode>
                <c:ptCount val="3"/>
                <c:pt idx="0">
                  <c:v>16</c:v>
                </c:pt>
                <c:pt idx="1">
                  <c:v>16</c:v>
                </c:pt>
                <c:pt idx="2" formatCode="General">
                  <c:v>0</c:v>
                </c:pt>
              </c:numCache>
            </c:numRef>
          </c:xVal>
          <c:yVal>
            <c:numRef>
              <c:f>'Curva espansione impresa'!$C$20:$C$22</c:f>
              <c:numCache>
                <c:formatCode>_-* #,##0.00\ _€_-;\-* #,##0.00\ _€_-;_-* "-"??\ _€_-;_-@_-</c:formatCode>
                <c:ptCount val="3"/>
                <c:pt idx="0" formatCode="General">
                  <c:v>0</c:v>
                </c:pt>
                <c:pt idx="1">
                  <c:v>14.4</c:v>
                </c:pt>
                <c:pt idx="2">
                  <c:v>14.4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A59-4626-A88E-62D3B48CFB19}"/>
            </c:ext>
          </c:extLst>
        </c:ser>
        <c:ser>
          <c:idx val="6"/>
          <c:order val="6"/>
          <c:tx>
            <c:strRef>
              <c:f>'Curva espansione impresa'!$A$12</c:f>
              <c:strCache>
                <c:ptCount val="1"/>
                <c:pt idx="0">
                  <c:v>Curva espansione impresa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'Curva espansione impresa'!$B$13:$B$14</c:f>
              <c:numCache>
                <c:formatCode>_-* #,##0.00\ _€_-;\-* #,##0.00\ _€_-;_-* "-"??\ _€_-;_-@_-</c:formatCode>
                <c:ptCount val="2"/>
                <c:pt idx="0">
                  <c:v>13</c:v>
                </c:pt>
                <c:pt idx="1">
                  <c:v>16</c:v>
                </c:pt>
              </c:numCache>
            </c:numRef>
          </c:xVal>
          <c:yVal>
            <c:numRef>
              <c:f>'Curva espansione impresa'!$C$13:$C$14</c:f>
              <c:numCache>
                <c:formatCode>_-* #,##0.00\ _€_-;\-* #,##0.00\ _€_-;_-* "-"??\ _€_-;_-@_-</c:formatCode>
                <c:ptCount val="2"/>
                <c:pt idx="0">
                  <c:v>12.2</c:v>
                </c:pt>
                <c:pt idx="1">
                  <c:v>14.4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A7-4625-A74D-9DD7CC7A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47344"/>
        <c:axId val="410147736"/>
      </c:scatterChart>
      <c:valAx>
        <c:axId val="410147344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Impiego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7736"/>
        <c:crosses val="autoZero"/>
        <c:crossBetween val="midCat"/>
        <c:majorUnit val="1"/>
      </c:valAx>
      <c:valAx>
        <c:axId val="410147736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Impiego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73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834254160950644"/>
          <c:y val="9.1668079161337707E-2"/>
          <c:w val="0.41795817438094701"/>
          <c:h val="0.3037356631790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costo totale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'Funzione di costo totale'!$B$18</c:f>
              <c:strCache>
                <c:ptCount val="1"/>
                <c:pt idx="0">
                  <c:v>CF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totale'!$A$19:$A$48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totale'!$B$19:$B$48</c:f>
              <c:numCache>
                <c:formatCode>General</c:formatCode>
                <c:ptCount val="3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42-4934-9389-AAB962BF134A}"/>
            </c:ext>
          </c:extLst>
        </c:ser>
        <c:ser>
          <c:idx val="1"/>
          <c:order val="1"/>
          <c:tx>
            <c:strRef>
              <c:f>'Funzione di costo totale'!$C$18</c:f>
              <c:strCache>
                <c:ptCount val="1"/>
                <c:pt idx="0">
                  <c:v>CV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totale'!$A$19:$A$48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totale'!$C$19:$C$48</c:f>
              <c:numCache>
                <c:formatCode>General</c:formatCode>
                <c:ptCount val="30"/>
                <c:pt idx="0">
                  <c:v>0</c:v>
                </c:pt>
                <c:pt idx="1">
                  <c:v>181</c:v>
                </c:pt>
                <c:pt idx="2">
                  <c:v>328</c:v>
                </c:pt>
                <c:pt idx="3">
                  <c:v>447</c:v>
                </c:pt>
                <c:pt idx="4">
                  <c:v>544</c:v>
                </c:pt>
                <c:pt idx="5">
                  <c:v>625</c:v>
                </c:pt>
                <c:pt idx="6">
                  <c:v>696</c:v>
                </c:pt>
                <c:pt idx="7">
                  <c:v>763</c:v>
                </c:pt>
                <c:pt idx="8">
                  <c:v>832</c:v>
                </c:pt>
                <c:pt idx="9">
                  <c:v>909</c:v>
                </c:pt>
                <c:pt idx="10">
                  <c:v>1000</c:v>
                </c:pt>
                <c:pt idx="11">
                  <c:v>1111</c:v>
                </c:pt>
                <c:pt idx="12">
                  <c:v>1248</c:v>
                </c:pt>
                <c:pt idx="13">
                  <c:v>1417</c:v>
                </c:pt>
                <c:pt idx="14">
                  <c:v>1624</c:v>
                </c:pt>
                <c:pt idx="15">
                  <c:v>1875</c:v>
                </c:pt>
                <c:pt idx="16">
                  <c:v>2176</c:v>
                </c:pt>
                <c:pt idx="17">
                  <c:v>2533</c:v>
                </c:pt>
                <c:pt idx="18">
                  <c:v>2952</c:v>
                </c:pt>
                <c:pt idx="19">
                  <c:v>3439</c:v>
                </c:pt>
                <c:pt idx="20">
                  <c:v>4000</c:v>
                </c:pt>
                <c:pt idx="21">
                  <c:v>4641</c:v>
                </c:pt>
                <c:pt idx="22">
                  <c:v>5368</c:v>
                </c:pt>
                <c:pt idx="23">
                  <c:v>6187</c:v>
                </c:pt>
                <c:pt idx="24">
                  <c:v>7104</c:v>
                </c:pt>
                <c:pt idx="25">
                  <c:v>8125</c:v>
                </c:pt>
                <c:pt idx="26">
                  <c:v>9256</c:v>
                </c:pt>
                <c:pt idx="27">
                  <c:v>10503</c:v>
                </c:pt>
                <c:pt idx="28">
                  <c:v>11872</c:v>
                </c:pt>
                <c:pt idx="29">
                  <c:v>13369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42-4934-9389-AAB962BF134A}"/>
            </c:ext>
          </c:extLst>
        </c:ser>
        <c:ser>
          <c:idx val="2"/>
          <c:order val="2"/>
          <c:tx>
            <c:strRef>
              <c:f>'Funzione di costo totale'!$D$18</c:f>
              <c:strCache>
                <c:ptCount val="1"/>
                <c:pt idx="0">
                  <c:v>CT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totale'!$A$19:$A$48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totale'!$D$19:$D$48</c:f>
              <c:numCache>
                <c:formatCode>General</c:formatCode>
                <c:ptCount val="30"/>
                <c:pt idx="0">
                  <c:v>1000</c:v>
                </c:pt>
                <c:pt idx="1">
                  <c:v>1181</c:v>
                </c:pt>
                <c:pt idx="2">
                  <c:v>1328</c:v>
                </c:pt>
                <c:pt idx="3">
                  <c:v>1447</c:v>
                </c:pt>
                <c:pt idx="4">
                  <c:v>1544</c:v>
                </c:pt>
                <c:pt idx="5">
                  <c:v>1625</c:v>
                </c:pt>
                <c:pt idx="6">
                  <c:v>1696</c:v>
                </c:pt>
                <c:pt idx="7">
                  <c:v>1763</c:v>
                </c:pt>
                <c:pt idx="8">
                  <c:v>1832</c:v>
                </c:pt>
                <c:pt idx="9">
                  <c:v>1909</c:v>
                </c:pt>
                <c:pt idx="10">
                  <c:v>2000</c:v>
                </c:pt>
                <c:pt idx="11">
                  <c:v>2111</c:v>
                </c:pt>
                <c:pt idx="12">
                  <c:v>2248</c:v>
                </c:pt>
                <c:pt idx="13">
                  <c:v>2417</c:v>
                </c:pt>
                <c:pt idx="14">
                  <c:v>2624</c:v>
                </c:pt>
                <c:pt idx="15">
                  <c:v>2875</c:v>
                </c:pt>
                <c:pt idx="16">
                  <c:v>3176</c:v>
                </c:pt>
                <c:pt idx="17">
                  <c:v>3533</c:v>
                </c:pt>
                <c:pt idx="18">
                  <c:v>3952</c:v>
                </c:pt>
                <c:pt idx="19">
                  <c:v>4439</c:v>
                </c:pt>
                <c:pt idx="20">
                  <c:v>5000</c:v>
                </c:pt>
                <c:pt idx="21">
                  <c:v>5641</c:v>
                </c:pt>
                <c:pt idx="22">
                  <c:v>6368</c:v>
                </c:pt>
                <c:pt idx="23">
                  <c:v>7187</c:v>
                </c:pt>
                <c:pt idx="24">
                  <c:v>8104</c:v>
                </c:pt>
                <c:pt idx="25">
                  <c:v>9125</c:v>
                </c:pt>
                <c:pt idx="26">
                  <c:v>10256</c:v>
                </c:pt>
                <c:pt idx="27">
                  <c:v>11503</c:v>
                </c:pt>
                <c:pt idx="28">
                  <c:v>12872</c:v>
                </c:pt>
                <c:pt idx="29">
                  <c:v>14369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42-4934-9389-AAB962BF1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48520"/>
        <c:axId val="410148912"/>
      </c:scatterChart>
      <c:valAx>
        <c:axId val="41014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8912"/>
        <c:crosses val="autoZero"/>
        <c:crossBetween val="midCat"/>
      </c:valAx>
      <c:valAx>
        <c:axId val="4101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8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costo medio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'Funzione di costo medio'!$E$18</c:f>
              <c:strCache>
                <c:ptCount val="1"/>
                <c:pt idx="0">
                  <c:v>CMF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medio'!$A$19:$A$48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medio'!$E$19:$E$48</c:f>
              <c:numCache>
                <c:formatCode>0</c:formatCode>
                <c:ptCount val="30"/>
                <c:pt idx="1">
                  <c:v>1000</c:v>
                </c:pt>
                <c:pt idx="2">
                  <c:v>500</c:v>
                </c:pt>
                <c:pt idx="3">
                  <c:v>333.33333333333331</c:v>
                </c:pt>
                <c:pt idx="4">
                  <c:v>250</c:v>
                </c:pt>
                <c:pt idx="5">
                  <c:v>200</c:v>
                </c:pt>
                <c:pt idx="6">
                  <c:v>166.66666666666666</c:v>
                </c:pt>
                <c:pt idx="7">
                  <c:v>142.85714285714286</c:v>
                </c:pt>
                <c:pt idx="8">
                  <c:v>125</c:v>
                </c:pt>
                <c:pt idx="9">
                  <c:v>111.11111111111111</c:v>
                </c:pt>
                <c:pt idx="10">
                  <c:v>100</c:v>
                </c:pt>
                <c:pt idx="11">
                  <c:v>90.909090909090907</c:v>
                </c:pt>
                <c:pt idx="12">
                  <c:v>83.333333333333329</c:v>
                </c:pt>
                <c:pt idx="13">
                  <c:v>76.92307692307692</c:v>
                </c:pt>
                <c:pt idx="14">
                  <c:v>71.428571428571431</c:v>
                </c:pt>
                <c:pt idx="15">
                  <c:v>66.666666666666671</c:v>
                </c:pt>
                <c:pt idx="16">
                  <c:v>62.5</c:v>
                </c:pt>
                <c:pt idx="17">
                  <c:v>58.823529411764703</c:v>
                </c:pt>
                <c:pt idx="18">
                  <c:v>55.555555555555557</c:v>
                </c:pt>
                <c:pt idx="19">
                  <c:v>52.631578947368418</c:v>
                </c:pt>
                <c:pt idx="20">
                  <c:v>50</c:v>
                </c:pt>
                <c:pt idx="21">
                  <c:v>47.61904761904762</c:v>
                </c:pt>
                <c:pt idx="22">
                  <c:v>45.454545454545453</c:v>
                </c:pt>
                <c:pt idx="23">
                  <c:v>43.478260869565219</c:v>
                </c:pt>
                <c:pt idx="24">
                  <c:v>41.666666666666664</c:v>
                </c:pt>
                <c:pt idx="25">
                  <c:v>40</c:v>
                </c:pt>
                <c:pt idx="26">
                  <c:v>38.46153846153846</c:v>
                </c:pt>
                <c:pt idx="27">
                  <c:v>37.037037037037038</c:v>
                </c:pt>
                <c:pt idx="28">
                  <c:v>35.714285714285715</c:v>
                </c:pt>
                <c:pt idx="29">
                  <c:v>34.482758620689658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3F-472B-A040-6A72A509956F}"/>
            </c:ext>
          </c:extLst>
        </c:ser>
        <c:ser>
          <c:idx val="1"/>
          <c:order val="1"/>
          <c:tx>
            <c:strRef>
              <c:f>'Funzione di costo medio'!$F$18</c:f>
              <c:strCache>
                <c:ptCount val="1"/>
                <c:pt idx="0">
                  <c:v>CMV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medio'!$A$19:$A$48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medio'!$F$19:$F$48</c:f>
              <c:numCache>
                <c:formatCode>General</c:formatCode>
                <c:ptCount val="30"/>
                <c:pt idx="1">
                  <c:v>181</c:v>
                </c:pt>
                <c:pt idx="2">
                  <c:v>164</c:v>
                </c:pt>
                <c:pt idx="3">
                  <c:v>149</c:v>
                </c:pt>
                <c:pt idx="4">
                  <c:v>136</c:v>
                </c:pt>
                <c:pt idx="5">
                  <c:v>125</c:v>
                </c:pt>
                <c:pt idx="6">
                  <c:v>116</c:v>
                </c:pt>
                <c:pt idx="7">
                  <c:v>109</c:v>
                </c:pt>
                <c:pt idx="8">
                  <c:v>104</c:v>
                </c:pt>
                <c:pt idx="9">
                  <c:v>101</c:v>
                </c:pt>
                <c:pt idx="10">
                  <c:v>100</c:v>
                </c:pt>
                <c:pt idx="11">
                  <c:v>101</c:v>
                </c:pt>
                <c:pt idx="12">
                  <c:v>104</c:v>
                </c:pt>
                <c:pt idx="13">
                  <c:v>109</c:v>
                </c:pt>
                <c:pt idx="14">
                  <c:v>116</c:v>
                </c:pt>
                <c:pt idx="15">
                  <c:v>125</c:v>
                </c:pt>
                <c:pt idx="16">
                  <c:v>136</c:v>
                </c:pt>
                <c:pt idx="17">
                  <c:v>149</c:v>
                </c:pt>
                <c:pt idx="18">
                  <c:v>164</c:v>
                </c:pt>
                <c:pt idx="19">
                  <c:v>181</c:v>
                </c:pt>
                <c:pt idx="20">
                  <c:v>200</c:v>
                </c:pt>
                <c:pt idx="21">
                  <c:v>221</c:v>
                </c:pt>
                <c:pt idx="22">
                  <c:v>244</c:v>
                </c:pt>
                <c:pt idx="23">
                  <c:v>269</c:v>
                </c:pt>
                <c:pt idx="24">
                  <c:v>296</c:v>
                </c:pt>
                <c:pt idx="25">
                  <c:v>325</c:v>
                </c:pt>
                <c:pt idx="26">
                  <c:v>356</c:v>
                </c:pt>
                <c:pt idx="27">
                  <c:v>389</c:v>
                </c:pt>
                <c:pt idx="28">
                  <c:v>424</c:v>
                </c:pt>
                <c:pt idx="29">
                  <c:v>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3F-472B-A040-6A72A509956F}"/>
            </c:ext>
          </c:extLst>
        </c:ser>
        <c:ser>
          <c:idx val="3"/>
          <c:order val="2"/>
          <c:tx>
            <c:strRef>
              <c:f>'Funzione di costo medio'!$G$18</c:f>
              <c:strCache>
                <c:ptCount val="1"/>
                <c:pt idx="0">
                  <c:v>CMT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medio'!$A$19:$A$48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medio'!$G$19:$G$48</c:f>
              <c:numCache>
                <c:formatCode>_-* #,##0\ _€_-;\-* #,##0\ _€_-;_-* "-"??\ _€_-;_-@_-</c:formatCode>
                <c:ptCount val="30"/>
                <c:pt idx="1">
                  <c:v>1181</c:v>
                </c:pt>
                <c:pt idx="2">
                  <c:v>664</c:v>
                </c:pt>
                <c:pt idx="3">
                  <c:v>482.33333333333331</c:v>
                </c:pt>
                <c:pt idx="4">
                  <c:v>386</c:v>
                </c:pt>
                <c:pt idx="5">
                  <c:v>325</c:v>
                </c:pt>
                <c:pt idx="6">
                  <c:v>282.66666666666669</c:v>
                </c:pt>
                <c:pt idx="7">
                  <c:v>251.85714285714286</c:v>
                </c:pt>
                <c:pt idx="8">
                  <c:v>229</c:v>
                </c:pt>
                <c:pt idx="9">
                  <c:v>212.11111111111111</c:v>
                </c:pt>
                <c:pt idx="10">
                  <c:v>200</c:v>
                </c:pt>
                <c:pt idx="11">
                  <c:v>191.90909090909091</c:v>
                </c:pt>
                <c:pt idx="12">
                  <c:v>187.33333333333334</c:v>
                </c:pt>
                <c:pt idx="13">
                  <c:v>185.92307692307693</c:v>
                </c:pt>
                <c:pt idx="14">
                  <c:v>187.42857142857142</c:v>
                </c:pt>
                <c:pt idx="15">
                  <c:v>191.66666666666666</c:v>
                </c:pt>
                <c:pt idx="16">
                  <c:v>198.5</c:v>
                </c:pt>
                <c:pt idx="17">
                  <c:v>207.8235294117647</c:v>
                </c:pt>
                <c:pt idx="18">
                  <c:v>219.55555555555554</c:v>
                </c:pt>
                <c:pt idx="19">
                  <c:v>233.63157894736841</c:v>
                </c:pt>
                <c:pt idx="20">
                  <c:v>250</c:v>
                </c:pt>
                <c:pt idx="21">
                  <c:v>268.61904761904759</c:v>
                </c:pt>
                <c:pt idx="22">
                  <c:v>289.45454545454544</c:v>
                </c:pt>
                <c:pt idx="23">
                  <c:v>312.47826086956519</c:v>
                </c:pt>
                <c:pt idx="24">
                  <c:v>337.66666666666669</c:v>
                </c:pt>
                <c:pt idx="25">
                  <c:v>365</c:v>
                </c:pt>
                <c:pt idx="26">
                  <c:v>394.46153846153845</c:v>
                </c:pt>
                <c:pt idx="27">
                  <c:v>426.03703703703701</c:v>
                </c:pt>
                <c:pt idx="28">
                  <c:v>459.71428571428572</c:v>
                </c:pt>
                <c:pt idx="29">
                  <c:v>495.48275862068965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5F-43B3-A65E-2232B1FF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49696"/>
        <c:axId val="410150088"/>
      </c:scatterChart>
      <c:valAx>
        <c:axId val="41014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50088"/>
        <c:crosses val="autoZero"/>
        <c:crossBetween val="midCat"/>
      </c:valAx>
      <c:valAx>
        <c:axId val="41015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La funzione di produzione cubica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2"/>
          <c:tx>
            <c:strRef>
              <c:f>'Funzione di produzione cubica'!$C$17</c:f>
              <c:strCache>
                <c:ptCount val="1"/>
                <c:pt idx="0">
                  <c:v>PM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'Funzione di produzione cubica'!$A$18:$A$48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'Funzione di produzione cubica'!$C$18:$C$48</c:f>
              <c:numCache>
                <c:formatCode>0.00</c:formatCode>
                <c:ptCount val="31"/>
                <c:pt idx="1">
                  <c:v>0.81600000000000006</c:v>
                </c:pt>
                <c:pt idx="2">
                  <c:v>1.304</c:v>
                </c:pt>
                <c:pt idx="3">
                  <c:v>1.764</c:v>
                </c:pt>
                <c:pt idx="4">
                  <c:v>2.1960000000000002</c:v>
                </c:pt>
                <c:pt idx="5">
                  <c:v>2.6</c:v>
                </c:pt>
                <c:pt idx="6">
                  <c:v>2.9760000000000004</c:v>
                </c:pt>
                <c:pt idx="7">
                  <c:v>3.3240000000000007</c:v>
                </c:pt>
                <c:pt idx="8">
                  <c:v>3.6440000000000001</c:v>
                </c:pt>
                <c:pt idx="9">
                  <c:v>3.9360000000000008</c:v>
                </c:pt>
                <c:pt idx="10">
                  <c:v>4.2</c:v>
                </c:pt>
                <c:pt idx="11">
                  <c:v>4.4360000000000008</c:v>
                </c:pt>
                <c:pt idx="12">
                  <c:v>4.644000000000001</c:v>
                </c:pt>
                <c:pt idx="13">
                  <c:v>4.8240000000000007</c:v>
                </c:pt>
                <c:pt idx="14">
                  <c:v>4.976</c:v>
                </c:pt>
                <c:pt idx="15">
                  <c:v>5.0999999999999996</c:v>
                </c:pt>
                <c:pt idx="16">
                  <c:v>5.1960000000000006</c:v>
                </c:pt>
                <c:pt idx="17">
                  <c:v>5.2640000000000011</c:v>
                </c:pt>
                <c:pt idx="18">
                  <c:v>5.3040000000000003</c:v>
                </c:pt>
                <c:pt idx="19">
                  <c:v>5.3160000000000007</c:v>
                </c:pt>
                <c:pt idx="20">
                  <c:v>5.3</c:v>
                </c:pt>
                <c:pt idx="21">
                  <c:v>5.2560000000000011</c:v>
                </c:pt>
                <c:pt idx="22">
                  <c:v>5.1840000000000011</c:v>
                </c:pt>
                <c:pt idx="23">
                  <c:v>5.0840000000000005</c:v>
                </c:pt>
                <c:pt idx="24">
                  <c:v>4.9560000000000013</c:v>
                </c:pt>
                <c:pt idx="25">
                  <c:v>4.8</c:v>
                </c:pt>
                <c:pt idx="26">
                  <c:v>4.6160000000000014</c:v>
                </c:pt>
                <c:pt idx="27">
                  <c:v>4.4039999999999999</c:v>
                </c:pt>
                <c:pt idx="28">
                  <c:v>4.1640000000000006</c:v>
                </c:pt>
                <c:pt idx="29">
                  <c:v>3.8959999999999999</c:v>
                </c:pt>
                <c:pt idx="3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5E-4569-8C27-F72A9A42204A}"/>
            </c:ext>
          </c:extLst>
        </c:ser>
        <c:ser>
          <c:idx val="4"/>
          <c:order val="3"/>
          <c:tx>
            <c:strRef>
              <c:f>'Funzione di produzione cubica'!$A$10</c:f>
              <c:strCache>
                <c:ptCount val="1"/>
                <c:pt idx="0">
                  <c:v>Max PM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di produzione cubica'!$B$10:$B$11</c:f>
              <c:numCache>
                <c:formatCode>0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'Funzione di produzione cubica'!$C$10:$C$11</c:f>
              <c:numCache>
                <c:formatCode>0</c:formatCode>
                <c:ptCount val="2"/>
                <c:pt idx="0">
                  <c:v>0</c:v>
                </c:pt>
                <c:pt idx="1">
                  <c:v>5.3160000000000007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5E-4569-8C27-F72A9A42204A}"/>
            </c:ext>
          </c:extLst>
        </c:ser>
        <c:ser>
          <c:idx val="2"/>
          <c:order val="4"/>
          <c:tx>
            <c:strRef>
              <c:f>'Funzione di produzione cubica'!$D$17</c:f>
              <c:strCache>
                <c:ptCount val="1"/>
                <c:pt idx="0">
                  <c:v>Pm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'Funzione di produzione cubica'!$A$18:$A$48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'Funzione di produzione cubica'!$D$18:$D$48</c:f>
              <c:numCache>
                <c:formatCode>0.0</c:formatCode>
                <c:ptCount val="31"/>
                <c:pt idx="1">
                  <c:v>1.3180000000000001</c:v>
                </c:pt>
                <c:pt idx="2">
                  <c:v>2.2520000000000002</c:v>
                </c:pt>
                <c:pt idx="3">
                  <c:v>3.1019999999999999</c:v>
                </c:pt>
                <c:pt idx="4">
                  <c:v>3.8679999999999999</c:v>
                </c:pt>
                <c:pt idx="5">
                  <c:v>4.5500000000000007</c:v>
                </c:pt>
                <c:pt idx="6">
                  <c:v>5.1480000000000006</c:v>
                </c:pt>
                <c:pt idx="7">
                  <c:v>5.6619999999999999</c:v>
                </c:pt>
                <c:pt idx="8">
                  <c:v>6.0919999999999996</c:v>
                </c:pt>
                <c:pt idx="9">
                  <c:v>6.4380000000000006</c:v>
                </c:pt>
                <c:pt idx="10">
                  <c:v>6.7000000000000011</c:v>
                </c:pt>
                <c:pt idx="11">
                  <c:v>6.8779999999999992</c:v>
                </c:pt>
                <c:pt idx="12">
                  <c:v>6.9720000000000004</c:v>
                </c:pt>
                <c:pt idx="13">
                  <c:v>6.9820000000000002</c:v>
                </c:pt>
                <c:pt idx="14">
                  <c:v>6.9079999999999986</c:v>
                </c:pt>
                <c:pt idx="15">
                  <c:v>6.7499999999999991</c:v>
                </c:pt>
                <c:pt idx="16">
                  <c:v>6.508</c:v>
                </c:pt>
                <c:pt idx="17">
                  <c:v>6.1819999999999995</c:v>
                </c:pt>
                <c:pt idx="18">
                  <c:v>5.7720000000000011</c:v>
                </c:pt>
                <c:pt idx="19">
                  <c:v>5.2779999999999996</c:v>
                </c:pt>
                <c:pt idx="20">
                  <c:v>4.700000000000002</c:v>
                </c:pt>
                <c:pt idx="21">
                  <c:v>4.0379999999999994</c:v>
                </c:pt>
                <c:pt idx="22">
                  <c:v>3.2919999999999972</c:v>
                </c:pt>
                <c:pt idx="23">
                  <c:v>2.4620000000000024</c:v>
                </c:pt>
                <c:pt idx="24">
                  <c:v>1.5480000000000012</c:v>
                </c:pt>
                <c:pt idx="25">
                  <c:v>0.55000000000000004</c:v>
                </c:pt>
                <c:pt idx="26">
                  <c:v>-0.53200000000000069</c:v>
                </c:pt>
                <c:pt idx="27">
                  <c:v>-1.6980000000000011</c:v>
                </c:pt>
                <c:pt idx="28">
                  <c:v>-2.9480000000000048</c:v>
                </c:pt>
                <c:pt idx="29">
                  <c:v>-4.2820000000000009</c:v>
                </c:pt>
                <c:pt idx="30">
                  <c:v>-5.7000000000000037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5E-4569-8C27-F72A9A42204A}"/>
            </c:ext>
          </c:extLst>
        </c:ser>
        <c:ser>
          <c:idx val="5"/>
          <c:order val="5"/>
          <c:tx>
            <c:strRef>
              <c:f>'Funzione di produzione cubica'!$A$13</c:f>
              <c:strCache>
                <c:ptCount val="1"/>
                <c:pt idx="0">
                  <c:v>max Pm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di produzione cubica'!$B$13:$B$14</c:f>
              <c:numCache>
                <c:formatCode>0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'Funzione di produzione cubica'!$C$13:$C$14</c:f>
              <c:numCache>
                <c:formatCode>0</c:formatCode>
                <c:ptCount val="2"/>
                <c:pt idx="0">
                  <c:v>0</c:v>
                </c:pt>
                <c:pt idx="1">
                  <c:v>6.9820000000000002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5E-4569-8C27-F72A9A42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209104"/>
        <c:axId val="399209496"/>
      </c:scatterChart>
      <c:scatterChart>
        <c:scatterStyle val="lineMarker"/>
        <c:varyColors val="0"/>
        <c:ser>
          <c:idx val="1"/>
          <c:order val="0"/>
          <c:tx>
            <c:strRef>
              <c:f>'Funzione di produzione cubica'!$B$17</c:f>
              <c:strCache>
                <c:ptCount val="1"/>
                <c:pt idx="0">
                  <c:v>PT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di produzione cubica'!$A$18:$A$48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'Funzione di produzione cubica'!$B$18:$B$48</c:f>
              <c:numCache>
                <c:formatCode>0.0</c:formatCode>
                <c:ptCount val="31"/>
                <c:pt idx="0">
                  <c:v>0</c:v>
                </c:pt>
                <c:pt idx="1">
                  <c:v>0.81600000000000006</c:v>
                </c:pt>
                <c:pt idx="2">
                  <c:v>2.6080000000000001</c:v>
                </c:pt>
                <c:pt idx="3">
                  <c:v>5.2919999999999998</c:v>
                </c:pt>
                <c:pt idx="4">
                  <c:v>8.7840000000000007</c:v>
                </c:pt>
                <c:pt idx="5">
                  <c:v>13</c:v>
                </c:pt>
                <c:pt idx="6">
                  <c:v>17.856000000000002</c:v>
                </c:pt>
                <c:pt idx="7">
                  <c:v>23.268000000000004</c:v>
                </c:pt>
                <c:pt idx="8">
                  <c:v>29.152000000000001</c:v>
                </c:pt>
                <c:pt idx="9">
                  <c:v>35.424000000000007</c:v>
                </c:pt>
                <c:pt idx="10">
                  <c:v>42</c:v>
                </c:pt>
                <c:pt idx="11">
                  <c:v>48.796000000000006</c:v>
                </c:pt>
                <c:pt idx="12">
                  <c:v>55.728000000000009</c:v>
                </c:pt>
                <c:pt idx="13">
                  <c:v>62.71200000000001</c:v>
                </c:pt>
                <c:pt idx="14">
                  <c:v>69.664000000000001</c:v>
                </c:pt>
                <c:pt idx="15">
                  <c:v>76.5</c:v>
                </c:pt>
                <c:pt idx="16">
                  <c:v>83.13600000000001</c:v>
                </c:pt>
                <c:pt idx="17">
                  <c:v>89.488000000000014</c:v>
                </c:pt>
                <c:pt idx="18">
                  <c:v>95.472000000000008</c:v>
                </c:pt>
                <c:pt idx="19">
                  <c:v>101.00400000000002</c:v>
                </c:pt>
                <c:pt idx="20">
                  <c:v>106</c:v>
                </c:pt>
                <c:pt idx="21">
                  <c:v>110.37600000000002</c:v>
                </c:pt>
                <c:pt idx="22">
                  <c:v>114.04800000000003</c:v>
                </c:pt>
                <c:pt idx="23">
                  <c:v>116.93200000000002</c:v>
                </c:pt>
                <c:pt idx="24">
                  <c:v>118.94400000000003</c:v>
                </c:pt>
                <c:pt idx="25">
                  <c:v>120</c:v>
                </c:pt>
                <c:pt idx="26">
                  <c:v>120.01600000000003</c:v>
                </c:pt>
                <c:pt idx="27">
                  <c:v>118.90799999999999</c:v>
                </c:pt>
                <c:pt idx="28">
                  <c:v>116.59200000000001</c:v>
                </c:pt>
                <c:pt idx="29">
                  <c:v>112.98399999999999</c:v>
                </c:pt>
                <c:pt idx="30">
                  <c:v>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5E-4569-8C27-F72A9A42204A}"/>
            </c:ext>
          </c:extLst>
        </c:ser>
        <c:ser>
          <c:idx val="3"/>
          <c:order val="1"/>
          <c:tx>
            <c:strRef>
              <c:f>'Funzione di produzione cubica'!$A$7</c:f>
              <c:strCache>
                <c:ptCount val="1"/>
                <c:pt idx="0">
                  <c:v>Max PT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di produzione cubica'!$B$7:$B$8</c:f>
              <c:numCache>
                <c:formatCode>0</c:formatCode>
                <c:ptCount val="2"/>
                <c:pt idx="0">
                  <c:v>26</c:v>
                </c:pt>
                <c:pt idx="1">
                  <c:v>26</c:v>
                </c:pt>
              </c:numCache>
            </c:numRef>
          </c:xVal>
          <c:yVal>
            <c:numRef>
              <c:f>'Funzione di produzione cubica'!$C$7:$C$8</c:f>
              <c:numCache>
                <c:formatCode>0</c:formatCode>
                <c:ptCount val="2"/>
                <c:pt idx="0">
                  <c:v>0</c:v>
                </c:pt>
                <c:pt idx="1">
                  <c:v>120.01600000000003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C5E-4569-8C27-F72A9A42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210280"/>
        <c:axId val="399209888"/>
      </c:scatterChart>
      <c:valAx>
        <c:axId val="399209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di produzione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09496"/>
        <c:crosses val="autoZero"/>
        <c:crossBetween val="midCat"/>
      </c:valAx>
      <c:valAx>
        <c:axId val="3992094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Prodotto medio e marginale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09104"/>
        <c:crosses val="autoZero"/>
        <c:crossBetween val="midCat"/>
      </c:valAx>
      <c:valAx>
        <c:axId val="3992098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Prodotto totale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10280"/>
        <c:crosses val="max"/>
        <c:crossBetween val="midCat"/>
      </c:valAx>
      <c:valAx>
        <c:axId val="399210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209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costo marginale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'Funzione di costo marginale'!$F$18</c:f>
              <c:strCache>
                <c:ptCount val="1"/>
                <c:pt idx="0">
                  <c:v>CMV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marginale'!$A$19:$A$48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marginale'!$F$19:$F$48</c:f>
              <c:numCache>
                <c:formatCode>General</c:formatCode>
                <c:ptCount val="30"/>
                <c:pt idx="1">
                  <c:v>181</c:v>
                </c:pt>
                <c:pt idx="2">
                  <c:v>164</c:v>
                </c:pt>
                <c:pt idx="3">
                  <c:v>149</c:v>
                </c:pt>
                <c:pt idx="4">
                  <c:v>136</c:v>
                </c:pt>
                <c:pt idx="5">
                  <c:v>125</c:v>
                </c:pt>
                <c:pt idx="6">
                  <c:v>116</c:v>
                </c:pt>
                <c:pt idx="7">
                  <c:v>109</c:v>
                </c:pt>
                <c:pt idx="8">
                  <c:v>104</c:v>
                </c:pt>
                <c:pt idx="9">
                  <c:v>101</c:v>
                </c:pt>
                <c:pt idx="10">
                  <c:v>100</c:v>
                </c:pt>
                <c:pt idx="11">
                  <c:v>101</c:v>
                </c:pt>
                <c:pt idx="12">
                  <c:v>104</c:v>
                </c:pt>
                <c:pt idx="13">
                  <c:v>109</c:v>
                </c:pt>
                <c:pt idx="14">
                  <c:v>116</c:v>
                </c:pt>
                <c:pt idx="15">
                  <c:v>125</c:v>
                </c:pt>
                <c:pt idx="16">
                  <c:v>136</c:v>
                </c:pt>
                <c:pt idx="17">
                  <c:v>149</c:v>
                </c:pt>
                <c:pt idx="18">
                  <c:v>164</c:v>
                </c:pt>
                <c:pt idx="19">
                  <c:v>181</c:v>
                </c:pt>
                <c:pt idx="20">
                  <c:v>200</c:v>
                </c:pt>
                <c:pt idx="21">
                  <c:v>221</c:v>
                </c:pt>
                <c:pt idx="22">
                  <c:v>244</c:v>
                </c:pt>
                <c:pt idx="23">
                  <c:v>269</c:v>
                </c:pt>
                <c:pt idx="24">
                  <c:v>296</c:v>
                </c:pt>
                <c:pt idx="25">
                  <c:v>325</c:v>
                </c:pt>
                <c:pt idx="26">
                  <c:v>356</c:v>
                </c:pt>
                <c:pt idx="27">
                  <c:v>389</c:v>
                </c:pt>
                <c:pt idx="28">
                  <c:v>424</c:v>
                </c:pt>
                <c:pt idx="29">
                  <c:v>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0C-41B7-9CC6-75218516B33A}"/>
            </c:ext>
          </c:extLst>
        </c:ser>
        <c:ser>
          <c:idx val="3"/>
          <c:order val="1"/>
          <c:tx>
            <c:strRef>
              <c:f>'Funzione di costo marginale'!$G$18</c:f>
              <c:strCache>
                <c:ptCount val="1"/>
                <c:pt idx="0">
                  <c:v>CMT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marginale'!$A$19:$A$48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marginale'!$G$19:$G$48</c:f>
              <c:numCache>
                <c:formatCode>_-* #,##0\ _€_-;\-* #,##0\ _€_-;_-* "-"??\ _€_-;_-@_-</c:formatCode>
                <c:ptCount val="30"/>
                <c:pt idx="1">
                  <c:v>1181</c:v>
                </c:pt>
                <c:pt idx="2">
                  <c:v>664</c:v>
                </c:pt>
                <c:pt idx="3">
                  <c:v>482.33333333333331</c:v>
                </c:pt>
                <c:pt idx="4">
                  <c:v>386</c:v>
                </c:pt>
                <c:pt idx="5">
                  <c:v>325</c:v>
                </c:pt>
                <c:pt idx="6">
                  <c:v>282.66666666666669</c:v>
                </c:pt>
                <c:pt idx="7">
                  <c:v>251.85714285714286</c:v>
                </c:pt>
                <c:pt idx="8">
                  <c:v>229</c:v>
                </c:pt>
                <c:pt idx="9">
                  <c:v>212.11111111111111</c:v>
                </c:pt>
                <c:pt idx="10">
                  <c:v>200</c:v>
                </c:pt>
                <c:pt idx="11">
                  <c:v>191.90909090909091</c:v>
                </c:pt>
                <c:pt idx="12">
                  <c:v>187.33333333333334</c:v>
                </c:pt>
                <c:pt idx="13">
                  <c:v>185.92307692307693</c:v>
                </c:pt>
                <c:pt idx="14">
                  <c:v>187.42857142857142</c:v>
                </c:pt>
                <c:pt idx="15">
                  <c:v>191.66666666666666</c:v>
                </c:pt>
                <c:pt idx="16">
                  <c:v>198.5</c:v>
                </c:pt>
                <c:pt idx="17">
                  <c:v>207.8235294117647</c:v>
                </c:pt>
                <c:pt idx="18">
                  <c:v>219.55555555555554</c:v>
                </c:pt>
                <c:pt idx="19">
                  <c:v>233.63157894736841</c:v>
                </c:pt>
                <c:pt idx="20">
                  <c:v>250</c:v>
                </c:pt>
                <c:pt idx="21">
                  <c:v>268.61904761904759</c:v>
                </c:pt>
                <c:pt idx="22">
                  <c:v>289.45454545454544</c:v>
                </c:pt>
                <c:pt idx="23">
                  <c:v>312.47826086956519</c:v>
                </c:pt>
                <c:pt idx="24">
                  <c:v>337.66666666666669</c:v>
                </c:pt>
                <c:pt idx="25">
                  <c:v>365</c:v>
                </c:pt>
                <c:pt idx="26">
                  <c:v>394.46153846153845</c:v>
                </c:pt>
                <c:pt idx="27">
                  <c:v>426.03703703703701</c:v>
                </c:pt>
                <c:pt idx="28">
                  <c:v>459.71428571428572</c:v>
                </c:pt>
                <c:pt idx="29">
                  <c:v>495.48275862068965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5F-43B3-A65E-2232B1FF7F5E}"/>
            </c:ext>
          </c:extLst>
        </c:ser>
        <c:ser>
          <c:idx val="0"/>
          <c:order val="2"/>
          <c:tx>
            <c:strRef>
              <c:f>'Funzione di costo marginale'!$H$18</c:f>
              <c:strCache>
                <c:ptCount val="1"/>
                <c:pt idx="0">
                  <c:v>Cm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di costo marginale'!$A$19:$A$48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'Funzione di costo marginale'!$H$19:$H$48</c:f>
              <c:numCache>
                <c:formatCode>General</c:formatCode>
                <c:ptCount val="30"/>
                <c:pt idx="0">
                  <c:v>200</c:v>
                </c:pt>
                <c:pt idx="1">
                  <c:v>163</c:v>
                </c:pt>
                <c:pt idx="2">
                  <c:v>132</c:v>
                </c:pt>
                <c:pt idx="3">
                  <c:v>107</c:v>
                </c:pt>
                <c:pt idx="4">
                  <c:v>88</c:v>
                </c:pt>
                <c:pt idx="5">
                  <c:v>75</c:v>
                </c:pt>
                <c:pt idx="6">
                  <c:v>68</c:v>
                </c:pt>
                <c:pt idx="7">
                  <c:v>67</c:v>
                </c:pt>
                <c:pt idx="8">
                  <c:v>72</c:v>
                </c:pt>
                <c:pt idx="9">
                  <c:v>83</c:v>
                </c:pt>
                <c:pt idx="10">
                  <c:v>100</c:v>
                </c:pt>
                <c:pt idx="11">
                  <c:v>123</c:v>
                </c:pt>
                <c:pt idx="12">
                  <c:v>152</c:v>
                </c:pt>
                <c:pt idx="13">
                  <c:v>187</c:v>
                </c:pt>
                <c:pt idx="14">
                  <c:v>228</c:v>
                </c:pt>
                <c:pt idx="15">
                  <c:v>275</c:v>
                </c:pt>
                <c:pt idx="16">
                  <c:v>328</c:v>
                </c:pt>
                <c:pt idx="17">
                  <c:v>387</c:v>
                </c:pt>
                <c:pt idx="18">
                  <c:v>452</c:v>
                </c:pt>
                <c:pt idx="19">
                  <c:v>523</c:v>
                </c:pt>
                <c:pt idx="20">
                  <c:v>600</c:v>
                </c:pt>
                <c:pt idx="21">
                  <c:v>683</c:v>
                </c:pt>
                <c:pt idx="22">
                  <c:v>772</c:v>
                </c:pt>
                <c:pt idx="23">
                  <c:v>867</c:v>
                </c:pt>
                <c:pt idx="24">
                  <c:v>968</c:v>
                </c:pt>
                <c:pt idx="25">
                  <c:v>1075</c:v>
                </c:pt>
                <c:pt idx="26">
                  <c:v>1188</c:v>
                </c:pt>
                <c:pt idx="27">
                  <c:v>1307</c:v>
                </c:pt>
                <c:pt idx="28">
                  <c:v>1432</c:v>
                </c:pt>
                <c:pt idx="29">
                  <c:v>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0C-41B7-9CC6-75218516B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296320"/>
        <c:axId val="410296712"/>
      </c:scatterChart>
      <c:valAx>
        <c:axId val="41029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6712"/>
        <c:crosses val="autoZero"/>
        <c:crossBetween val="midCat"/>
      </c:valAx>
      <c:valAx>
        <c:axId val="41029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L'ottimo livello produttivo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'Ottimo livello produttivo_1'!$B$18</c:f>
              <c:strCache>
                <c:ptCount val="1"/>
                <c:pt idx="0">
                  <c:v>CT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produttivo_1'!$A$19:$A$48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'Ottimo livello produttivo_1'!$B$19:$B$48</c:f>
              <c:numCache>
                <c:formatCode>General</c:formatCode>
                <c:ptCount val="30"/>
                <c:pt idx="0">
                  <c:v>1000</c:v>
                </c:pt>
                <c:pt idx="1">
                  <c:v>1181</c:v>
                </c:pt>
                <c:pt idx="2">
                  <c:v>1328</c:v>
                </c:pt>
                <c:pt idx="3">
                  <c:v>1447</c:v>
                </c:pt>
                <c:pt idx="4">
                  <c:v>1544</c:v>
                </c:pt>
                <c:pt idx="5">
                  <c:v>1625</c:v>
                </c:pt>
                <c:pt idx="6">
                  <c:v>1696</c:v>
                </c:pt>
                <c:pt idx="7">
                  <c:v>1763</c:v>
                </c:pt>
                <c:pt idx="8">
                  <c:v>1832</c:v>
                </c:pt>
                <c:pt idx="9">
                  <c:v>1909</c:v>
                </c:pt>
                <c:pt idx="10">
                  <c:v>2000</c:v>
                </c:pt>
                <c:pt idx="11">
                  <c:v>2111</c:v>
                </c:pt>
                <c:pt idx="12">
                  <c:v>2248</c:v>
                </c:pt>
                <c:pt idx="13">
                  <c:v>2417</c:v>
                </c:pt>
                <c:pt idx="14">
                  <c:v>2624</c:v>
                </c:pt>
                <c:pt idx="15">
                  <c:v>2875</c:v>
                </c:pt>
                <c:pt idx="16">
                  <c:v>3176</c:v>
                </c:pt>
                <c:pt idx="17">
                  <c:v>3533</c:v>
                </c:pt>
                <c:pt idx="18">
                  <c:v>3952</c:v>
                </c:pt>
                <c:pt idx="19">
                  <c:v>4439</c:v>
                </c:pt>
                <c:pt idx="20">
                  <c:v>5000</c:v>
                </c:pt>
                <c:pt idx="21">
                  <c:v>5641</c:v>
                </c:pt>
                <c:pt idx="22">
                  <c:v>6368</c:v>
                </c:pt>
                <c:pt idx="23">
                  <c:v>7187</c:v>
                </c:pt>
                <c:pt idx="24">
                  <c:v>8104</c:v>
                </c:pt>
                <c:pt idx="25">
                  <c:v>9125</c:v>
                </c:pt>
                <c:pt idx="26">
                  <c:v>10256</c:v>
                </c:pt>
                <c:pt idx="27">
                  <c:v>11503</c:v>
                </c:pt>
                <c:pt idx="28">
                  <c:v>12872</c:v>
                </c:pt>
                <c:pt idx="29">
                  <c:v>14369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42-4934-9389-AAB962BF134A}"/>
            </c:ext>
          </c:extLst>
        </c:ser>
        <c:ser>
          <c:idx val="0"/>
          <c:order val="1"/>
          <c:tx>
            <c:strRef>
              <c:f>'Ottimo livello produttivo_1'!$C$18</c:f>
              <c:strCache>
                <c:ptCount val="1"/>
                <c:pt idx="0">
                  <c:v>RT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produttivo_1'!$A$19:$A$48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'Ottimo livello produttivo_1'!$C$19:$C$48</c:f>
              <c:numCache>
                <c:formatCode>General</c:formatCode>
                <c:ptCount val="30"/>
                <c:pt idx="0">
                  <c:v>0</c:v>
                </c:pt>
                <c:pt idx="1">
                  <c:v>450</c:v>
                </c:pt>
                <c:pt idx="2">
                  <c:v>900</c:v>
                </c:pt>
                <c:pt idx="3">
                  <c:v>1350</c:v>
                </c:pt>
                <c:pt idx="4">
                  <c:v>1800</c:v>
                </c:pt>
                <c:pt idx="5">
                  <c:v>2250</c:v>
                </c:pt>
                <c:pt idx="6">
                  <c:v>2700</c:v>
                </c:pt>
                <c:pt idx="7">
                  <c:v>3150</c:v>
                </c:pt>
                <c:pt idx="8">
                  <c:v>3600</c:v>
                </c:pt>
                <c:pt idx="9">
                  <c:v>4050</c:v>
                </c:pt>
                <c:pt idx="10">
                  <c:v>4500</c:v>
                </c:pt>
                <c:pt idx="11">
                  <c:v>4950</c:v>
                </c:pt>
                <c:pt idx="12">
                  <c:v>5400</c:v>
                </c:pt>
                <c:pt idx="13">
                  <c:v>5850</c:v>
                </c:pt>
                <c:pt idx="14">
                  <c:v>6300</c:v>
                </c:pt>
                <c:pt idx="15">
                  <c:v>6750</c:v>
                </c:pt>
                <c:pt idx="16">
                  <c:v>7200</c:v>
                </c:pt>
                <c:pt idx="17">
                  <c:v>7650</c:v>
                </c:pt>
                <c:pt idx="18">
                  <c:v>8100</c:v>
                </c:pt>
                <c:pt idx="19">
                  <c:v>8550</c:v>
                </c:pt>
                <c:pt idx="20">
                  <c:v>9000</c:v>
                </c:pt>
                <c:pt idx="21">
                  <c:v>9450</c:v>
                </c:pt>
                <c:pt idx="22">
                  <c:v>9900</c:v>
                </c:pt>
                <c:pt idx="23">
                  <c:v>10350</c:v>
                </c:pt>
                <c:pt idx="24">
                  <c:v>10800</c:v>
                </c:pt>
                <c:pt idx="25">
                  <c:v>11250</c:v>
                </c:pt>
                <c:pt idx="26">
                  <c:v>11700</c:v>
                </c:pt>
                <c:pt idx="27">
                  <c:v>12150</c:v>
                </c:pt>
                <c:pt idx="28">
                  <c:v>12600</c:v>
                </c:pt>
                <c:pt idx="29">
                  <c:v>13050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64-4927-88F8-C612C4BD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297496"/>
        <c:axId val="410297888"/>
      </c:scatterChart>
      <c:scatterChart>
        <c:scatterStyle val="smoothMarker"/>
        <c:varyColors val="0"/>
        <c:ser>
          <c:idx val="1"/>
          <c:order val="2"/>
          <c:tx>
            <c:strRef>
              <c:f>'Ottimo livello produttivo_1'!$D$18</c:f>
              <c:strCache>
                <c:ptCount val="1"/>
                <c:pt idx="0">
                  <c:v>π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produttivo_1'!$A$19:$A$48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'Ottimo livello produttivo_1'!$D$19:$D$48</c:f>
              <c:numCache>
                <c:formatCode>General</c:formatCode>
                <c:ptCount val="30"/>
                <c:pt idx="0">
                  <c:v>-1000</c:v>
                </c:pt>
                <c:pt idx="1">
                  <c:v>-731</c:v>
                </c:pt>
                <c:pt idx="2">
                  <c:v>-428</c:v>
                </c:pt>
                <c:pt idx="3">
                  <c:v>-97</c:v>
                </c:pt>
                <c:pt idx="4">
                  <c:v>256</c:v>
                </c:pt>
                <c:pt idx="5">
                  <c:v>625</c:v>
                </c:pt>
                <c:pt idx="6">
                  <c:v>1004</c:v>
                </c:pt>
                <c:pt idx="7">
                  <c:v>1387</c:v>
                </c:pt>
                <c:pt idx="8">
                  <c:v>1768</c:v>
                </c:pt>
                <c:pt idx="9">
                  <c:v>2141</c:v>
                </c:pt>
                <c:pt idx="10">
                  <c:v>2500</c:v>
                </c:pt>
                <c:pt idx="11">
                  <c:v>2839</c:v>
                </c:pt>
                <c:pt idx="12">
                  <c:v>3152</c:v>
                </c:pt>
                <c:pt idx="13">
                  <c:v>3433</c:v>
                </c:pt>
                <c:pt idx="14">
                  <c:v>3676</c:v>
                </c:pt>
                <c:pt idx="15">
                  <c:v>3875</c:v>
                </c:pt>
                <c:pt idx="16">
                  <c:v>4024</c:v>
                </c:pt>
                <c:pt idx="17">
                  <c:v>4117</c:v>
                </c:pt>
                <c:pt idx="18">
                  <c:v>4148</c:v>
                </c:pt>
                <c:pt idx="19">
                  <c:v>4111</c:v>
                </c:pt>
                <c:pt idx="20">
                  <c:v>4000</c:v>
                </c:pt>
                <c:pt idx="21">
                  <c:v>3809</c:v>
                </c:pt>
                <c:pt idx="22">
                  <c:v>3532</c:v>
                </c:pt>
                <c:pt idx="23">
                  <c:v>3163</c:v>
                </c:pt>
                <c:pt idx="24">
                  <c:v>2696</c:v>
                </c:pt>
                <c:pt idx="25">
                  <c:v>2125</c:v>
                </c:pt>
                <c:pt idx="26">
                  <c:v>1444</c:v>
                </c:pt>
                <c:pt idx="27">
                  <c:v>647</c:v>
                </c:pt>
                <c:pt idx="28">
                  <c:v>-272</c:v>
                </c:pt>
                <c:pt idx="29">
                  <c:v>-1319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64-4927-88F8-C612C4BDA9CB}"/>
            </c:ext>
          </c:extLst>
        </c:ser>
        <c:ser>
          <c:idx val="3"/>
          <c:order val="3"/>
          <c:tx>
            <c:strRef>
              <c:f>'Ottimo livello produttivo_1'!$E$18</c:f>
              <c:strCache>
                <c:ptCount val="1"/>
                <c:pt idx="0">
                  <c:v>π'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produttivo_1'!$A$19:$A$48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'Ottimo livello produttivo_1'!$E$19:$E$48</c:f>
              <c:numCache>
                <c:formatCode>0</c:formatCode>
                <c:ptCount val="30"/>
                <c:pt idx="1">
                  <c:v>269</c:v>
                </c:pt>
                <c:pt idx="2">
                  <c:v>303</c:v>
                </c:pt>
                <c:pt idx="3">
                  <c:v>331</c:v>
                </c:pt>
                <c:pt idx="4">
                  <c:v>353</c:v>
                </c:pt>
                <c:pt idx="5">
                  <c:v>369</c:v>
                </c:pt>
                <c:pt idx="6">
                  <c:v>379</c:v>
                </c:pt>
                <c:pt idx="7">
                  <c:v>383</c:v>
                </c:pt>
                <c:pt idx="8">
                  <c:v>381</c:v>
                </c:pt>
                <c:pt idx="9">
                  <c:v>373</c:v>
                </c:pt>
                <c:pt idx="10">
                  <c:v>359</c:v>
                </c:pt>
                <c:pt idx="11">
                  <c:v>339</c:v>
                </c:pt>
                <c:pt idx="12">
                  <c:v>313</c:v>
                </c:pt>
                <c:pt idx="13">
                  <c:v>281</c:v>
                </c:pt>
                <c:pt idx="14">
                  <c:v>243</c:v>
                </c:pt>
                <c:pt idx="15">
                  <c:v>199</c:v>
                </c:pt>
                <c:pt idx="16">
                  <c:v>149</c:v>
                </c:pt>
                <c:pt idx="17">
                  <c:v>93</c:v>
                </c:pt>
                <c:pt idx="18">
                  <c:v>31</c:v>
                </c:pt>
                <c:pt idx="19">
                  <c:v>-37</c:v>
                </c:pt>
                <c:pt idx="20">
                  <c:v>-111</c:v>
                </c:pt>
                <c:pt idx="21">
                  <c:v>-191</c:v>
                </c:pt>
                <c:pt idx="22">
                  <c:v>-277</c:v>
                </c:pt>
                <c:pt idx="23">
                  <c:v>-369</c:v>
                </c:pt>
                <c:pt idx="24">
                  <c:v>-467</c:v>
                </c:pt>
                <c:pt idx="25">
                  <c:v>-571</c:v>
                </c:pt>
                <c:pt idx="26">
                  <c:v>-681</c:v>
                </c:pt>
                <c:pt idx="27">
                  <c:v>-797</c:v>
                </c:pt>
                <c:pt idx="28">
                  <c:v>-919</c:v>
                </c:pt>
                <c:pt idx="29">
                  <c:v>-1047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64-4927-88F8-C612C4BDA9CB}"/>
            </c:ext>
          </c:extLst>
        </c:ser>
        <c:ser>
          <c:idx val="4"/>
          <c:order val="4"/>
          <c:tx>
            <c:strRef>
              <c:f>'Ottimo livello produttivo_1'!$A$6</c:f>
              <c:strCache>
                <c:ptCount val="1"/>
                <c:pt idx="0">
                  <c:v>Profitto massimo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'Ottimo livello produttivo_1'!$C$6:$C$7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xVal>
          <c:yVal>
            <c:numRef>
              <c:f>'Ottimo livello produttivo_1'!$D$6:$D$7</c:f>
              <c:numCache>
                <c:formatCode>General</c:formatCode>
                <c:ptCount val="2"/>
                <c:pt idx="0">
                  <c:v>0</c:v>
                </c:pt>
                <c:pt idx="1">
                  <c:v>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64-4927-88F8-C612C4BD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298672"/>
        <c:axId val="410298280"/>
      </c:scatterChart>
      <c:valAx>
        <c:axId val="41029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Produzione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7888"/>
        <c:crosses val="autoZero"/>
        <c:crossBetween val="midCat"/>
      </c:valAx>
      <c:valAx>
        <c:axId val="410297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Ricavo totale e costo totale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7496"/>
        <c:crosses val="autoZero"/>
        <c:crossBetween val="midCat"/>
      </c:valAx>
      <c:valAx>
        <c:axId val="41029828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Profitto totale e marginale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8672"/>
        <c:crosses val="max"/>
        <c:crossBetween val="midCat"/>
      </c:valAx>
      <c:valAx>
        <c:axId val="41029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0298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L'ottimo livello produttivo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'Ottimo livello produttivo_2'!$F$21</c:f>
              <c:strCache>
                <c:ptCount val="1"/>
                <c:pt idx="0">
                  <c:v>CMV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produttivo_2'!$A$22:$A$77</c:f>
              <c:numCache>
                <c:formatCode>General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'Ottimo livello produttivo_2'!$F$22:$F$77</c:f>
              <c:numCache>
                <c:formatCode>General</c:formatCode>
                <c:ptCount val="56"/>
                <c:pt idx="1">
                  <c:v>190.25</c:v>
                </c:pt>
                <c:pt idx="2">
                  <c:v>181</c:v>
                </c:pt>
                <c:pt idx="3">
                  <c:v>172.25</c:v>
                </c:pt>
                <c:pt idx="4">
                  <c:v>164</c:v>
                </c:pt>
                <c:pt idx="5">
                  <c:v>156.25</c:v>
                </c:pt>
                <c:pt idx="6">
                  <c:v>149</c:v>
                </c:pt>
                <c:pt idx="7">
                  <c:v>142.25</c:v>
                </c:pt>
                <c:pt idx="8">
                  <c:v>136</c:v>
                </c:pt>
                <c:pt idx="9">
                  <c:v>130.25</c:v>
                </c:pt>
                <c:pt idx="10">
                  <c:v>125</c:v>
                </c:pt>
                <c:pt idx="11">
                  <c:v>120.25</c:v>
                </c:pt>
                <c:pt idx="12">
                  <c:v>116</c:v>
                </c:pt>
                <c:pt idx="13">
                  <c:v>112.25</c:v>
                </c:pt>
                <c:pt idx="14">
                  <c:v>109</c:v>
                </c:pt>
                <c:pt idx="15">
                  <c:v>106.25</c:v>
                </c:pt>
                <c:pt idx="16">
                  <c:v>104</c:v>
                </c:pt>
                <c:pt idx="17">
                  <c:v>102.25</c:v>
                </c:pt>
                <c:pt idx="18">
                  <c:v>101</c:v>
                </c:pt>
                <c:pt idx="19">
                  <c:v>100.25</c:v>
                </c:pt>
                <c:pt idx="20">
                  <c:v>100</c:v>
                </c:pt>
                <c:pt idx="21">
                  <c:v>100.25</c:v>
                </c:pt>
                <c:pt idx="22">
                  <c:v>101</c:v>
                </c:pt>
                <c:pt idx="23">
                  <c:v>102.25</c:v>
                </c:pt>
                <c:pt idx="24">
                  <c:v>104</c:v>
                </c:pt>
                <c:pt idx="25">
                  <c:v>106.25</c:v>
                </c:pt>
                <c:pt idx="26">
                  <c:v>109</c:v>
                </c:pt>
                <c:pt idx="27">
                  <c:v>112.25</c:v>
                </c:pt>
                <c:pt idx="28">
                  <c:v>120.25</c:v>
                </c:pt>
                <c:pt idx="29">
                  <c:v>130.25</c:v>
                </c:pt>
                <c:pt idx="30">
                  <c:v>142.25</c:v>
                </c:pt>
                <c:pt idx="31">
                  <c:v>156.25</c:v>
                </c:pt>
                <c:pt idx="32">
                  <c:v>172.25</c:v>
                </c:pt>
                <c:pt idx="33">
                  <c:v>190.25</c:v>
                </c:pt>
                <c:pt idx="34">
                  <c:v>210.25</c:v>
                </c:pt>
                <c:pt idx="35">
                  <c:v>232.25</c:v>
                </c:pt>
                <c:pt idx="36">
                  <c:v>256.25</c:v>
                </c:pt>
                <c:pt idx="37">
                  <c:v>282.25</c:v>
                </c:pt>
                <c:pt idx="38">
                  <c:v>310.25</c:v>
                </c:pt>
                <c:pt idx="39">
                  <c:v>340.25</c:v>
                </c:pt>
                <c:pt idx="40">
                  <c:v>372.25</c:v>
                </c:pt>
                <c:pt idx="41">
                  <c:v>406.25</c:v>
                </c:pt>
                <c:pt idx="42">
                  <c:v>442.25</c:v>
                </c:pt>
                <c:pt idx="43">
                  <c:v>480.25</c:v>
                </c:pt>
                <c:pt idx="44">
                  <c:v>520.25</c:v>
                </c:pt>
                <c:pt idx="45">
                  <c:v>562.25</c:v>
                </c:pt>
                <c:pt idx="46">
                  <c:v>606.25</c:v>
                </c:pt>
                <c:pt idx="47">
                  <c:v>652.25</c:v>
                </c:pt>
                <c:pt idx="48">
                  <c:v>700.25</c:v>
                </c:pt>
                <c:pt idx="49">
                  <c:v>750.25</c:v>
                </c:pt>
                <c:pt idx="50">
                  <c:v>802.25</c:v>
                </c:pt>
                <c:pt idx="51">
                  <c:v>856.25</c:v>
                </c:pt>
                <c:pt idx="52">
                  <c:v>912.25</c:v>
                </c:pt>
                <c:pt idx="53">
                  <c:v>970.25</c:v>
                </c:pt>
                <c:pt idx="54">
                  <c:v>1030.25</c:v>
                </c:pt>
                <c:pt idx="55">
                  <c:v>1092.25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1-4AE3-8616-F66B67796D06}"/>
            </c:ext>
          </c:extLst>
        </c:ser>
        <c:ser>
          <c:idx val="3"/>
          <c:order val="1"/>
          <c:tx>
            <c:strRef>
              <c:f>'Ottimo livello produttivo_2'!$G$21</c:f>
              <c:strCache>
                <c:ptCount val="1"/>
                <c:pt idx="0">
                  <c:v>CMT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produttivo_2'!$A$22:$A$77</c:f>
              <c:numCache>
                <c:formatCode>General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'Ottimo livello produttivo_2'!$G$22:$G$77</c:f>
              <c:numCache>
                <c:formatCode>_-* #,##0\ _€_-;\-* #,##0\ _€_-;_-* "-"??\ _€_-;_-@_-</c:formatCode>
                <c:ptCount val="56"/>
                <c:pt idx="1">
                  <c:v>2190.25</c:v>
                </c:pt>
                <c:pt idx="2">
                  <c:v>1181</c:v>
                </c:pt>
                <c:pt idx="3">
                  <c:v>838.91666666666663</c:v>
                </c:pt>
                <c:pt idx="4">
                  <c:v>664</c:v>
                </c:pt>
                <c:pt idx="5">
                  <c:v>556.25</c:v>
                </c:pt>
                <c:pt idx="6">
                  <c:v>482.33333333333331</c:v>
                </c:pt>
                <c:pt idx="7">
                  <c:v>427.96428571428572</c:v>
                </c:pt>
                <c:pt idx="8">
                  <c:v>386</c:v>
                </c:pt>
                <c:pt idx="9">
                  <c:v>352.47222222222223</c:v>
                </c:pt>
                <c:pt idx="10">
                  <c:v>325</c:v>
                </c:pt>
                <c:pt idx="11">
                  <c:v>302.06818181818181</c:v>
                </c:pt>
                <c:pt idx="12">
                  <c:v>282.66666666666669</c:v>
                </c:pt>
                <c:pt idx="13">
                  <c:v>266.09615384615387</c:v>
                </c:pt>
                <c:pt idx="14">
                  <c:v>251.85714285714286</c:v>
                </c:pt>
                <c:pt idx="15">
                  <c:v>239.58333333333334</c:v>
                </c:pt>
                <c:pt idx="16">
                  <c:v>229</c:v>
                </c:pt>
                <c:pt idx="17">
                  <c:v>219.89705882352942</c:v>
                </c:pt>
                <c:pt idx="18">
                  <c:v>212.11111111111111</c:v>
                </c:pt>
                <c:pt idx="19">
                  <c:v>205.51315789473685</c:v>
                </c:pt>
                <c:pt idx="20">
                  <c:v>200</c:v>
                </c:pt>
                <c:pt idx="21">
                  <c:v>195.48809523809524</c:v>
                </c:pt>
                <c:pt idx="22">
                  <c:v>191.90909090909091</c:v>
                </c:pt>
                <c:pt idx="23">
                  <c:v>189.20652173913044</c:v>
                </c:pt>
                <c:pt idx="24">
                  <c:v>187.33333333333334</c:v>
                </c:pt>
                <c:pt idx="25">
                  <c:v>186.25</c:v>
                </c:pt>
                <c:pt idx="26">
                  <c:v>185.92307692307693</c:v>
                </c:pt>
                <c:pt idx="27">
                  <c:v>186.32407407407408</c:v>
                </c:pt>
                <c:pt idx="28">
                  <c:v>189.2155172413793</c:v>
                </c:pt>
                <c:pt idx="29">
                  <c:v>194.76612903225808</c:v>
                </c:pt>
                <c:pt idx="30">
                  <c:v>202.85606060606059</c:v>
                </c:pt>
                <c:pt idx="31">
                  <c:v>213.39285714285714</c:v>
                </c:pt>
                <c:pt idx="32">
                  <c:v>226.30405405405406</c:v>
                </c:pt>
                <c:pt idx="33">
                  <c:v>241.53205128205127</c:v>
                </c:pt>
                <c:pt idx="34">
                  <c:v>259.03048780487802</c:v>
                </c:pt>
                <c:pt idx="35">
                  <c:v>278.76162790697674</c:v>
                </c:pt>
                <c:pt idx="36">
                  <c:v>300.69444444444446</c:v>
                </c:pt>
                <c:pt idx="37">
                  <c:v>324.80319148936172</c:v>
                </c:pt>
                <c:pt idx="38">
                  <c:v>351.06632653061223</c:v>
                </c:pt>
                <c:pt idx="39">
                  <c:v>379.46568627450978</c:v>
                </c:pt>
                <c:pt idx="40">
                  <c:v>409.9858490566038</c:v>
                </c:pt>
                <c:pt idx="41">
                  <c:v>442.61363636363637</c:v>
                </c:pt>
                <c:pt idx="42">
                  <c:v>477.33771929824559</c:v>
                </c:pt>
                <c:pt idx="43">
                  <c:v>514.14830508474574</c:v>
                </c:pt>
                <c:pt idx="44">
                  <c:v>553.03688524590166</c:v>
                </c:pt>
                <c:pt idx="45">
                  <c:v>593.99603174603169</c:v>
                </c:pt>
                <c:pt idx="46">
                  <c:v>637.01923076923072</c:v>
                </c:pt>
                <c:pt idx="47">
                  <c:v>682.10074626865674</c:v>
                </c:pt>
                <c:pt idx="48">
                  <c:v>729.23550724637676</c:v>
                </c:pt>
                <c:pt idx="49">
                  <c:v>778.41901408450701</c:v>
                </c:pt>
                <c:pt idx="50">
                  <c:v>829.64726027397262</c:v>
                </c:pt>
                <c:pt idx="51">
                  <c:v>882.91666666666663</c:v>
                </c:pt>
                <c:pt idx="52">
                  <c:v>938.22402597402595</c:v>
                </c:pt>
                <c:pt idx="53">
                  <c:v>995.56645569620252</c:v>
                </c:pt>
                <c:pt idx="54">
                  <c:v>1054.9413580246915</c:v>
                </c:pt>
                <c:pt idx="55">
                  <c:v>1116.3463855421687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5F-43B3-A65E-2232B1FF7F5E}"/>
            </c:ext>
          </c:extLst>
        </c:ser>
        <c:ser>
          <c:idx val="0"/>
          <c:order val="2"/>
          <c:tx>
            <c:strRef>
              <c:f>'Ottimo livello produttivo_2'!$H$21</c:f>
              <c:strCache>
                <c:ptCount val="1"/>
                <c:pt idx="0">
                  <c:v>Cm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livello produttivo_2'!$A$22:$A$77</c:f>
              <c:numCache>
                <c:formatCode>General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'Ottimo livello produttivo_2'!$H$22:$H$77</c:f>
              <c:numCache>
                <c:formatCode>General</c:formatCode>
                <c:ptCount val="56"/>
                <c:pt idx="0">
                  <c:v>200</c:v>
                </c:pt>
                <c:pt idx="1">
                  <c:v>180.75</c:v>
                </c:pt>
                <c:pt idx="2">
                  <c:v>163</c:v>
                </c:pt>
                <c:pt idx="3">
                  <c:v>146.75</c:v>
                </c:pt>
                <c:pt idx="4">
                  <c:v>132</c:v>
                </c:pt>
                <c:pt idx="5">
                  <c:v>118.75</c:v>
                </c:pt>
                <c:pt idx="6">
                  <c:v>107</c:v>
                </c:pt>
                <c:pt idx="7">
                  <c:v>96.75</c:v>
                </c:pt>
                <c:pt idx="8">
                  <c:v>88</c:v>
                </c:pt>
                <c:pt idx="9">
                  <c:v>80.75</c:v>
                </c:pt>
                <c:pt idx="10">
                  <c:v>75</c:v>
                </c:pt>
                <c:pt idx="11">
                  <c:v>70.75</c:v>
                </c:pt>
                <c:pt idx="12">
                  <c:v>68</c:v>
                </c:pt>
                <c:pt idx="13">
                  <c:v>66.75</c:v>
                </c:pt>
                <c:pt idx="14">
                  <c:v>67</c:v>
                </c:pt>
                <c:pt idx="15">
                  <c:v>68.75</c:v>
                </c:pt>
                <c:pt idx="16">
                  <c:v>72</c:v>
                </c:pt>
                <c:pt idx="17">
                  <c:v>76.75</c:v>
                </c:pt>
                <c:pt idx="18">
                  <c:v>83</c:v>
                </c:pt>
                <c:pt idx="19">
                  <c:v>90.75</c:v>
                </c:pt>
                <c:pt idx="20">
                  <c:v>100</c:v>
                </c:pt>
                <c:pt idx="21">
                  <c:v>110.75</c:v>
                </c:pt>
                <c:pt idx="22">
                  <c:v>123</c:v>
                </c:pt>
                <c:pt idx="23">
                  <c:v>136.75</c:v>
                </c:pt>
                <c:pt idx="24">
                  <c:v>152</c:v>
                </c:pt>
                <c:pt idx="25">
                  <c:v>168.75</c:v>
                </c:pt>
                <c:pt idx="26">
                  <c:v>187</c:v>
                </c:pt>
                <c:pt idx="27">
                  <c:v>206.75</c:v>
                </c:pt>
                <c:pt idx="28">
                  <c:v>250.75</c:v>
                </c:pt>
                <c:pt idx="29">
                  <c:v>300.75</c:v>
                </c:pt>
                <c:pt idx="30">
                  <c:v>356.75</c:v>
                </c:pt>
                <c:pt idx="31">
                  <c:v>418.75</c:v>
                </c:pt>
                <c:pt idx="32">
                  <c:v>486.75</c:v>
                </c:pt>
                <c:pt idx="33">
                  <c:v>560.75</c:v>
                </c:pt>
                <c:pt idx="34">
                  <c:v>640.75</c:v>
                </c:pt>
                <c:pt idx="35">
                  <c:v>726.75</c:v>
                </c:pt>
                <c:pt idx="36">
                  <c:v>818.75</c:v>
                </c:pt>
                <c:pt idx="37">
                  <c:v>916.75</c:v>
                </c:pt>
                <c:pt idx="38">
                  <c:v>1020.75</c:v>
                </c:pt>
                <c:pt idx="39">
                  <c:v>1130.75</c:v>
                </c:pt>
                <c:pt idx="40">
                  <c:v>1246.75</c:v>
                </c:pt>
                <c:pt idx="41">
                  <c:v>1368.75</c:v>
                </c:pt>
                <c:pt idx="42">
                  <c:v>1496.75</c:v>
                </c:pt>
                <c:pt idx="43">
                  <c:v>1630.75</c:v>
                </c:pt>
                <c:pt idx="44">
                  <c:v>1770.75</c:v>
                </c:pt>
                <c:pt idx="45">
                  <c:v>1916.75</c:v>
                </c:pt>
                <c:pt idx="46">
                  <c:v>2068.75</c:v>
                </c:pt>
                <c:pt idx="47">
                  <c:v>2226.75</c:v>
                </c:pt>
                <c:pt idx="48">
                  <c:v>2390.75</c:v>
                </c:pt>
                <c:pt idx="49">
                  <c:v>2560.75</c:v>
                </c:pt>
                <c:pt idx="50">
                  <c:v>2736.75</c:v>
                </c:pt>
                <c:pt idx="51">
                  <c:v>2918.75</c:v>
                </c:pt>
                <c:pt idx="52">
                  <c:v>3106.75</c:v>
                </c:pt>
                <c:pt idx="53">
                  <c:v>3300.75</c:v>
                </c:pt>
                <c:pt idx="54">
                  <c:v>3500.75</c:v>
                </c:pt>
                <c:pt idx="55">
                  <c:v>3706.75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C1-4AE3-8616-F66B67796D06}"/>
            </c:ext>
          </c:extLst>
        </c:ser>
        <c:ser>
          <c:idx val="2"/>
          <c:order val="3"/>
          <c:tx>
            <c:strRef>
              <c:f>'Ottimo livello produttivo_2'!$A$9</c:f>
              <c:strCache>
                <c:ptCount val="1"/>
                <c:pt idx="0">
                  <c:v>Punto di ottimo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'Ottimo livello produttivo_2'!$C$10:$C$12</c:f>
              <c:numCache>
                <c:formatCode>General</c:formatCode>
                <c:ptCount val="3"/>
                <c:pt idx="0">
                  <c:v>22.5</c:v>
                </c:pt>
                <c:pt idx="1">
                  <c:v>22.5</c:v>
                </c:pt>
                <c:pt idx="2">
                  <c:v>0</c:v>
                </c:pt>
              </c:numCache>
            </c:numRef>
          </c:xVal>
          <c:yVal>
            <c:numRef>
              <c:f>'Ottimo livello produttivo_2'!$D$10:$D$12</c:f>
              <c:numCache>
                <c:formatCode>General</c:formatCode>
                <c:ptCount val="3"/>
                <c:pt idx="0">
                  <c:v>0</c:v>
                </c:pt>
                <c:pt idx="1">
                  <c:v>818.75</c:v>
                </c:pt>
                <c:pt idx="2">
                  <c:v>818.75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C1-4AE3-8616-F66B6779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299456"/>
        <c:axId val="410299848"/>
      </c:scatterChart>
      <c:valAx>
        <c:axId val="410299456"/>
        <c:scaling>
          <c:orientation val="minMax"/>
          <c:max val="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9848"/>
        <c:crosses val="autoZero"/>
        <c:crossBetween val="midCat"/>
        <c:majorUnit val="1"/>
      </c:valAx>
      <c:valAx>
        <c:axId val="410299848"/>
        <c:scaling>
          <c:orientation val="minMax"/>
          <c:max val="2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99456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Il</a:t>
            </a:r>
            <a:r>
              <a:rPr lang="en-GB" baseline="0"/>
              <a:t> prezzo di ingresso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'La funzione di offerta'!$G$24</c:f>
              <c:strCache>
                <c:ptCount val="1"/>
                <c:pt idx="0">
                  <c:v>CMT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 funzione di offerta'!$A$25:$A$80</c:f>
              <c:numCache>
                <c:formatCode>0.00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'La funzione di offerta'!$G$25:$G$80</c:f>
              <c:numCache>
                <c:formatCode>_-* #,##0\ _€_-;\-* #,##0\ _€_-;_-* "-"??\ _€_-;_-@_-</c:formatCode>
                <c:ptCount val="56"/>
                <c:pt idx="1">
                  <c:v>2190.25</c:v>
                </c:pt>
                <c:pt idx="2">
                  <c:v>1181</c:v>
                </c:pt>
                <c:pt idx="3">
                  <c:v>838.91666666666663</c:v>
                </c:pt>
                <c:pt idx="4">
                  <c:v>664</c:v>
                </c:pt>
                <c:pt idx="5">
                  <c:v>556.25</c:v>
                </c:pt>
                <c:pt idx="6">
                  <c:v>482.33333333333331</c:v>
                </c:pt>
                <c:pt idx="7">
                  <c:v>427.96428571428572</c:v>
                </c:pt>
                <c:pt idx="8">
                  <c:v>386</c:v>
                </c:pt>
                <c:pt idx="9">
                  <c:v>352.47222222222223</c:v>
                </c:pt>
                <c:pt idx="10">
                  <c:v>325</c:v>
                </c:pt>
                <c:pt idx="11">
                  <c:v>302.06818181818181</c:v>
                </c:pt>
                <c:pt idx="12">
                  <c:v>282.66666666666669</c:v>
                </c:pt>
                <c:pt idx="13">
                  <c:v>266.09615384615387</c:v>
                </c:pt>
                <c:pt idx="14">
                  <c:v>251.85714285714286</c:v>
                </c:pt>
                <c:pt idx="15">
                  <c:v>239.58333333333334</c:v>
                </c:pt>
                <c:pt idx="16">
                  <c:v>229</c:v>
                </c:pt>
                <c:pt idx="17">
                  <c:v>219.89705882352942</c:v>
                </c:pt>
                <c:pt idx="18">
                  <c:v>212.11111111111111</c:v>
                </c:pt>
                <c:pt idx="19">
                  <c:v>205.51315789473685</c:v>
                </c:pt>
                <c:pt idx="20">
                  <c:v>200</c:v>
                </c:pt>
                <c:pt idx="21">
                  <c:v>195.48809523809524</c:v>
                </c:pt>
                <c:pt idx="22">
                  <c:v>191.90909090909091</c:v>
                </c:pt>
                <c:pt idx="23">
                  <c:v>189.20652173913044</c:v>
                </c:pt>
                <c:pt idx="24">
                  <c:v>187.33333333333334</c:v>
                </c:pt>
                <c:pt idx="25">
                  <c:v>186.25</c:v>
                </c:pt>
                <c:pt idx="26">
                  <c:v>185.92307692307693</c:v>
                </c:pt>
                <c:pt idx="27">
                  <c:v>186.32407407407408</c:v>
                </c:pt>
                <c:pt idx="28">
                  <c:v>189.2155172413793</c:v>
                </c:pt>
                <c:pt idx="29">
                  <c:v>194.76612903225808</c:v>
                </c:pt>
                <c:pt idx="30">
                  <c:v>202.85606060606059</c:v>
                </c:pt>
                <c:pt idx="31">
                  <c:v>213.39285714285714</c:v>
                </c:pt>
                <c:pt idx="32">
                  <c:v>226.30405405405406</c:v>
                </c:pt>
                <c:pt idx="33">
                  <c:v>241.53205128205127</c:v>
                </c:pt>
                <c:pt idx="34">
                  <c:v>259.03048780487802</c:v>
                </c:pt>
                <c:pt idx="35">
                  <c:v>278.76162790697674</c:v>
                </c:pt>
                <c:pt idx="36">
                  <c:v>300.69444444444446</c:v>
                </c:pt>
                <c:pt idx="37">
                  <c:v>324.80319148936172</c:v>
                </c:pt>
                <c:pt idx="38">
                  <c:v>351.06632653061223</c:v>
                </c:pt>
                <c:pt idx="39">
                  <c:v>379.46568627450978</c:v>
                </c:pt>
                <c:pt idx="40">
                  <c:v>409.9858490566038</c:v>
                </c:pt>
                <c:pt idx="41">
                  <c:v>442.61363636363637</c:v>
                </c:pt>
                <c:pt idx="42">
                  <c:v>477.33771929824559</c:v>
                </c:pt>
                <c:pt idx="43">
                  <c:v>514.14830508474574</c:v>
                </c:pt>
                <c:pt idx="44">
                  <c:v>553.03688524590166</c:v>
                </c:pt>
                <c:pt idx="45">
                  <c:v>593.99603174603169</c:v>
                </c:pt>
                <c:pt idx="46">
                  <c:v>637.01923076923072</c:v>
                </c:pt>
                <c:pt idx="47">
                  <c:v>682.10074626865674</c:v>
                </c:pt>
                <c:pt idx="48">
                  <c:v>729.23550724637676</c:v>
                </c:pt>
                <c:pt idx="49">
                  <c:v>778.41901408450701</c:v>
                </c:pt>
                <c:pt idx="50">
                  <c:v>829.64726027397262</c:v>
                </c:pt>
                <c:pt idx="51">
                  <c:v>882.91666666666663</c:v>
                </c:pt>
                <c:pt idx="52">
                  <c:v>938.22402597402595</c:v>
                </c:pt>
                <c:pt idx="53">
                  <c:v>995.56645569620252</c:v>
                </c:pt>
                <c:pt idx="54">
                  <c:v>1054.9413580246915</c:v>
                </c:pt>
                <c:pt idx="55">
                  <c:v>1116.3463855421687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5C-4571-AA18-CE4863AC952C}"/>
            </c:ext>
          </c:extLst>
        </c:ser>
        <c:ser>
          <c:idx val="1"/>
          <c:order val="1"/>
          <c:tx>
            <c:strRef>
              <c:f>'La funzione di offerta'!$F$24</c:f>
              <c:strCache>
                <c:ptCount val="1"/>
                <c:pt idx="0">
                  <c:v>CMV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'La funzione di offerta'!$A$25:$A$80</c:f>
              <c:numCache>
                <c:formatCode>0.00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'La funzione di offerta'!$F$25:$F$80</c:f>
              <c:numCache>
                <c:formatCode>General</c:formatCode>
                <c:ptCount val="56"/>
                <c:pt idx="1">
                  <c:v>190.25</c:v>
                </c:pt>
                <c:pt idx="2">
                  <c:v>181</c:v>
                </c:pt>
                <c:pt idx="3">
                  <c:v>172.25</c:v>
                </c:pt>
                <c:pt idx="4">
                  <c:v>164</c:v>
                </c:pt>
                <c:pt idx="5">
                  <c:v>156.25</c:v>
                </c:pt>
                <c:pt idx="6">
                  <c:v>149</c:v>
                </c:pt>
                <c:pt idx="7">
                  <c:v>142.25</c:v>
                </c:pt>
                <c:pt idx="8">
                  <c:v>136</c:v>
                </c:pt>
                <c:pt idx="9">
                  <c:v>130.25</c:v>
                </c:pt>
                <c:pt idx="10">
                  <c:v>125</c:v>
                </c:pt>
                <c:pt idx="11">
                  <c:v>120.25</c:v>
                </c:pt>
                <c:pt idx="12">
                  <c:v>116</c:v>
                </c:pt>
                <c:pt idx="13">
                  <c:v>112.25</c:v>
                </c:pt>
                <c:pt idx="14">
                  <c:v>109</c:v>
                </c:pt>
                <c:pt idx="15">
                  <c:v>106.25</c:v>
                </c:pt>
                <c:pt idx="16">
                  <c:v>104</c:v>
                </c:pt>
                <c:pt idx="17">
                  <c:v>102.25</c:v>
                </c:pt>
                <c:pt idx="18">
                  <c:v>101</c:v>
                </c:pt>
                <c:pt idx="19">
                  <c:v>100.25</c:v>
                </c:pt>
                <c:pt idx="20">
                  <c:v>100</c:v>
                </c:pt>
                <c:pt idx="21">
                  <c:v>100.25</c:v>
                </c:pt>
                <c:pt idx="22">
                  <c:v>101</c:v>
                </c:pt>
                <c:pt idx="23">
                  <c:v>102.25</c:v>
                </c:pt>
                <c:pt idx="24">
                  <c:v>104</c:v>
                </c:pt>
                <c:pt idx="25">
                  <c:v>106.25</c:v>
                </c:pt>
                <c:pt idx="26">
                  <c:v>109</c:v>
                </c:pt>
                <c:pt idx="27">
                  <c:v>112.25</c:v>
                </c:pt>
                <c:pt idx="28">
                  <c:v>120.25</c:v>
                </c:pt>
                <c:pt idx="29">
                  <c:v>130.25</c:v>
                </c:pt>
                <c:pt idx="30">
                  <c:v>142.25</c:v>
                </c:pt>
                <c:pt idx="31">
                  <c:v>156.25</c:v>
                </c:pt>
                <c:pt idx="32">
                  <c:v>172.25</c:v>
                </c:pt>
                <c:pt idx="33">
                  <c:v>190.25</c:v>
                </c:pt>
                <c:pt idx="34">
                  <c:v>210.25</c:v>
                </c:pt>
                <c:pt idx="35">
                  <c:v>232.25</c:v>
                </c:pt>
                <c:pt idx="36">
                  <c:v>256.25</c:v>
                </c:pt>
                <c:pt idx="37">
                  <c:v>282.25</c:v>
                </c:pt>
                <c:pt idx="38">
                  <c:v>310.25</c:v>
                </c:pt>
                <c:pt idx="39">
                  <c:v>340.25</c:v>
                </c:pt>
                <c:pt idx="40">
                  <c:v>372.25</c:v>
                </c:pt>
                <c:pt idx="41">
                  <c:v>406.25</c:v>
                </c:pt>
                <c:pt idx="42">
                  <c:v>442.25</c:v>
                </c:pt>
                <c:pt idx="43">
                  <c:v>480.25</c:v>
                </c:pt>
                <c:pt idx="44">
                  <c:v>520.25</c:v>
                </c:pt>
                <c:pt idx="45">
                  <c:v>562.25</c:v>
                </c:pt>
                <c:pt idx="46">
                  <c:v>606.25</c:v>
                </c:pt>
                <c:pt idx="47">
                  <c:v>652.25</c:v>
                </c:pt>
                <c:pt idx="48">
                  <c:v>700.25</c:v>
                </c:pt>
                <c:pt idx="49">
                  <c:v>750.25</c:v>
                </c:pt>
                <c:pt idx="50">
                  <c:v>802.25</c:v>
                </c:pt>
                <c:pt idx="51">
                  <c:v>856.25</c:v>
                </c:pt>
                <c:pt idx="52">
                  <c:v>912.25</c:v>
                </c:pt>
                <c:pt idx="53">
                  <c:v>970.25</c:v>
                </c:pt>
                <c:pt idx="54">
                  <c:v>1030.25</c:v>
                </c:pt>
                <c:pt idx="55">
                  <c:v>1092.25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5C-4571-AA18-CE4863AC952C}"/>
            </c:ext>
          </c:extLst>
        </c:ser>
        <c:ser>
          <c:idx val="2"/>
          <c:order val="2"/>
          <c:tx>
            <c:strRef>
              <c:f>'La funzione di offerta'!$K$24</c:f>
              <c:strCache>
                <c:ptCount val="1"/>
                <c:pt idx="0">
                  <c:v>Offerta lungo periodo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'La funzione di offerta'!$A$25:$A$80</c:f>
              <c:numCache>
                <c:formatCode>0.00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'La funzione di offerta'!$K$25:$K$80</c:f>
              <c:numCache>
                <c:formatCode>0</c:formatCode>
                <c:ptCount val="56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187</c:v>
                </c:pt>
                <c:pt idx="27">
                  <c:v>206.75</c:v>
                </c:pt>
                <c:pt idx="28">
                  <c:v>250.75</c:v>
                </c:pt>
                <c:pt idx="29">
                  <c:v>300.75</c:v>
                </c:pt>
                <c:pt idx="30">
                  <c:v>356.75</c:v>
                </c:pt>
                <c:pt idx="31">
                  <c:v>418.75</c:v>
                </c:pt>
                <c:pt idx="32">
                  <c:v>486.75</c:v>
                </c:pt>
                <c:pt idx="33">
                  <c:v>560.75</c:v>
                </c:pt>
                <c:pt idx="34">
                  <c:v>640.75</c:v>
                </c:pt>
                <c:pt idx="35">
                  <c:v>726.75</c:v>
                </c:pt>
                <c:pt idx="36">
                  <c:v>818.75</c:v>
                </c:pt>
                <c:pt idx="37">
                  <c:v>916.75</c:v>
                </c:pt>
                <c:pt idx="38">
                  <c:v>1020.75</c:v>
                </c:pt>
                <c:pt idx="39">
                  <c:v>1130.75</c:v>
                </c:pt>
                <c:pt idx="40">
                  <c:v>1246.75</c:v>
                </c:pt>
                <c:pt idx="41">
                  <c:v>1368.75</c:v>
                </c:pt>
                <c:pt idx="42">
                  <c:v>1496.75</c:v>
                </c:pt>
                <c:pt idx="43">
                  <c:v>1630.75</c:v>
                </c:pt>
                <c:pt idx="44">
                  <c:v>1770.75</c:v>
                </c:pt>
                <c:pt idx="45">
                  <c:v>1916.75</c:v>
                </c:pt>
                <c:pt idx="46">
                  <c:v>2068.75</c:v>
                </c:pt>
                <c:pt idx="47">
                  <c:v>2226.75</c:v>
                </c:pt>
                <c:pt idx="48">
                  <c:v>2390.75</c:v>
                </c:pt>
                <c:pt idx="49">
                  <c:v>2560.75</c:v>
                </c:pt>
                <c:pt idx="50">
                  <c:v>2736.75</c:v>
                </c:pt>
                <c:pt idx="51">
                  <c:v>2918.75</c:v>
                </c:pt>
                <c:pt idx="52">
                  <c:v>3106.75</c:v>
                </c:pt>
                <c:pt idx="53">
                  <c:v>3300.75</c:v>
                </c:pt>
                <c:pt idx="54">
                  <c:v>3500.75</c:v>
                </c:pt>
                <c:pt idx="55">
                  <c:v>3706.75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5C-4571-AA18-CE4863AC952C}"/>
            </c:ext>
          </c:extLst>
        </c:ser>
        <c:ser>
          <c:idx val="3"/>
          <c:order val="3"/>
          <c:tx>
            <c:strRef>
              <c:f>'La funzione di offerta'!$A$7</c:f>
              <c:strCache>
                <c:ptCount val="1"/>
                <c:pt idx="0">
                  <c:v>Punto ingresso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'La funzione di offerta'!$B$7:$B$9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0</c:v>
                </c:pt>
              </c:numCache>
            </c:numRef>
          </c:xVal>
          <c:yVal>
            <c:numRef>
              <c:f>'La funzione di offerta'!$C$7:$C$9</c:f>
              <c:numCache>
                <c:formatCode>0</c:formatCode>
                <c:ptCount val="3"/>
                <c:pt idx="0" formatCode="General">
                  <c:v>0</c:v>
                </c:pt>
                <c:pt idx="1">
                  <c:v>187</c:v>
                </c:pt>
                <c:pt idx="2">
                  <c:v>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E9-4E92-9A68-3C62EB8C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943616"/>
        <c:axId val="855945280"/>
      </c:scatterChart>
      <c:valAx>
        <c:axId val="855943616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Produzione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945280"/>
        <c:crosses val="autoZero"/>
        <c:crossBetween val="midCat"/>
      </c:valAx>
      <c:valAx>
        <c:axId val="855945280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94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Il prezzo di uscita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'La funzione di offerta'!$G$24</c:f>
              <c:strCache>
                <c:ptCount val="1"/>
                <c:pt idx="0">
                  <c:v>CMT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 funzione di offerta'!$A$25:$A$80</c:f>
              <c:numCache>
                <c:formatCode>0.00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'La funzione di offerta'!$G$25:$G$80</c:f>
              <c:numCache>
                <c:formatCode>_-* #,##0\ _€_-;\-* #,##0\ _€_-;_-* "-"??\ _€_-;_-@_-</c:formatCode>
                <c:ptCount val="56"/>
                <c:pt idx="1">
                  <c:v>2190.25</c:v>
                </c:pt>
                <c:pt idx="2">
                  <c:v>1181</c:v>
                </c:pt>
                <c:pt idx="3">
                  <c:v>838.91666666666663</c:v>
                </c:pt>
                <c:pt idx="4">
                  <c:v>664</c:v>
                </c:pt>
                <c:pt idx="5">
                  <c:v>556.25</c:v>
                </c:pt>
                <c:pt idx="6">
                  <c:v>482.33333333333331</c:v>
                </c:pt>
                <c:pt idx="7">
                  <c:v>427.96428571428572</c:v>
                </c:pt>
                <c:pt idx="8">
                  <c:v>386</c:v>
                </c:pt>
                <c:pt idx="9">
                  <c:v>352.47222222222223</c:v>
                </c:pt>
                <c:pt idx="10">
                  <c:v>325</c:v>
                </c:pt>
                <c:pt idx="11">
                  <c:v>302.06818181818181</c:v>
                </c:pt>
                <c:pt idx="12">
                  <c:v>282.66666666666669</c:v>
                </c:pt>
                <c:pt idx="13">
                  <c:v>266.09615384615387</c:v>
                </c:pt>
                <c:pt idx="14">
                  <c:v>251.85714285714286</c:v>
                </c:pt>
                <c:pt idx="15">
                  <c:v>239.58333333333334</c:v>
                </c:pt>
                <c:pt idx="16">
                  <c:v>229</c:v>
                </c:pt>
                <c:pt idx="17">
                  <c:v>219.89705882352942</c:v>
                </c:pt>
                <c:pt idx="18">
                  <c:v>212.11111111111111</c:v>
                </c:pt>
                <c:pt idx="19">
                  <c:v>205.51315789473685</c:v>
                </c:pt>
                <c:pt idx="20">
                  <c:v>200</c:v>
                </c:pt>
                <c:pt idx="21">
                  <c:v>195.48809523809524</c:v>
                </c:pt>
                <c:pt idx="22">
                  <c:v>191.90909090909091</c:v>
                </c:pt>
                <c:pt idx="23">
                  <c:v>189.20652173913044</c:v>
                </c:pt>
                <c:pt idx="24">
                  <c:v>187.33333333333334</c:v>
                </c:pt>
                <c:pt idx="25">
                  <c:v>186.25</c:v>
                </c:pt>
                <c:pt idx="26">
                  <c:v>185.92307692307693</c:v>
                </c:pt>
                <c:pt idx="27">
                  <c:v>186.32407407407408</c:v>
                </c:pt>
                <c:pt idx="28">
                  <c:v>189.2155172413793</c:v>
                </c:pt>
                <c:pt idx="29">
                  <c:v>194.76612903225808</c:v>
                </c:pt>
                <c:pt idx="30">
                  <c:v>202.85606060606059</c:v>
                </c:pt>
                <c:pt idx="31">
                  <c:v>213.39285714285714</c:v>
                </c:pt>
                <c:pt idx="32">
                  <c:v>226.30405405405406</c:v>
                </c:pt>
                <c:pt idx="33">
                  <c:v>241.53205128205127</c:v>
                </c:pt>
                <c:pt idx="34">
                  <c:v>259.03048780487802</c:v>
                </c:pt>
                <c:pt idx="35">
                  <c:v>278.76162790697674</c:v>
                </c:pt>
                <c:pt idx="36">
                  <c:v>300.69444444444446</c:v>
                </c:pt>
                <c:pt idx="37">
                  <c:v>324.80319148936172</c:v>
                </c:pt>
                <c:pt idx="38">
                  <c:v>351.06632653061223</c:v>
                </c:pt>
                <c:pt idx="39">
                  <c:v>379.46568627450978</c:v>
                </c:pt>
                <c:pt idx="40">
                  <c:v>409.9858490566038</c:v>
                </c:pt>
                <c:pt idx="41">
                  <c:v>442.61363636363637</c:v>
                </c:pt>
                <c:pt idx="42">
                  <c:v>477.33771929824559</c:v>
                </c:pt>
                <c:pt idx="43">
                  <c:v>514.14830508474574</c:v>
                </c:pt>
                <c:pt idx="44">
                  <c:v>553.03688524590166</c:v>
                </c:pt>
                <c:pt idx="45">
                  <c:v>593.99603174603169</c:v>
                </c:pt>
                <c:pt idx="46">
                  <c:v>637.01923076923072</c:v>
                </c:pt>
                <c:pt idx="47">
                  <c:v>682.10074626865674</c:v>
                </c:pt>
                <c:pt idx="48">
                  <c:v>729.23550724637676</c:v>
                </c:pt>
                <c:pt idx="49">
                  <c:v>778.41901408450701</c:v>
                </c:pt>
                <c:pt idx="50">
                  <c:v>829.64726027397262</c:v>
                </c:pt>
                <c:pt idx="51">
                  <c:v>882.91666666666663</c:v>
                </c:pt>
                <c:pt idx="52">
                  <c:v>938.22402597402595</c:v>
                </c:pt>
                <c:pt idx="53">
                  <c:v>995.56645569620252</c:v>
                </c:pt>
                <c:pt idx="54">
                  <c:v>1054.9413580246915</c:v>
                </c:pt>
                <c:pt idx="55">
                  <c:v>1116.3463855421687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E6-4427-AF67-995D6E9FF5E7}"/>
            </c:ext>
          </c:extLst>
        </c:ser>
        <c:ser>
          <c:idx val="1"/>
          <c:order val="1"/>
          <c:tx>
            <c:strRef>
              <c:f>'La funzione di offerta'!$F$24</c:f>
              <c:strCache>
                <c:ptCount val="1"/>
                <c:pt idx="0">
                  <c:v>CMV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'La funzione di offerta'!$A$25:$A$80</c:f>
              <c:numCache>
                <c:formatCode>0.00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'La funzione di offerta'!$F$25:$F$80</c:f>
              <c:numCache>
                <c:formatCode>General</c:formatCode>
                <c:ptCount val="56"/>
                <c:pt idx="1">
                  <c:v>190.25</c:v>
                </c:pt>
                <c:pt idx="2">
                  <c:v>181</c:v>
                </c:pt>
                <c:pt idx="3">
                  <c:v>172.25</c:v>
                </c:pt>
                <c:pt idx="4">
                  <c:v>164</c:v>
                </c:pt>
                <c:pt idx="5">
                  <c:v>156.25</c:v>
                </c:pt>
                <c:pt idx="6">
                  <c:v>149</c:v>
                </c:pt>
                <c:pt idx="7">
                  <c:v>142.25</c:v>
                </c:pt>
                <c:pt idx="8">
                  <c:v>136</c:v>
                </c:pt>
                <c:pt idx="9">
                  <c:v>130.25</c:v>
                </c:pt>
                <c:pt idx="10">
                  <c:v>125</c:v>
                </c:pt>
                <c:pt idx="11">
                  <c:v>120.25</c:v>
                </c:pt>
                <c:pt idx="12">
                  <c:v>116</c:v>
                </c:pt>
                <c:pt idx="13">
                  <c:v>112.25</c:v>
                </c:pt>
                <c:pt idx="14">
                  <c:v>109</c:v>
                </c:pt>
                <c:pt idx="15">
                  <c:v>106.25</c:v>
                </c:pt>
                <c:pt idx="16">
                  <c:v>104</c:v>
                </c:pt>
                <c:pt idx="17">
                  <c:v>102.25</c:v>
                </c:pt>
                <c:pt idx="18">
                  <c:v>101</c:v>
                </c:pt>
                <c:pt idx="19">
                  <c:v>100.25</c:v>
                </c:pt>
                <c:pt idx="20">
                  <c:v>100</c:v>
                </c:pt>
                <c:pt idx="21">
                  <c:v>100.25</c:v>
                </c:pt>
                <c:pt idx="22">
                  <c:v>101</c:v>
                </c:pt>
                <c:pt idx="23">
                  <c:v>102.25</c:v>
                </c:pt>
                <c:pt idx="24">
                  <c:v>104</c:v>
                </c:pt>
                <c:pt idx="25">
                  <c:v>106.25</c:v>
                </c:pt>
                <c:pt idx="26">
                  <c:v>109</c:v>
                </c:pt>
                <c:pt idx="27">
                  <c:v>112.25</c:v>
                </c:pt>
                <c:pt idx="28">
                  <c:v>120.25</c:v>
                </c:pt>
                <c:pt idx="29">
                  <c:v>130.25</c:v>
                </c:pt>
                <c:pt idx="30">
                  <c:v>142.25</c:v>
                </c:pt>
                <c:pt idx="31">
                  <c:v>156.25</c:v>
                </c:pt>
                <c:pt idx="32">
                  <c:v>172.25</c:v>
                </c:pt>
                <c:pt idx="33">
                  <c:v>190.25</c:v>
                </c:pt>
                <c:pt idx="34">
                  <c:v>210.25</c:v>
                </c:pt>
                <c:pt idx="35">
                  <c:v>232.25</c:v>
                </c:pt>
                <c:pt idx="36">
                  <c:v>256.25</c:v>
                </c:pt>
                <c:pt idx="37">
                  <c:v>282.25</c:v>
                </c:pt>
                <c:pt idx="38">
                  <c:v>310.25</c:v>
                </c:pt>
                <c:pt idx="39">
                  <c:v>340.25</c:v>
                </c:pt>
                <c:pt idx="40">
                  <c:v>372.25</c:v>
                </c:pt>
                <c:pt idx="41">
                  <c:v>406.25</c:v>
                </c:pt>
                <c:pt idx="42">
                  <c:v>442.25</c:v>
                </c:pt>
                <c:pt idx="43">
                  <c:v>480.25</c:v>
                </c:pt>
                <c:pt idx="44">
                  <c:v>520.25</c:v>
                </c:pt>
                <c:pt idx="45">
                  <c:v>562.25</c:v>
                </c:pt>
                <c:pt idx="46">
                  <c:v>606.25</c:v>
                </c:pt>
                <c:pt idx="47">
                  <c:v>652.25</c:v>
                </c:pt>
                <c:pt idx="48">
                  <c:v>700.25</c:v>
                </c:pt>
                <c:pt idx="49">
                  <c:v>750.25</c:v>
                </c:pt>
                <c:pt idx="50">
                  <c:v>802.25</c:v>
                </c:pt>
                <c:pt idx="51">
                  <c:v>856.25</c:v>
                </c:pt>
                <c:pt idx="52">
                  <c:v>912.25</c:v>
                </c:pt>
                <c:pt idx="53">
                  <c:v>970.25</c:v>
                </c:pt>
                <c:pt idx="54">
                  <c:v>1030.25</c:v>
                </c:pt>
                <c:pt idx="55">
                  <c:v>1092.25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E6-4427-AF67-995D6E9FF5E7}"/>
            </c:ext>
          </c:extLst>
        </c:ser>
        <c:ser>
          <c:idx val="2"/>
          <c:order val="2"/>
          <c:tx>
            <c:strRef>
              <c:f>'La funzione di offerta'!$L$24</c:f>
              <c:strCache>
                <c:ptCount val="1"/>
                <c:pt idx="0">
                  <c:v>Offerta di breve periodo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'La funzione di offerta'!$A$25:$A$80</c:f>
              <c:numCache>
                <c:formatCode>0.00</c:formatCode>
                <c:ptCount val="5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14.5</c:v>
                </c:pt>
                <c:pt idx="29">
                  <c:v>15.5</c:v>
                </c:pt>
                <c:pt idx="30">
                  <c:v>16.5</c:v>
                </c:pt>
                <c:pt idx="31">
                  <c:v>17.5</c:v>
                </c:pt>
                <c:pt idx="32">
                  <c:v>18.5</c:v>
                </c:pt>
                <c:pt idx="33">
                  <c:v>19.5</c:v>
                </c:pt>
                <c:pt idx="34">
                  <c:v>20.5</c:v>
                </c:pt>
                <c:pt idx="35">
                  <c:v>21.5</c:v>
                </c:pt>
                <c:pt idx="36">
                  <c:v>22.5</c:v>
                </c:pt>
                <c:pt idx="37">
                  <c:v>23.5</c:v>
                </c:pt>
                <c:pt idx="38">
                  <c:v>24.5</c:v>
                </c:pt>
                <c:pt idx="39">
                  <c:v>25.5</c:v>
                </c:pt>
                <c:pt idx="40">
                  <c:v>26.5</c:v>
                </c:pt>
                <c:pt idx="41">
                  <c:v>27.5</c:v>
                </c:pt>
                <c:pt idx="42">
                  <c:v>28.5</c:v>
                </c:pt>
                <c:pt idx="43">
                  <c:v>29.5</c:v>
                </c:pt>
                <c:pt idx="44">
                  <c:v>30.5</c:v>
                </c:pt>
                <c:pt idx="45">
                  <c:v>31.5</c:v>
                </c:pt>
                <c:pt idx="46">
                  <c:v>32.5</c:v>
                </c:pt>
                <c:pt idx="47">
                  <c:v>33.5</c:v>
                </c:pt>
                <c:pt idx="48">
                  <c:v>34.5</c:v>
                </c:pt>
                <c:pt idx="49">
                  <c:v>35.5</c:v>
                </c:pt>
                <c:pt idx="50">
                  <c:v>36.5</c:v>
                </c:pt>
                <c:pt idx="51">
                  <c:v>37.5</c:v>
                </c:pt>
                <c:pt idx="52">
                  <c:v>38.5</c:v>
                </c:pt>
                <c:pt idx="53">
                  <c:v>39.5</c:v>
                </c:pt>
                <c:pt idx="54">
                  <c:v>40.5</c:v>
                </c:pt>
                <c:pt idx="55">
                  <c:v>41.5</c:v>
                </c:pt>
              </c:numCache>
            </c:numRef>
          </c:xVal>
          <c:yVal>
            <c:numRef>
              <c:f>'La funzione di offerta'!$L$26:$L$81</c:f>
              <c:numCache>
                <c:formatCode>0</c:formatCode>
                <c:ptCount val="5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100</c:v>
                </c:pt>
                <c:pt idx="20">
                  <c:v>110.75</c:v>
                </c:pt>
                <c:pt idx="21">
                  <c:v>123</c:v>
                </c:pt>
                <c:pt idx="22">
                  <c:v>136.75</c:v>
                </c:pt>
                <c:pt idx="23">
                  <c:v>152</c:v>
                </c:pt>
                <c:pt idx="24">
                  <c:v>168.75</c:v>
                </c:pt>
                <c:pt idx="25">
                  <c:v>187</c:v>
                </c:pt>
                <c:pt idx="26">
                  <c:v>206.75</c:v>
                </c:pt>
                <c:pt idx="27">
                  <c:v>250.75</c:v>
                </c:pt>
                <c:pt idx="28">
                  <c:v>300.75</c:v>
                </c:pt>
                <c:pt idx="29">
                  <c:v>356.75</c:v>
                </c:pt>
                <c:pt idx="30">
                  <c:v>418.75</c:v>
                </c:pt>
                <c:pt idx="31">
                  <c:v>486.75</c:v>
                </c:pt>
                <c:pt idx="32">
                  <c:v>560.75</c:v>
                </c:pt>
                <c:pt idx="33">
                  <c:v>640.75</c:v>
                </c:pt>
                <c:pt idx="34">
                  <c:v>726.75</c:v>
                </c:pt>
                <c:pt idx="35">
                  <c:v>818.75</c:v>
                </c:pt>
                <c:pt idx="36">
                  <c:v>916.75</c:v>
                </c:pt>
                <c:pt idx="37">
                  <c:v>1020.75</c:v>
                </c:pt>
                <c:pt idx="38">
                  <c:v>1130.75</c:v>
                </c:pt>
                <c:pt idx="39">
                  <c:v>1246.75</c:v>
                </c:pt>
                <c:pt idx="40">
                  <c:v>1368.75</c:v>
                </c:pt>
                <c:pt idx="41">
                  <c:v>1496.75</c:v>
                </c:pt>
                <c:pt idx="42">
                  <c:v>1630.75</c:v>
                </c:pt>
                <c:pt idx="43">
                  <c:v>1770.75</c:v>
                </c:pt>
                <c:pt idx="44">
                  <c:v>1916.75</c:v>
                </c:pt>
                <c:pt idx="45">
                  <c:v>2068.75</c:v>
                </c:pt>
                <c:pt idx="46">
                  <c:v>2226.75</c:v>
                </c:pt>
                <c:pt idx="47">
                  <c:v>2390.75</c:v>
                </c:pt>
                <c:pt idx="48">
                  <c:v>2560.75</c:v>
                </c:pt>
                <c:pt idx="49">
                  <c:v>2736.75</c:v>
                </c:pt>
                <c:pt idx="50">
                  <c:v>2918.75</c:v>
                </c:pt>
                <c:pt idx="51">
                  <c:v>3106.75</c:v>
                </c:pt>
                <c:pt idx="52">
                  <c:v>3300.75</c:v>
                </c:pt>
                <c:pt idx="53">
                  <c:v>3500.75</c:v>
                </c:pt>
                <c:pt idx="54">
                  <c:v>3706.75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E6-4427-AF67-995D6E9FF5E7}"/>
            </c:ext>
          </c:extLst>
        </c:ser>
        <c:ser>
          <c:idx val="3"/>
          <c:order val="3"/>
          <c:tx>
            <c:strRef>
              <c:f>'La funzione di offerta'!$A$11</c:f>
              <c:strCache>
                <c:ptCount val="1"/>
                <c:pt idx="0">
                  <c:v>Punto uscita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'La funzione di offerta'!$B$11:$B$13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0</c:v>
                </c:pt>
              </c:numCache>
            </c:numRef>
          </c:xVal>
          <c:yVal>
            <c:numRef>
              <c:f>'La funzione di offerta'!$C$11:$C$13</c:f>
              <c:numCache>
                <c:formatCode>General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91-4E5D-8B32-60A0B8F4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943616"/>
        <c:axId val="855945280"/>
      </c:scatterChart>
      <c:valAx>
        <c:axId val="855943616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Produzione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945280"/>
        <c:crosses val="autoZero"/>
        <c:crossBetween val="midCat"/>
      </c:valAx>
      <c:valAx>
        <c:axId val="855945280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94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La funzione di offerta di lungo periodo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'L''offerta lungo periodo'!$B$36</c:f>
              <c:strCache>
                <c:ptCount val="1"/>
                <c:pt idx="0">
                  <c:v>CMT1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'L''offerta lungo periodo'!$A$37:$A$457</c:f>
              <c:numCache>
                <c:formatCode>_-* #,##0.00\ _€_-;\-* #,##0.00\ _€_-;_-* "-"??\ _€_-;_-@_-</c:formatCode>
                <c:ptCount val="4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18.100000000000101</c:v>
                </c:pt>
                <c:pt idx="182">
                  <c:v>18.2</c:v>
                </c:pt>
                <c:pt idx="183">
                  <c:v>18.3000000000001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18.600000000000101</c:v>
                </c:pt>
                <c:pt idx="187">
                  <c:v>18.700000000000099</c:v>
                </c:pt>
                <c:pt idx="188">
                  <c:v>18.8000000000001</c:v>
                </c:pt>
                <c:pt idx="189">
                  <c:v>18.900000000000102</c:v>
                </c:pt>
                <c:pt idx="190">
                  <c:v>19.000000000000099</c:v>
                </c:pt>
                <c:pt idx="191">
                  <c:v>19.100000000000101</c:v>
                </c:pt>
                <c:pt idx="192">
                  <c:v>19.200000000000099</c:v>
                </c:pt>
                <c:pt idx="193">
                  <c:v>19.3000000000001</c:v>
                </c:pt>
                <c:pt idx="194">
                  <c:v>19.400000000000102</c:v>
                </c:pt>
                <c:pt idx="195">
                  <c:v>19.500000000000099</c:v>
                </c:pt>
                <c:pt idx="196">
                  <c:v>19.600000000000101</c:v>
                </c:pt>
                <c:pt idx="197">
                  <c:v>19.700000000000099</c:v>
                </c:pt>
                <c:pt idx="198">
                  <c:v>19.8000000000001</c:v>
                </c:pt>
                <c:pt idx="199">
                  <c:v>19.900000000000102</c:v>
                </c:pt>
                <c:pt idx="200">
                  <c:v>20.000000000000099</c:v>
                </c:pt>
                <c:pt idx="201">
                  <c:v>20.100000000000101</c:v>
                </c:pt>
                <c:pt idx="202">
                  <c:v>20.200000000000099</c:v>
                </c:pt>
                <c:pt idx="203">
                  <c:v>20.3000000000001</c:v>
                </c:pt>
                <c:pt idx="204">
                  <c:v>20.400000000000102</c:v>
                </c:pt>
                <c:pt idx="205">
                  <c:v>20.500000000000099</c:v>
                </c:pt>
                <c:pt idx="206">
                  <c:v>20.600000000000101</c:v>
                </c:pt>
                <c:pt idx="207">
                  <c:v>20.700000000000099</c:v>
                </c:pt>
                <c:pt idx="208">
                  <c:v>20.8000000000001</c:v>
                </c:pt>
                <c:pt idx="209">
                  <c:v>20.900000000000102</c:v>
                </c:pt>
                <c:pt idx="210">
                  <c:v>21.000000000000099</c:v>
                </c:pt>
                <c:pt idx="211">
                  <c:v>21.100000000000101</c:v>
                </c:pt>
                <c:pt idx="212">
                  <c:v>21.200000000000099</c:v>
                </c:pt>
                <c:pt idx="213">
                  <c:v>21.3000000000001</c:v>
                </c:pt>
                <c:pt idx="214">
                  <c:v>21.400000000000102</c:v>
                </c:pt>
                <c:pt idx="215">
                  <c:v>21.500000000000099</c:v>
                </c:pt>
                <c:pt idx="216">
                  <c:v>21.600000000000101</c:v>
                </c:pt>
                <c:pt idx="217">
                  <c:v>21.700000000000099</c:v>
                </c:pt>
                <c:pt idx="218">
                  <c:v>21.8000000000001</c:v>
                </c:pt>
                <c:pt idx="219">
                  <c:v>21.900000000000102</c:v>
                </c:pt>
                <c:pt idx="220">
                  <c:v>22.000000000000099</c:v>
                </c:pt>
                <c:pt idx="221">
                  <c:v>22.100000000000101</c:v>
                </c:pt>
                <c:pt idx="222">
                  <c:v>22.200000000000099</c:v>
                </c:pt>
                <c:pt idx="223">
                  <c:v>22.3000000000001</c:v>
                </c:pt>
                <c:pt idx="224">
                  <c:v>22.400000000000102</c:v>
                </c:pt>
                <c:pt idx="225">
                  <c:v>22.500000000000099</c:v>
                </c:pt>
                <c:pt idx="226">
                  <c:v>22.600000000000101</c:v>
                </c:pt>
                <c:pt idx="227">
                  <c:v>22.700000000000099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25.3000000000002</c:v>
                </c:pt>
                <c:pt idx="254">
                  <c:v>25.400000000000201</c:v>
                </c:pt>
                <c:pt idx="255">
                  <c:v>25.500000000000199</c:v>
                </c:pt>
                <c:pt idx="256">
                  <c:v>25.6000000000002</c:v>
                </c:pt>
                <c:pt idx="257">
                  <c:v>25.700000000000198</c:v>
                </c:pt>
                <c:pt idx="258">
                  <c:v>25.8000000000002</c:v>
                </c:pt>
                <c:pt idx="259">
                  <c:v>25.900000000000201</c:v>
                </c:pt>
                <c:pt idx="260">
                  <c:v>26.000000000000199</c:v>
                </c:pt>
                <c:pt idx="261">
                  <c:v>26.1000000000002</c:v>
                </c:pt>
                <c:pt idx="262">
                  <c:v>26.200000000000198</c:v>
                </c:pt>
                <c:pt idx="263">
                  <c:v>26.3000000000002</c:v>
                </c:pt>
                <c:pt idx="264">
                  <c:v>26.400000000000201</c:v>
                </c:pt>
                <c:pt idx="265">
                  <c:v>26.500000000000199</c:v>
                </c:pt>
                <c:pt idx="266">
                  <c:v>26.6000000000002</c:v>
                </c:pt>
                <c:pt idx="267">
                  <c:v>26.700000000000198</c:v>
                </c:pt>
                <c:pt idx="268">
                  <c:v>26.8000000000002</c:v>
                </c:pt>
                <c:pt idx="269">
                  <c:v>26.900000000000201</c:v>
                </c:pt>
                <c:pt idx="270">
                  <c:v>27.000000000000199</c:v>
                </c:pt>
                <c:pt idx="271">
                  <c:v>27.1000000000002</c:v>
                </c:pt>
                <c:pt idx="272">
                  <c:v>27.200000000000198</c:v>
                </c:pt>
                <c:pt idx="273">
                  <c:v>27.3000000000002</c:v>
                </c:pt>
                <c:pt idx="274">
                  <c:v>27.400000000000201</c:v>
                </c:pt>
                <c:pt idx="275">
                  <c:v>27.500000000000199</c:v>
                </c:pt>
                <c:pt idx="276">
                  <c:v>27.6000000000002</c:v>
                </c:pt>
                <c:pt idx="277">
                  <c:v>27.700000000000198</c:v>
                </c:pt>
                <c:pt idx="278">
                  <c:v>27.8000000000002</c:v>
                </c:pt>
                <c:pt idx="279">
                  <c:v>27.900000000000201</c:v>
                </c:pt>
                <c:pt idx="280">
                  <c:v>28.000000000000199</c:v>
                </c:pt>
                <c:pt idx="281">
                  <c:v>28.1000000000002</c:v>
                </c:pt>
                <c:pt idx="282">
                  <c:v>28.200000000000198</c:v>
                </c:pt>
                <c:pt idx="283">
                  <c:v>28.3000000000002</c:v>
                </c:pt>
                <c:pt idx="284">
                  <c:v>28.400000000000201</c:v>
                </c:pt>
                <c:pt idx="285">
                  <c:v>28.500000000000199</c:v>
                </c:pt>
                <c:pt idx="286">
                  <c:v>28.6000000000002</c:v>
                </c:pt>
                <c:pt idx="287">
                  <c:v>28.700000000000198</c:v>
                </c:pt>
                <c:pt idx="288">
                  <c:v>28.8000000000002</c:v>
                </c:pt>
                <c:pt idx="289">
                  <c:v>28.900000000000201</c:v>
                </c:pt>
                <c:pt idx="290">
                  <c:v>29.000000000000199</c:v>
                </c:pt>
                <c:pt idx="291">
                  <c:v>29.1000000000002</c:v>
                </c:pt>
                <c:pt idx="292">
                  <c:v>29.200000000000198</c:v>
                </c:pt>
                <c:pt idx="293">
                  <c:v>29.3000000000002</c:v>
                </c:pt>
                <c:pt idx="294">
                  <c:v>29.400000000000201</c:v>
                </c:pt>
                <c:pt idx="295">
                  <c:v>29.500000000000199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32.300000000000303</c:v>
                </c:pt>
                <c:pt idx="324">
                  <c:v>32.400000000000297</c:v>
                </c:pt>
                <c:pt idx="325">
                  <c:v>32.500000000000298</c:v>
                </c:pt>
                <c:pt idx="326">
                  <c:v>32.6000000000003</c:v>
                </c:pt>
                <c:pt idx="327">
                  <c:v>32.700000000000301</c:v>
                </c:pt>
                <c:pt idx="328">
                  <c:v>32.800000000000303</c:v>
                </c:pt>
                <c:pt idx="329">
                  <c:v>32.900000000000297</c:v>
                </c:pt>
                <c:pt idx="330">
                  <c:v>33.000000000000298</c:v>
                </c:pt>
                <c:pt idx="331">
                  <c:v>33.1000000000003</c:v>
                </c:pt>
                <c:pt idx="332">
                  <c:v>33.200000000000301</c:v>
                </c:pt>
                <c:pt idx="333">
                  <c:v>33.300000000000303</c:v>
                </c:pt>
                <c:pt idx="334">
                  <c:v>33.400000000000297</c:v>
                </c:pt>
                <c:pt idx="335">
                  <c:v>33.500000000000298</c:v>
                </c:pt>
                <c:pt idx="336">
                  <c:v>33.6000000000003</c:v>
                </c:pt>
                <c:pt idx="337">
                  <c:v>33.700000000000301</c:v>
                </c:pt>
                <c:pt idx="338">
                  <c:v>33.800000000000303</c:v>
                </c:pt>
                <c:pt idx="339">
                  <c:v>33.900000000000297</c:v>
                </c:pt>
                <c:pt idx="340">
                  <c:v>34.000000000000298</c:v>
                </c:pt>
                <c:pt idx="341">
                  <c:v>34.1000000000003</c:v>
                </c:pt>
                <c:pt idx="342">
                  <c:v>34.200000000000301</c:v>
                </c:pt>
                <c:pt idx="343">
                  <c:v>34.300000000000303</c:v>
                </c:pt>
                <c:pt idx="344">
                  <c:v>34.400000000000297</c:v>
                </c:pt>
                <c:pt idx="345">
                  <c:v>34.500000000000298</c:v>
                </c:pt>
                <c:pt idx="346">
                  <c:v>34.6000000000003</c:v>
                </c:pt>
                <c:pt idx="347">
                  <c:v>34.700000000000301</c:v>
                </c:pt>
                <c:pt idx="348">
                  <c:v>34.800000000000303</c:v>
                </c:pt>
                <c:pt idx="349">
                  <c:v>34.900000000000297</c:v>
                </c:pt>
                <c:pt idx="350">
                  <c:v>35.000000000000298</c:v>
                </c:pt>
                <c:pt idx="351">
                  <c:v>35.1000000000003</c:v>
                </c:pt>
                <c:pt idx="352">
                  <c:v>35.200000000000301</c:v>
                </c:pt>
                <c:pt idx="353">
                  <c:v>35.300000000000303</c:v>
                </c:pt>
                <c:pt idx="354">
                  <c:v>35.400000000000297</c:v>
                </c:pt>
                <c:pt idx="355">
                  <c:v>35.500000000000298</c:v>
                </c:pt>
                <c:pt idx="356">
                  <c:v>35.6000000000003</c:v>
                </c:pt>
                <c:pt idx="357">
                  <c:v>35.700000000000301</c:v>
                </c:pt>
                <c:pt idx="358">
                  <c:v>35.800000000000303</c:v>
                </c:pt>
                <c:pt idx="359">
                  <c:v>35.900000000000297</c:v>
                </c:pt>
                <c:pt idx="360">
                  <c:v>36.000000000000298</c:v>
                </c:pt>
                <c:pt idx="361">
                  <c:v>36.1000000000003</c:v>
                </c:pt>
                <c:pt idx="362">
                  <c:v>36.200000000000301</c:v>
                </c:pt>
                <c:pt idx="363">
                  <c:v>36.300000000000303</c:v>
                </c:pt>
                <c:pt idx="364">
                  <c:v>36.400000000000297</c:v>
                </c:pt>
                <c:pt idx="365">
                  <c:v>36.500000000000298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39.400000000000396</c:v>
                </c:pt>
                <c:pt idx="395">
                  <c:v>39.500000000000398</c:v>
                </c:pt>
                <c:pt idx="396">
                  <c:v>39.600000000000399</c:v>
                </c:pt>
                <c:pt idx="397">
                  <c:v>39.700000000000401</c:v>
                </c:pt>
                <c:pt idx="398">
                  <c:v>39.800000000000402</c:v>
                </c:pt>
                <c:pt idx="399">
                  <c:v>39.900000000000396</c:v>
                </c:pt>
                <c:pt idx="400">
                  <c:v>40.000000000000398</c:v>
                </c:pt>
                <c:pt idx="401">
                  <c:v>40.100000000000399</c:v>
                </c:pt>
                <c:pt idx="402">
                  <c:v>40.200000000000401</c:v>
                </c:pt>
                <c:pt idx="403">
                  <c:v>40.300000000000402</c:v>
                </c:pt>
                <c:pt idx="404">
                  <c:v>40.400000000000396</c:v>
                </c:pt>
                <c:pt idx="405">
                  <c:v>40.500000000000398</c:v>
                </c:pt>
                <c:pt idx="406">
                  <c:v>40.600000000000399</c:v>
                </c:pt>
                <c:pt idx="407">
                  <c:v>40.700000000000401</c:v>
                </c:pt>
                <c:pt idx="408">
                  <c:v>40.800000000000402</c:v>
                </c:pt>
                <c:pt idx="409">
                  <c:v>40.900000000000396</c:v>
                </c:pt>
                <c:pt idx="410">
                  <c:v>41.000000000000398</c:v>
                </c:pt>
                <c:pt idx="411">
                  <c:v>41.100000000000399</c:v>
                </c:pt>
                <c:pt idx="412">
                  <c:v>41.200000000000401</c:v>
                </c:pt>
                <c:pt idx="413">
                  <c:v>41.300000000000402</c:v>
                </c:pt>
                <c:pt idx="414">
                  <c:v>41.400000000000396</c:v>
                </c:pt>
                <c:pt idx="415">
                  <c:v>41.500000000000398</c:v>
                </c:pt>
                <c:pt idx="416">
                  <c:v>41.600000000000399</c:v>
                </c:pt>
                <c:pt idx="417">
                  <c:v>41.700000000000401</c:v>
                </c:pt>
                <c:pt idx="418">
                  <c:v>41.800000000000402</c:v>
                </c:pt>
                <c:pt idx="419">
                  <c:v>41.900000000000396</c:v>
                </c:pt>
                <c:pt idx="420">
                  <c:v>42.000000000000398</c:v>
                </c:pt>
              </c:numCache>
            </c:numRef>
          </c:xVal>
          <c:yVal>
            <c:numRef>
              <c:f>'L''offerta lungo periodo'!$B$37:$B$457</c:f>
              <c:numCache>
                <c:formatCode>_-* #,##0.00\ _€_-;\-* #,##0.00\ _€_-;_-* "-"??\ _€_-;_-@_-</c:formatCode>
                <c:ptCount val="421"/>
                <c:pt idx="1">
                  <c:v>10198.01</c:v>
                </c:pt>
                <c:pt idx="2">
                  <c:v>5196.04</c:v>
                </c:pt>
                <c:pt idx="3">
                  <c:v>3527.4233333333336</c:v>
                </c:pt>
                <c:pt idx="4">
                  <c:v>2692.16</c:v>
                </c:pt>
                <c:pt idx="5">
                  <c:v>2190.25</c:v>
                </c:pt>
                <c:pt idx="6">
                  <c:v>1855.0266666666669</c:v>
                </c:pt>
                <c:pt idx="7">
                  <c:v>1615.0614285714289</c:v>
                </c:pt>
                <c:pt idx="8">
                  <c:v>1434.6399999999999</c:v>
                </c:pt>
                <c:pt idx="9">
                  <c:v>1293.921111111111</c:v>
                </c:pt>
                <c:pt idx="10">
                  <c:v>1181</c:v>
                </c:pt>
                <c:pt idx="11">
                  <c:v>1088.300909090909</c:v>
                </c:pt>
                <c:pt idx="12">
                  <c:v>1010.7733333333333</c:v>
                </c:pt>
                <c:pt idx="13">
                  <c:v>944.92076923076911</c:v>
                </c:pt>
                <c:pt idx="14">
                  <c:v>888.24571428571437</c:v>
                </c:pt>
                <c:pt idx="15">
                  <c:v>838.91666666666663</c:v>
                </c:pt>
                <c:pt idx="16">
                  <c:v>795.56</c:v>
                </c:pt>
                <c:pt idx="17">
                  <c:v>757.12529411764706</c:v>
                </c:pt>
                <c:pt idx="18">
                  <c:v>722.79555555555555</c:v>
                </c:pt>
                <c:pt idx="19">
                  <c:v>691.92578947368429</c:v>
                </c:pt>
                <c:pt idx="20">
                  <c:v>664</c:v>
                </c:pt>
                <c:pt idx="21">
                  <c:v>638.60047619047612</c:v>
                </c:pt>
                <c:pt idx="22">
                  <c:v>615.38545454545442</c:v>
                </c:pt>
                <c:pt idx="23">
                  <c:v>594.07260869565221</c:v>
                </c:pt>
                <c:pt idx="24">
                  <c:v>574.42666666666673</c:v>
                </c:pt>
                <c:pt idx="25">
                  <c:v>556.25</c:v>
                </c:pt>
                <c:pt idx="26">
                  <c:v>539.37538461538463</c:v>
                </c:pt>
                <c:pt idx="27">
                  <c:v>523.6603703703704</c:v>
                </c:pt>
                <c:pt idx="28">
                  <c:v>508.9828571428572</c:v>
                </c:pt>
                <c:pt idx="29">
                  <c:v>495.23758620689659</c:v>
                </c:pt>
                <c:pt idx="30">
                  <c:v>482.33333333333331</c:v>
                </c:pt>
                <c:pt idx="31">
                  <c:v>470.19064516129026</c:v>
                </c:pt>
                <c:pt idx="32">
                  <c:v>458.73999999999995</c:v>
                </c:pt>
                <c:pt idx="33">
                  <c:v>447.92030303030305</c:v>
                </c:pt>
                <c:pt idx="34">
                  <c:v>437.67764705882354</c:v>
                </c:pt>
                <c:pt idx="35">
                  <c:v>427.96428571428572</c:v>
                </c:pt>
                <c:pt idx="36">
                  <c:v>418.73777777777775</c:v>
                </c:pt>
                <c:pt idx="37">
                  <c:v>409.96027027027026</c:v>
                </c:pt>
                <c:pt idx="38">
                  <c:v>401.59789473684214</c:v>
                </c:pt>
                <c:pt idx="39">
                  <c:v>393.62025641025645</c:v>
                </c:pt>
                <c:pt idx="40">
                  <c:v>386</c:v>
                </c:pt>
                <c:pt idx="41">
                  <c:v>378.71243902439028</c:v>
                </c:pt>
                <c:pt idx="42">
                  <c:v>371.73523809523806</c:v>
                </c:pt>
                <c:pt idx="43">
                  <c:v>365.04813953488377</c:v>
                </c:pt>
                <c:pt idx="44">
                  <c:v>358.63272727272727</c:v>
                </c:pt>
                <c:pt idx="45">
                  <c:v>352.47222222222223</c:v>
                </c:pt>
                <c:pt idx="46">
                  <c:v>346.55130434782609</c:v>
                </c:pt>
                <c:pt idx="47">
                  <c:v>340.85595744680847</c:v>
                </c:pt>
                <c:pt idx="48">
                  <c:v>335.37333333333333</c:v>
                </c:pt>
                <c:pt idx="49">
                  <c:v>330.0916326530612</c:v>
                </c:pt>
                <c:pt idx="50">
                  <c:v>325</c:v>
                </c:pt>
                <c:pt idx="51">
                  <c:v>320.08843137254905</c:v>
                </c:pt>
                <c:pt idx="52">
                  <c:v>315.34769230769228</c:v>
                </c:pt>
                <c:pt idx="53">
                  <c:v>310.7692452830189</c:v>
                </c:pt>
                <c:pt idx="54">
                  <c:v>306.34518518518519</c:v>
                </c:pt>
                <c:pt idx="55">
                  <c:v>302.06818181818181</c:v>
                </c:pt>
                <c:pt idx="56">
                  <c:v>297.93142857142863</c:v>
                </c:pt>
                <c:pt idx="57">
                  <c:v>293.92859649122806</c:v>
                </c:pt>
                <c:pt idx="58">
                  <c:v>290.05379310344824</c:v>
                </c:pt>
                <c:pt idx="59">
                  <c:v>286.30152542372883</c:v>
                </c:pt>
                <c:pt idx="60">
                  <c:v>282.66666666666669</c:v>
                </c:pt>
                <c:pt idx="61">
                  <c:v>279.14442622950827</c:v>
                </c:pt>
                <c:pt idx="62">
                  <c:v>275.73032258064518</c:v>
                </c:pt>
                <c:pt idx="63">
                  <c:v>272.42015873015873</c:v>
                </c:pt>
                <c:pt idx="64">
                  <c:v>269.21000000000032</c:v>
                </c:pt>
                <c:pt idx="65">
                  <c:v>266.0961538461541</c:v>
                </c:pt>
                <c:pt idx="66">
                  <c:v>263.07515151515184</c:v>
                </c:pt>
                <c:pt idx="67">
                  <c:v>260.14373134328389</c:v>
                </c:pt>
                <c:pt idx="68">
                  <c:v>257.298823529412</c:v>
                </c:pt>
                <c:pt idx="69">
                  <c:v>254.53753623188433</c:v>
                </c:pt>
                <c:pt idx="70">
                  <c:v>251.85714285714312</c:v>
                </c:pt>
                <c:pt idx="71">
                  <c:v>249.25507042253548</c:v>
                </c:pt>
                <c:pt idx="72">
                  <c:v>246.72888888888914</c:v>
                </c:pt>
                <c:pt idx="73">
                  <c:v>244.27630136986323</c:v>
                </c:pt>
                <c:pt idx="74">
                  <c:v>241.89513513513538</c:v>
                </c:pt>
                <c:pt idx="75">
                  <c:v>239.58333333333354</c:v>
                </c:pt>
                <c:pt idx="76">
                  <c:v>237.33894736842126</c:v>
                </c:pt>
                <c:pt idx="77">
                  <c:v>235.16012987013011</c:v>
                </c:pt>
                <c:pt idx="78">
                  <c:v>233.04512820512838</c:v>
                </c:pt>
                <c:pt idx="79">
                  <c:v>230.99227848101287</c:v>
                </c:pt>
                <c:pt idx="80">
                  <c:v>229.0000000000002</c:v>
                </c:pt>
                <c:pt idx="81">
                  <c:v>227.06679012345697</c:v>
                </c:pt>
                <c:pt idx="82">
                  <c:v>225.19121951219529</c:v>
                </c:pt>
                <c:pt idx="83">
                  <c:v>223.37192771084355</c:v>
                </c:pt>
                <c:pt idx="84">
                  <c:v>221.60761904761924</c:v>
                </c:pt>
                <c:pt idx="85">
                  <c:v>219.89705882352959</c:v>
                </c:pt>
                <c:pt idx="86">
                  <c:v>218.239069767442</c:v>
                </c:pt>
                <c:pt idx="87">
                  <c:v>216.63252873563238</c:v>
                </c:pt>
                <c:pt idx="88">
                  <c:v>215.07636363636377</c:v>
                </c:pt>
                <c:pt idx="89">
                  <c:v>213.56955056179791</c:v>
                </c:pt>
                <c:pt idx="90">
                  <c:v>212.11111111111131</c:v>
                </c:pt>
                <c:pt idx="91">
                  <c:v>210.70010989011001</c:v>
                </c:pt>
                <c:pt idx="92">
                  <c:v>209.3356521739133</c:v>
                </c:pt>
                <c:pt idx="93">
                  <c:v>208.0168817204304</c:v>
                </c:pt>
                <c:pt idx="94">
                  <c:v>206.74297872340449</c:v>
                </c:pt>
                <c:pt idx="95">
                  <c:v>205.51315789473708</c:v>
                </c:pt>
                <c:pt idx="96">
                  <c:v>204.32666666666688</c:v>
                </c:pt>
                <c:pt idx="97">
                  <c:v>203.18278350515487</c:v>
                </c:pt>
                <c:pt idx="98">
                  <c:v>202.08081632653082</c:v>
                </c:pt>
                <c:pt idx="99">
                  <c:v>201.0201010101012</c:v>
                </c:pt>
                <c:pt idx="100">
                  <c:v>200.0000000000002</c:v>
                </c:pt>
                <c:pt idx="101">
                  <c:v>199.01990099009902</c:v>
                </c:pt>
                <c:pt idx="102">
                  <c:v>198.07921568627452</c:v>
                </c:pt>
                <c:pt idx="103">
                  <c:v>197.17737864077671</c:v>
                </c:pt>
                <c:pt idx="104">
                  <c:v>196.31384615384616</c:v>
                </c:pt>
                <c:pt idx="105">
                  <c:v>195.48809523809524</c:v>
                </c:pt>
                <c:pt idx="106">
                  <c:v>194.69962264150942</c:v>
                </c:pt>
                <c:pt idx="107">
                  <c:v>193.94794392523366</c:v>
                </c:pt>
                <c:pt idx="108">
                  <c:v>193.2325925925926</c:v>
                </c:pt>
                <c:pt idx="109">
                  <c:v>192.55311926605506</c:v>
                </c:pt>
                <c:pt idx="110">
                  <c:v>191.90909090909091</c:v>
                </c:pt>
                <c:pt idx="111">
                  <c:v>191.30009009009009</c:v>
                </c:pt>
                <c:pt idx="112">
                  <c:v>190.72571428571428</c:v>
                </c:pt>
                <c:pt idx="113">
                  <c:v>190.18557522123891</c:v>
                </c:pt>
                <c:pt idx="114">
                  <c:v>189.67929824561404</c:v>
                </c:pt>
                <c:pt idx="115">
                  <c:v>189.20652173913044</c:v>
                </c:pt>
                <c:pt idx="116">
                  <c:v>188.76689655172413</c:v>
                </c:pt>
                <c:pt idx="117">
                  <c:v>188.36008547008549</c:v>
                </c:pt>
                <c:pt idx="118">
                  <c:v>187.9857627118644</c:v>
                </c:pt>
                <c:pt idx="119">
                  <c:v>187.64361344537812</c:v>
                </c:pt>
                <c:pt idx="120">
                  <c:v>187.33333333333334</c:v>
                </c:pt>
                <c:pt idx="121">
                  <c:v>187.05462809917356</c:v>
                </c:pt>
                <c:pt idx="122">
                  <c:v>186.80721311475412</c:v>
                </c:pt>
                <c:pt idx="123">
                  <c:v>186.59081300813008</c:v>
                </c:pt>
                <c:pt idx="124">
                  <c:v>186.40516129032258</c:v>
                </c:pt>
                <c:pt idx="125">
                  <c:v>186.25</c:v>
                </c:pt>
                <c:pt idx="126">
                  <c:v>186.12507936507936</c:v>
                </c:pt>
                <c:pt idx="127">
                  <c:v>186.03015748031498</c:v>
                </c:pt>
                <c:pt idx="128">
                  <c:v>185.96499999999997</c:v>
                </c:pt>
                <c:pt idx="129">
                  <c:v>185.92937984496123</c:v>
                </c:pt>
                <c:pt idx="130">
                  <c:v>185.92307692307693</c:v>
                </c:pt>
                <c:pt idx="131">
                  <c:v>185.94587786259544</c:v>
                </c:pt>
                <c:pt idx="132">
                  <c:v>185.99757575757579</c:v>
                </c:pt>
                <c:pt idx="133">
                  <c:v>186.07796992481201</c:v>
                </c:pt>
                <c:pt idx="134">
                  <c:v>186.18686567164181</c:v>
                </c:pt>
                <c:pt idx="135">
                  <c:v>186.32407407407408</c:v>
                </c:pt>
                <c:pt idx="136">
                  <c:v>186.48941176470586</c:v>
                </c:pt>
                <c:pt idx="137">
                  <c:v>186.68270072992703</c:v>
                </c:pt>
                <c:pt idx="138">
                  <c:v>186.90376811594203</c:v>
                </c:pt>
                <c:pt idx="139">
                  <c:v>187.15244604316544</c:v>
                </c:pt>
                <c:pt idx="140">
                  <c:v>187.42857142857142</c:v>
                </c:pt>
                <c:pt idx="141">
                  <c:v>187.73198581560285</c:v>
                </c:pt>
                <c:pt idx="142">
                  <c:v>188.0625352112676</c:v>
                </c:pt>
                <c:pt idx="143">
                  <c:v>188.42006993006993</c:v>
                </c:pt>
                <c:pt idx="144">
                  <c:v>188.80444444444441</c:v>
                </c:pt>
                <c:pt idx="145">
                  <c:v>189.2155172413793</c:v>
                </c:pt>
                <c:pt idx="146">
                  <c:v>189.65315068493152</c:v>
                </c:pt>
                <c:pt idx="147">
                  <c:v>190.11721088435377</c:v>
                </c:pt>
                <c:pt idx="148">
                  <c:v>190.60756756756757</c:v>
                </c:pt>
                <c:pt idx="149">
                  <c:v>191.12409395973154</c:v>
                </c:pt>
                <c:pt idx="150">
                  <c:v>191.66666666666666</c:v>
                </c:pt>
                <c:pt idx="151">
                  <c:v>192.23516556291389</c:v>
                </c:pt>
                <c:pt idx="152">
                  <c:v>192.82947368421048</c:v>
                </c:pt>
                <c:pt idx="153">
                  <c:v>193.44947712418298</c:v>
                </c:pt>
                <c:pt idx="154">
                  <c:v>194.09506493506493</c:v>
                </c:pt>
                <c:pt idx="155">
                  <c:v>194.76612903225808</c:v>
                </c:pt>
                <c:pt idx="156">
                  <c:v>195.4625641025641</c:v>
                </c:pt>
                <c:pt idx="157">
                  <c:v>196.18426751592361</c:v>
                </c:pt>
                <c:pt idx="158">
                  <c:v>196.93113924050633</c:v>
                </c:pt>
                <c:pt idx="159">
                  <c:v>197.7030817610063</c:v>
                </c:pt>
                <c:pt idx="160">
                  <c:v>198.5</c:v>
                </c:pt>
                <c:pt idx="161">
                  <c:v>199.32180124223603</c:v>
                </c:pt>
                <c:pt idx="162">
                  <c:v>200.16839506172835</c:v>
                </c:pt>
                <c:pt idx="163">
                  <c:v>201.03969325153375</c:v>
                </c:pt>
                <c:pt idx="164">
                  <c:v>201.93560975609753</c:v>
                </c:pt>
                <c:pt idx="165">
                  <c:v>202.85606060606059</c:v>
                </c:pt>
                <c:pt idx="166">
                  <c:v>203.80096385542171</c:v>
                </c:pt>
                <c:pt idx="167">
                  <c:v>204.77023952095811</c:v>
                </c:pt>
                <c:pt idx="168">
                  <c:v>205.76380952380953</c:v>
                </c:pt>
                <c:pt idx="169">
                  <c:v>206.7815976331361</c:v>
                </c:pt>
                <c:pt idx="170">
                  <c:v>207.8235294117647</c:v>
                </c:pt>
                <c:pt idx="171">
                  <c:v>208.88953216374273</c:v>
                </c:pt>
                <c:pt idx="172">
                  <c:v>209.97953488372096</c:v>
                </c:pt>
                <c:pt idx="173">
                  <c:v>211.0934682080925</c:v>
                </c:pt>
                <c:pt idx="174">
                  <c:v>212.23126436781607</c:v>
                </c:pt>
                <c:pt idx="175">
                  <c:v>213.39285714285714</c:v>
                </c:pt>
                <c:pt idx="176">
                  <c:v>214.57818181818189</c:v>
                </c:pt>
                <c:pt idx="177">
                  <c:v>215.78717514124295</c:v>
                </c:pt>
                <c:pt idx="178">
                  <c:v>217.01977528089884</c:v>
                </c:pt>
                <c:pt idx="179">
                  <c:v>218.27592178770951</c:v>
                </c:pt>
                <c:pt idx="180">
                  <c:v>219.55555555555554</c:v>
                </c:pt>
                <c:pt idx="181">
                  <c:v>220.85861878453167</c:v>
                </c:pt>
                <c:pt idx="182">
                  <c:v>222.18505494505496</c:v>
                </c:pt>
                <c:pt idx="183">
                  <c:v>223.53480874317074</c:v>
                </c:pt>
                <c:pt idx="184">
                  <c:v>224.90782608695645</c:v>
                </c:pt>
                <c:pt idx="185">
                  <c:v>226.30405405405406</c:v>
                </c:pt>
                <c:pt idx="186">
                  <c:v>227.7234408602165</c:v>
                </c:pt>
                <c:pt idx="187">
                  <c:v>229.16593582887845</c:v>
                </c:pt>
                <c:pt idx="188">
                  <c:v>230.63148936170361</c:v>
                </c:pt>
                <c:pt idx="189">
                  <c:v>232.12005291005443</c:v>
                </c:pt>
                <c:pt idx="190">
                  <c:v>233.63157894736997</c:v>
                </c:pt>
                <c:pt idx="191">
                  <c:v>235.16602094240997</c:v>
                </c:pt>
                <c:pt idx="192">
                  <c:v>236.72333333333484</c:v>
                </c:pt>
                <c:pt idx="193">
                  <c:v>238.30347150259223</c:v>
                </c:pt>
                <c:pt idx="194">
                  <c:v>239.90639175257894</c:v>
                </c:pt>
                <c:pt idx="195">
                  <c:v>241.53205128205289</c:v>
                </c:pt>
                <c:pt idx="196">
                  <c:v>243.180408163267</c:v>
                </c:pt>
                <c:pt idx="197">
                  <c:v>244.85142131979862</c:v>
                </c:pt>
                <c:pt idx="198">
                  <c:v>246.54505050505219</c:v>
                </c:pt>
                <c:pt idx="199">
                  <c:v>248.26125628140875</c:v>
                </c:pt>
                <c:pt idx="200">
                  <c:v>250.00000000000171</c:v>
                </c:pt>
                <c:pt idx="201">
                  <c:v>251.76124378109628</c:v>
                </c:pt>
                <c:pt idx="202">
                  <c:v>253.54495049505124</c:v>
                </c:pt>
                <c:pt idx="203">
                  <c:v>255.35108374384416</c:v>
                </c:pt>
                <c:pt idx="204">
                  <c:v>257.17960784313908</c:v>
                </c:pt>
                <c:pt idx="205">
                  <c:v>259.0304878048799</c:v>
                </c:pt>
                <c:pt idx="206">
                  <c:v>260.90368932039024</c:v>
                </c:pt>
                <c:pt idx="207">
                  <c:v>262.79917874396324</c:v>
                </c:pt>
                <c:pt idx="208">
                  <c:v>264.71692307692507</c:v>
                </c:pt>
                <c:pt idx="209">
                  <c:v>266.65688995215515</c:v>
                </c:pt>
                <c:pt idx="210">
                  <c:v>268.61904761904964</c:v>
                </c:pt>
                <c:pt idx="211">
                  <c:v>270.60336492891201</c:v>
                </c:pt>
                <c:pt idx="212">
                  <c:v>272.60981132075671</c:v>
                </c:pt>
                <c:pt idx="213">
                  <c:v>274.63835680751379</c:v>
                </c:pt>
                <c:pt idx="214">
                  <c:v>276.68897196261884</c:v>
                </c:pt>
                <c:pt idx="215">
                  <c:v>278.76162790697884</c:v>
                </c:pt>
                <c:pt idx="216">
                  <c:v>280.85629629629841</c:v>
                </c:pt>
                <c:pt idx="217">
                  <c:v>282.97294930875785</c:v>
                </c:pt>
                <c:pt idx="218">
                  <c:v>285.11155963302969</c:v>
                </c:pt>
                <c:pt idx="219">
                  <c:v>287.27210045662326</c:v>
                </c:pt>
                <c:pt idx="220">
                  <c:v>289.4545454545476</c:v>
                </c:pt>
                <c:pt idx="221">
                  <c:v>291.65886877828274</c:v>
                </c:pt>
                <c:pt idx="222">
                  <c:v>293.88504504504726</c:v>
                </c:pt>
                <c:pt idx="223">
                  <c:v>296.1330493273565</c:v>
                </c:pt>
                <c:pt idx="224">
                  <c:v>298.40285714285938</c:v>
                </c:pt>
                <c:pt idx="225">
                  <c:v>300.69444444444673</c:v>
                </c:pt>
                <c:pt idx="226">
                  <c:v>303.00778761062179</c:v>
                </c:pt>
                <c:pt idx="227">
                  <c:v>305.3428634361257</c:v>
                </c:pt>
                <c:pt idx="228">
                  <c:v>307.69964912280938</c:v>
                </c:pt>
                <c:pt idx="229">
                  <c:v>310.07812227074481</c:v>
                </c:pt>
                <c:pt idx="230">
                  <c:v>312.47826086956758</c:v>
                </c:pt>
                <c:pt idx="231">
                  <c:v>314.90004329004574</c:v>
                </c:pt>
                <c:pt idx="232">
                  <c:v>317.3434482758646</c:v>
                </c:pt>
                <c:pt idx="233">
                  <c:v>319.80845493562475</c:v>
                </c:pt>
                <c:pt idx="234">
                  <c:v>322.29504273504523</c:v>
                </c:pt>
                <c:pt idx="235">
                  <c:v>324.80319148936422</c:v>
                </c:pt>
                <c:pt idx="236">
                  <c:v>327.33288135593483</c:v>
                </c:pt>
                <c:pt idx="237">
                  <c:v>329.88409282700678</c:v>
                </c:pt>
                <c:pt idx="238">
                  <c:v>332.45680672269162</c:v>
                </c:pt>
                <c:pt idx="239">
                  <c:v>335.05100418410308</c:v>
                </c:pt>
                <c:pt idx="240">
                  <c:v>337.6666666666693</c:v>
                </c:pt>
                <c:pt idx="241">
                  <c:v>340.3037759336126</c:v>
                </c:pt>
                <c:pt idx="242">
                  <c:v>342.96231404958934</c:v>
                </c:pt>
                <c:pt idx="243">
                  <c:v>345.64226337448827</c:v>
                </c:pt>
                <c:pt idx="244">
                  <c:v>348.3436065573797</c:v>
                </c:pt>
                <c:pt idx="245">
                  <c:v>351.06632653061496</c:v>
                </c:pt>
                <c:pt idx="246">
                  <c:v>353.81040650406783</c:v>
                </c:pt>
                <c:pt idx="247">
                  <c:v>356.57582995951697</c:v>
                </c:pt>
                <c:pt idx="248">
                  <c:v>359.36258064516403</c:v>
                </c:pt>
                <c:pt idx="249">
                  <c:v>362.17064257028397</c:v>
                </c:pt>
                <c:pt idx="250">
                  <c:v>365.00000000000284</c:v>
                </c:pt>
                <c:pt idx="251">
                  <c:v>367.85063745020204</c:v>
                </c:pt>
                <c:pt idx="252">
                  <c:v>370.7225396825425</c:v>
                </c:pt>
                <c:pt idx="253">
                  <c:v>373.61569169961052</c:v>
                </c:pt>
                <c:pt idx="254">
                  <c:v>376.53007874016328</c:v>
                </c:pt>
                <c:pt idx="255">
                  <c:v>379.46568627451563</c:v>
                </c:pt>
                <c:pt idx="256">
                  <c:v>382.42250000000593</c:v>
                </c:pt>
                <c:pt idx="257">
                  <c:v>385.40050583658183</c:v>
                </c:pt>
                <c:pt idx="258">
                  <c:v>388.39968992248663</c:v>
                </c:pt>
                <c:pt idx="259">
                  <c:v>391.42003861004463</c:v>
                </c:pt>
                <c:pt idx="260">
                  <c:v>394.46153846154454</c:v>
                </c:pt>
                <c:pt idx="261">
                  <c:v>397.52417624521684</c:v>
                </c:pt>
                <c:pt idx="262">
                  <c:v>400.60793893130392</c:v>
                </c:pt>
                <c:pt idx="263">
                  <c:v>403.71281368821917</c:v>
                </c:pt>
                <c:pt idx="264">
                  <c:v>406.83878787879422</c:v>
                </c:pt>
                <c:pt idx="265">
                  <c:v>409.98584905661005</c:v>
                </c:pt>
                <c:pt idx="266">
                  <c:v>413.15398496241238</c:v>
                </c:pt>
                <c:pt idx="267">
                  <c:v>416.34318352060558</c:v>
                </c:pt>
                <c:pt idx="268">
                  <c:v>419.55343283582738</c:v>
                </c:pt>
                <c:pt idx="269">
                  <c:v>422.78472118959763</c:v>
                </c:pt>
                <c:pt idx="270">
                  <c:v>426.03703703704349</c:v>
                </c:pt>
                <c:pt idx="271">
                  <c:v>429.31036900369668</c:v>
                </c:pt>
                <c:pt idx="272">
                  <c:v>432.6047058823595</c:v>
                </c:pt>
                <c:pt idx="273">
                  <c:v>435.92003663004323</c:v>
                </c:pt>
                <c:pt idx="274">
                  <c:v>439.25635036497016</c:v>
                </c:pt>
                <c:pt idx="275">
                  <c:v>442.61363636364308</c:v>
                </c:pt>
                <c:pt idx="276">
                  <c:v>445.99188405797776</c:v>
                </c:pt>
                <c:pt idx="277">
                  <c:v>449.39108303249776</c:v>
                </c:pt>
                <c:pt idx="278">
                  <c:v>452.81122302158963</c:v>
                </c:pt>
                <c:pt idx="279">
                  <c:v>456.25229390681693</c:v>
                </c:pt>
                <c:pt idx="280">
                  <c:v>459.71428571429271</c:v>
                </c:pt>
                <c:pt idx="281">
                  <c:v>463.19718861210657</c:v>
                </c:pt>
                <c:pt idx="282">
                  <c:v>466.70099290780843</c:v>
                </c:pt>
                <c:pt idx="283">
                  <c:v>470.22568904594351</c:v>
                </c:pt>
                <c:pt idx="284">
                  <c:v>473.77126760564101</c:v>
                </c:pt>
                <c:pt idx="285">
                  <c:v>477.33771929825269</c:v>
                </c:pt>
                <c:pt idx="286">
                  <c:v>480.92503496504213</c:v>
                </c:pt>
                <c:pt idx="287">
                  <c:v>484.53320557492003</c:v>
                </c:pt>
                <c:pt idx="288">
                  <c:v>488.16222222222945</c:v>
                </c:pt>
                <c:pt idx="289">
                  <c:v>491.81207612457484</c:v>
                </c:pt>
                <c:pt idx="290">
                  <c:v>495.48275862069693</c:v>
                </c:pt>
                <c:pt idx="291">
                  <c:v>499.17426116839226</c:v>
                </c:pt>
                <c:pt idx="292">
                  <c:v>502.88657534247307</c:v>
                </c:pt>
                <c:pt idx="293">
                  <c:v>506.61969283277193</c:v>
                </c:pt>
                <c:pt idx="294">
                  <c:v>510.37360544218438</c:v>
                </c:pt>
                <c:pt idx="295">
                  <c:v>514.14830508475336</c:v>
                </c:pt>
                <c:pt idx="296">
                  <c:v>517.94378378379145</c:v>
                </c:pt>
                <c:pt idx="297">
                  <c:v>521.76003367004125</c:v>
                </c:pt>
                <c:pt idx="298">
                  <c:v>525.59704697987343</c:v>
                </c:pt>
                <c:pt idx="299">
                  <c:v>529.45481605351949</c:v>
                </c:pt>
                <c:pt idx="300">
                  <c:v>533.3333333333411</c:v>
                </c:pt>
                <c:pt idx="301">
                  <c:v>537.23259136213403</c:v>
                </c:pt>
                <c:pt idx="302">
                  <c:v>541.15258278146473</c:v>
                </c:pt>
                <c:pt idx="303">
                  <c:v>545.09330033004085</c:v>
                </c:pt>
                <c:pt idx="304">
                  <c:v>549.05473684211324</c:v>
                </c:pt>
                <c:pt idx="305">
                  <c:v>553.03688524590962</c:v>
                </c:pt>
                <c:pt idx="306">
                  <c:v>557.0397385620995</c:v>
                </c:pt>
                <c:pt idx="307">
                  <c:v>561.06328990228815</c:v>
                </c:pt>
                <c:pt idx="308">
                  <c:v>565.10753246754052</c:v>
                </c:pt>
                <c:pt idx="309">
                  <c:v>569.17245954693374</c:v>
                </c:pt>
                <c:pt idx="310">
                  <c:v>573.2580645161371</c:v>
                </c:pt>
                <c:pt idx="311">
                  <c:v>577.36434083602114</c:v>
                </c:pt>
                <c:pt idx="312">
                  <c:v>581.49128205129023</c:v>
                </c:pt>
                <c:pt idx="313">
                  <c:v>585.63888178914556</c:v>
                </c:pt>
                <c:pt idx="314">
                  <c:v>589.80713375797029</c:v>
                </c:pt>
                <c:pt idx="315">
                  <c:v>593.9960317460401</c:v>
                </c:pt>
                <c:pt idx="316">
                  <c:v>598.2055696202616</c:v>
                </c:pt>
                <c:pt idx="317">
                  <c:v>602.43574132492961</c:v>
                </c:pt>
                <c:pt idx="318">
                  <c:v>606.68654088051176</c:v>
                </c:pt>
                <c:pt idx="319">
                  <c:v>610.95796238245373</c:v>
                </c:pt>
                <c:pt idx="320">
                  <c:v>615.25000000000853</c:v>
                </c:pt>
                <c:pt idx="321">
                  <c:v>619.56264797508652</c:v>
                </c:pt>
                <c:pt idx="322">
                  <c:v>623.89590062112688</c:v>
                </c:pt>
                <c:pt idx="323">
                  <c:v>628.24975232199472</c:v>
                </c:pt>
                <c:pt idx="324">
                  <c:v>632.62419753087727</c:v>
                </c:pt>
                <c:pt idx="325">
                  <c:v>637.0192307692439</c:v>
                </c:pt>
                <c:pt idx="326">
                  <c:v>641.4348466257801</c:v>
                </c:pt>
                <c:pt idx="327">
                  <c:v>645.87103975536513</c:v>
                </c:pt>
                <c:pt idx="328">
                  <c:v>650.32780487806235</c:v>
                </c:pt>
                <c:pt idx="329">
                  <c:v>654.80513677812871</c:v>
                </c:pt>
                <c:pt idx="330">
                  <c:v>659.30303030304378</c:v>
                </c:pt>
                <c:pt idx="331">
                  <c:v>663.82148036255137</c:v>
                </c:pt>
                <c:pt idx="332">
                  <c:v>668.36048192772466</c:v>
                </c:pt>
                <c:pt idx="333">
                  <c:v>672.9200300300439</c:v>
                </c:pt>
                <c:pt idx="334">
                  <c:v>677.50011976049257</c:v>
                </c:pt>
                <c:pt idx="335">
                  <c:v>682.10074626867038</c:v>
                </c:pt>
                <c:pt idx="336">
                  <c:v>686.72190476191872</c:v>
                </c:pt>
                <c:pt idx="337">
                  <c:v>691.36359050446492</c:v>
                </c:pt>
                <c:pt idx="338">
                  <c:v>696.02579881658232</c:v>
                </c:pt>
                <c:pt idx="339">
                  <c:v>700.70852507376026</c:v>
                </c:pt>
                <c:pt idx="340">
                  <c:v>705.41176470589653</c:v>
                </c:pt>
                <c:pt idx="341">
                  <c:v>710.13551319649514</c:v>
                </c:pt>
                <c:pt idx="342">
                  <c:v>714.87976608188569</c:v>
                </c:pt>
                <c:pt idx="343">
                  <c:v>719.64451895045181</c:v>
                </c:pt>
                <c:pt idx="344">
                  <c:v>724.42976744187456</c:v>
                </c:pt>
                <c:pt idx="345">
                  <c:v>729.23550724639119</c:v>
                </c:pt>
                <c:pt idx="346">
                  <c:v>734.06173410406086</c:v>
                </c:pt>
                <c:pt idx="347">
                  <c:v>738.90844380404917</c:v>
                </c:pt>
                <c:pt idx="348">
                  <c:v>743.77563218392288</c:v>
                </c:pt>
                <c:pt idx="349">
                  <c:v>748.66329512895436</c:v>
                </c:pt>
                <c:pt idx="350">
                  <c:v>753.57142857144333</c:v>
                </c:pt>
                <c:pt idx="351">
                  <c:v>758.50002849004341</c:v>
                </c:pt>
                <c:pt idx="352">
                  <c:v>763.44909090910596</c:v>
                </c:pt>
                <c:pt idx="353">
                  <c:v>768.41861189803205</c:v>
                </c:pt>
                <c:pt idx="354">
                  <c:v>773.40858757063631</c:v>
                </c:pt>
                <c:pt idx="355">
                  <c:v>778.41901408452202</c:v>
                </c:pt>
                <c:pt idx="356">
                  <c:v>783.44988764046445</c:v>
                </c:pt>
                <c:pt idx="357">
                  <c:v>788.50120448180792</c:v>
                </c:pt>
                <c:pt idx="358">
                  <c:v>793.57296089387023</c:v>
                </c:pt>
                <c:pt idx="359">
                  <c:v>798.66515320335759</c:v>
                </c:pt>
                <c:pt idx="360">
                  <c:v>803.77777777779295</c:v>
                </c:pt>
                <c:pt idx="361">
                  <c:v>808.91083102494611</c:v>
                </c:pt>
                <c:pt idx="362">
                  <c:v>814.06430939228062</c:v>
                </c:pt>
                <c:pt idx="363">
                  <c:v>819.23820936640675</c:v>
                </c:pt>
                <c:pt idx="364">
                  <c:v>824.43252747254292</c:v>
                </c:pt>
                <c:pt idx="365">
                  <c:v>829.64726027398819</c:v>
                </c:pt>
                <c:pt idx="366">
                  <c:v>834.88240437160039</c:v>
                </c:pt>
                <c:pt idx="367">
                  <c:v>840.13795640328567</c:v>
                </c:pt>
                <c:pt idx="368">
                  <c:v>845.41391304349429</c:v>
                </c:pt>
                <c:pt idx="369">
                  <c:v>850.71027100272568</c:v>
                </c:pt>
                <c:pt idx="370">
                  <c:v>856.02702702704289</c:v>
                </c:pt>
                <c:pt idx="371">
                  <c:v>861.36417789759003</c:v>
                </c:pt>
                <c:pt idx="372">
                  <c:v>866.7217204301237</c:v>
                </c:pt>
                <c:pt idx="373">
                  <c:v>872.09965147454704</c:v>
                </c:pt>
                <c:pt idx="374">
                  <c:v>877.49796791445442</c:v>
                </c:pt>
                <c:pt idx="375">
                  <c:v>882.91666666668289</c:v>
                </c:pt>
                <c:pt idx="376">
                  <c:v>888.35574468086736</c:v>
                </c:pt>
                <c:pt idx="377">
                  <c:v>893.81519893900838</c:v>
                </c:pt>
                <c:pt idx="378">
                  <c:v>899.29502645504306</c:v>
                </c:pt>
                <c:pt idx="379">
                  <c:v>904.79522427442294</c:v>
                </c:pt>
                <c:pt idx="380">
                  <c:v>910.31578947370076</c:v>
                </c:pt>
                <c:pt idx="381">
                  <c:v>915.85671916012177</c:v>
                </c:pt>
                <c:pt idx="382">
                  <c:v>921.4180104712209</c:v>
                </c:pt>
                <c:pt idx="383">
                  <c:v>926.99966057442953</c:v>
                </c:pt>
                <c:pt idx="384">
                  <c:v>932.6016666666834</c:v>
                </c:pt>
                <c:pt idx="385">
                  <c:v>938.22402597404266</c:v>
                </c:pt>
                <c:pt idx="386">
                  <c:v>943.86673575131238</c:v>
                </c:pt>
                <c:pt idx="387">
                  <c:v>949.52979328167078</c:v>
                </c:pt>
                <c:pt idx="388">
                  <c:v>955.21319587630592</c:v>
                </c:pt>
                <c:pt idx="389">
                  <c:v>960.91694087405301</c:v>
                </c:pt>
                <c:pt idx="390">
                  <c:v>966.64102564104269</c:v>
                </c:pt>
                <c:pt idx="391">
                  <c:v>972.38544757034981</c:v>
                </c:pt>
                <c:pt idx="392">
                  <c:v>978.15020408164992</c:v>
                </c:pt>
                <c:pt idx="393">
                  <c:v>983.93529262088271</c:v>
                </c:pt>
                <c:pt idx="394">
                  <c:v>989.74071065992143</c:v>
                </c:pt>
                <c:pt idx="395">
                  <c:v>995.56645569622583</c:v>
                </c:pt>
                <c:pt idx="396">
                  <c:v>1001.4125252525487</c:v>
                </c:pt>
                <c:pt idx="397">
                  <c:v>1007.2789168765978</c:v>
                </c:pt>
                <c:pt idx="398">
                  <c:v>1013.1656281407272</c:v>
                </c:pt>
                <c:pt idx="399">
                  <c:v>1019.0726566416275</c:v>
                </c:pt>
                <c:pt idx="400">
                  <c:v>1025.0000000000236</c:v>
                </c:pt>
                <c:pt idx="401">
                  <c:v>1030.9476558603731</c:v>
                </c:pt>
                <c:pt idx="402">
                  <c:v>1036.9156218905714</c:v>
                </c:pt>
                <c:pt idx="403">
                  <c:v>1042.9038957816617</c:v>
                </c:pt>
                <c:pt idx="404">
                  <c:v>1048.9124752475486</c:v>
                </c:pt>
                <c:pt idx="405">
                  <c:v>1054.9413580247156</c:v>
                </c:pt>
                <c:pt idx="406">
                  <c:v>1060.9905418719454</c:v>
                </c:pt>
                <c:pt idx="407">
                  <c:v>1067.0600245700489</c:v>
                </c:pt>
                <c:pt idx="408">
                  <c:v>1073.1498039215933</c:v>
                </c:pt>
                <c:pt idx="409">
                  <c:v>1079.2598777506357</c:v>
                </c:pt>
                <c:pt idx="410">
                  <c:v>1085.3902439024635</c:v>
                </c:pt>
                <c:pt idx="411">
                  <c:v>1091.5409002433337</c:v>
                </c:pt>
                <c:pt idx="412">
                  <c:v>1097.711844660219</c:v>
                </c:pt>
                <c:pt idx="413">
                  <c:v>1103.9030750605575</c:v>
                </c:pt>
                <c:pt idx="414">
                  <c:v>1110.1145893720054</c:v>
                </c:pt>
                <c:pt idx="415">
                  <c:v>1116.3463855421933</c:v>
                </c:pt>
                <c:pt idx="416">
                  <c:v>1122.5984615384864</c:v>
                </c:pt>
                <c:pt idx="417">
                  <c:v>1128.8708153477471</c:v>
                </c:pt>
                <c:pt idx="418">
                  <c:v>1135.1634449761018</c:v>
                </c:pt>
                <c:pt idx="419">
                  <c:v>1141.4763484487123</c:v>
                </c:pt>
                <c:pt idx="420">
                  <c:v>1147.8095238095491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F1-460B-9183-06F39C5C011C}"/>
            </c:ext>
          </c:extLst>
        </c:ser>
        <c:ser>
          <c:idx val="1"/>
          <c:order val="1"/>
          <c:tx>
            <c:strRef>
              <c:f>'L''offerta lungo periodo'!$E$36</c:f>
              <c:strCache>
                <c:ptCount val="1"/>
                <c:pt idx="0">
                  <c:v>Offerta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'L''offerta lungo periodo'!$A$37:$A$457</c:f>
              <c:numCache>
                <c:formatCode>_-* #,##0.00\ _€_-;\-* #,##0.00\ _€_-;_-* "-"??\ _€_-;_-@_-</c:formatCode>
                <c:ptCount val="4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18.100000000000101</c:v>
                </c:pt>
                <c:pt idx="182">
                  <c:v>18.2</c:v>
                </c:pt>
                <c:pt idx="183">
                  <c:v>18.3000000000001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18.600000000000101</c:v>
                </c:pt>
                <c:pt idx="187">
                  <c:v>18.700000000000099</c:v>
                </c:pt>
                <c:pt idx="188">
                  <c:v>18.8000000000001</c:v>
                </c:pt>
                <c:pt idx="189">
                  <c:v>18.900000000000102</c:v>
                </c:pt>
                <c:pt idx="190">
                  <c:v>19.000000000000099</c:v>
                </c:pt>
                <c:pt idx="191">
                  <c:v>19.100000000000101</c:v>
                </c:pt>
                <c:pt idx="192">
                  <c:v>19.200000000000099</c:v>
                </c:pt>
                <c:pt idx="193">
                  <c:v>19.3000000000001</c:v>
                </c:pt>
                <c:pt idx="194">
                  <c:v>19.400000000000102</c:v>
                </c:pt>
                <c:pt idx="195">
                  <c:v>19.500000000000099</c:v>
                </c:pt>
                <c:pt idx="196">
                  <c:v>19.600000000000101</c:v>
                </c:pt>
                <c:pt idx="197">
                  <c:v>19.700000000000099</c:v>
                </c:pt>
                <c:pt idx="198">
                  <c:v>19.8000000000001</c:v>
                </c:pt>
                <c:pt idx="199">
                  <c:v>19.900000000000102</c:v>
                </c:pt>
                <c:pt idx="200">
                  <c:v>20.000000000000099</c:v>
                </c:pt>
                <c:pt idx="201">
                  <c:v>20.100000000000101</c:v>
                </c:pt>
                <c:pt idx="202">
                  <c:v>20.200000000000099</c:v>
                </c:pt>
                <c:pt idx="203">
                  <c:v>20.3000000000001</c:v>
                </c:pt>
                <c:pt idx="204">
                  <c:v>20.400000000000102</c:v>
                </c:pt>
                <c:pt idx="205">
                  <c:v>20.500000000000099</c:v>
                </c:pt>
                <c:pt idx="206">
                  <c:v>20.600000000000101</c:v>
                </c:pt>
                <c:pt idx="207">
                  <c:v>20.700000000000099</c:v>
                </c:pt>
                <c:pt idx="208">
                  <c:v>20.8000000000001</c:v>
                </c:pt>
                <c:pt idx="209">
                  <c:v>20.900000000000102</c:v>
                </c:pt>
                <c:pt idx="210">
                  <c:v>21.000000000000099</c:v>
                </c:pt>
                <c:pt idx="211">
                  <c:v>21.100000000000101</c:v>
                </c:pt>
                <c:pt idx="212">
                  <c:v>21.200000000000099</c:v>
                </c:pt>
                <c:pt idx="213">
                  <c:v>21.3000000000001</c:v>
                </c:pt>
                <c:pt idx="214">
                  <c:v>21.400000000000102</c:v>
                </c:pt>
                <c:pt idx="215">
                  <c:v>21.500000000000099</c:v>
                </c:pt>
                <c:pt idx="216">
                  <c:v>21.600000000000101</c:v>
                </c:pt>
                <c:pt idx="217">
                  <c:v>21.700000000000099</c:v>
                </c:pt>
                <c:pt idx="218">
                  <c:v>21.8000000000001</c:v>
                </c:pt>
                <c:pt idx="219">
                  <c:v>21.900000000000102</c:v>
                </c:pt>
                <c:pt idx="220">
                  <c:v>22.000000000000099</c:v>
                </c:pt>
                <c:pt idx="221">
                  <c:v>22.100000000000101</c:v>
                </c:pt>
                <c:pt idx="222">
                  <c:v>22.200000000000099</c:v>
                </c:pt>
                <c:pt idx="223">
                  <c:v>22.3000000000001</c:v>
                </c:pt>
                <c:pt idx="224">
                  <c:v>22.400000000000102</c:v>
                </c:pt>
                <c:pt idx="225">
                  <c:v>22.500000000000099</c:v>
                </c:pt>
                <c:pt idx="226">
                  <c:v>22.600000000000101</c:v>
                </c:pt>
                <c:pt idx="227">
                  <c:v>22.700000000000099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25.3000000000002</c:v>
                </c:pt>
                <c:pt idx="254">
                  <c:v>25.400000000000201</c:v>
                </c:pt>
                <c:pt idx="255">
                  <c:v>25.500000000000199</c:v>
                </c:pt>
                <c:pt idx="256">
                  <c:v>25.6000000000002</c:v>
                </c:pt>
                <c:pt idx="257">
                  <c:v>25.700000000000198</c:v>
                </c:pt>
                <c:pt idx="258">
                  <c:v>25.8000000000002</c:v>
                </c:pt>
                <c:pt idx="259">
                  <c:v>25.900000000000201</c:v>
                </c:pt>
                <c:pt idx="260">
                  <c:v>26.000000000000199</c:v>
                </c:pt>
                <c:pt idx="261">
                  <c:v>26.1000000000002</c:v>
                </c:pt>
                <c:pt idx="262">
                  <c:v>26.200000000000198</c:v>
                </c:pt>
                <c:pt idx="263">
                  <c:v>26.3000000000002</c:v>
                </c:pt>
                <c:pt idx="264">
                  <c:v>26.400000000000201</c:v>
                </c:pt>
                <c:pt idx="265">
                  <c:v>26.500000000000199</c:v>
                </c:pt>
                <c:pt idx="266">
                  <c:v>26.6000000000002</c:v>
                </c:pt>
                <c:pt idx="267">
                  <c:v>26.700000000000198</c:v>
                </c:pt>
                <c:pt idx="268">
                  <c:v>26.8000000000002</c:v>
                </c:pt>
                <c:pt idx="269">
                  <c:v>26.900000000000201</c:v>
                </c:pt>
                <c:pt idx="270">
                  <c:v>27.000000000000199</c:v>
                </c:pt>
                <c:pt idx="271">
                  <c:v>27.1000000000002</c:v>
                </c:pt>
                <c:pt idx="272">
                  <c:v>27.200000000000198</c:v>
                </c:pt>
                <c:pt idx="273">
                  <c:v>27.3000000000002</c:v>
                </c:pt>
                <c:pt idx="274">
                  <c:v>27.400000000000201</c:v>
                </c:pt>
                <c:pt idx="275">
                  <c:v>27.500000000000199</c:v>
                </c:pt>
                <c:pt idx="276">
                  <c:v>27.6000000000002</c:v>
                </c:pt>
                <c:pt idx="277">
                  <c:v>27.700000000000198</c:v>
                </c:pt>
                <c:pt idx="278">
                  <c:v>27.8000000000002</c:v>
                </c:pt>
                <c:pt idx="279">
                  <c:v>27.900000000000201</c:v>
                </c:pt>
                <c:pt idx="280">
                  <c:v>28.000000000000199</c:v>
                </c:pt>
                <c:pt idx="281">
                  <c:v>28.1000000000002</c:v>
                </c:pt>
                <c:pt idx="282">
                  <c:v>28.200000000000198</c:v>
                </c:pt>
                <c:pt idx="283">
                  <c:v>28.3000000000002</c:v>
                </c:pt>
                <c:pt idx="284">
                  <c:v>28.400000000000201</c:v>
                </c:pt>
                <c:pt idx="285">
                  <c:v>28.500000000000199</c:v>
                </c:pt>
                <c:pt idx="286">
                  <c:v>28.6000000000002</c:v>
                </c:pt>
                <c:pt idx="287">
                  <c:v>28.700000000000198</c:v>
                </c:pt>
                <c:pt idx="288">
                  <c:v>28.8000000000002</c:v>
                </c:pt>
                <c:pt idx="289">
                  <c:v>28.900000000000201</c:v>
                </c:pt>
                <c:pt idx="290">
                  <c:v>29.000000000000199</c:v>
                </c:pt>
                <c:pt idx="291">
                  <c:v>29.1000000000002</c:v>
                </c:pt>
                <c:pt idx="292">
                  <c:v>29.200000000000198</c:v>
                </c:pt>
                <c:pt idx="293">
                  <c:v>29.3000000000002</c:v>
                </c:pt>
                <c:pt idx="294">
                  <c:v>29.400000000000201</c:v>
                </c:pt>
                <c:pt idx="295">
                  <c:v>29.500000000000199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32.300000000000303</c:v>
                </c:pt>
                <c:pt idx="324">
                  <c:v>32.400000000000297</c:v>
                </c:pt>
                <c:pt idx="325">
                  <c:v>32.500000000000298</c:v>
                </c:pt>
                <c:pt idx="326">
                  <c:v>32.6000000000003</c:v>
                </c:pt>
                <c:pt idx="327">
                  <c:v>32.700000000000301</c:v>
                </c:pt>
                <c:pt idx="328">
                  <c:v>32.800000000000303</c:v>
                </c:pt>
                <c:pt idx="329">
                  <c:v>32.900000000000297</c:v>
                </c:pt>
                <c:pt idx="330">
                  <c:v>33.000000000000298</c:v>
                </c:pt>
                <c:pt idx="331">
                  <c:v>33.1000000000003</c:v>
                </c:pt>
                <c:pt idx="332">
                  <c:v>33.200000000000301</c:v>
                </c:pt>
                <c:pt idx="333">
                  <c:v>33.300000000000303</c:v>
                </c:pt>
                <c:pt idx="334">
                  <c:v>33.400000000000297</c:v>
                </c:pt>
                <c:pt idx="335">
                  <c:v>33.500000000000298</c:v>
                </c:pt>
                <c:pt idx="336">
                  <c:v>33.6000000000003</c:v>
                </c:pt>
                <c:pt idx="337">
                  <c:v>33.700000000000301</c:v>
                </c:pt>
                <c:pt idx="338">
                  <c:v>33.800000000000303</c:v>
                </c:pt>
                <c:pt idx="339">
                  <c:v>33.900000000000297</c:v>
                </c:pt>
                <c:pt idx="340">
                  <c:v>34.000000000000298</c:v>
                </c:pt>
                <c:pt idx="341">
                  <c:v>34.1000000000003</c:v>
                </c:pt>
                <c:pt idx="342">
                  <c:v>34.200000000000301</c:v>
                </c:pt>
                <c:pt idx="343">
                  <c:v>34.300000000000303</c:v>
                </c:pt>
                <c:pt idx="344">
                  <c:v>34.400000000000297</c:v>
                </c:pt>
                <c:pt idx="345">
                  <c:v>34.500000000000298</c:v>
                </c:pt>
                <c:pt idx="346">
                  <c:v>34.6000000000003</c:v>
                </c:pt>
                <c:pt idx="347">
                  <c:v>34.700000000000301</c:v>
                </c:pt>
                <c:pt idx="348">
                  <c:v>34.800000000000303</c:v>
                </c:pt>
                <c:pt idx="349">
                  <c:v>34.900000000000297</c:v>
                </c:pt>
                <c:pt idx="350">
                  <c:v>35.000000000000298</c:v>
                </c:pt>
                <c:pt idx="351">
                  <c:v>35.1000000000003</c:v>
                </c:pt>
                <c:pt idx="352">
                  <c:v>35.200000000000301</c:v>
                </c:pt>
                <c:pt idx="353">
                  <c:v>35.300000000000303</c:v>
                </c:pt>
                <c:pt idx="354">
                  <c:v>35.400000000000297</c:v>
                </c:pt>
                <c:pt idx="355">
                  <c:v>35.500000000000298</c:v>
                </c:pt>
                <c:pt idx="356">
                  <c:v>35.6000000000003</c:v>
                </c:pt>
                <c:pt idx="357">
                  <c:v>35.700000000000301</c:v>
                </c:pt>
                <c:pt idx="358">
                  <c:v>35.800000000000303</c:v>
                </c:pt>
                <c:pt idx="359">
                  <c:v>35.900000000000297</c:v>
                </c:pt>
                <c:pt idx="360">
                  <c:v>36.000000000000298</c:v>
                </c:pt>
                <c:pt idx="361">
                  <c:v>36.1000000000003</c:v>
                </c:pt>
                <c:pt idx="362">
                  <c:v>36.200000000000301</c:v>
                </c:pt>
                <c:pt idx="363">
                  <c:v>36.300000000000303</c:v>
                </c:pt>
                <c:pt idx="364">
                  <c:v>36.400000000000297</c:v>
                </c:pt>
                <c:pt idx="365">
                  <c:v>36.500000000000298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39.400000000000396</c:v>
                </c:pt>
                <c:pt idx="395">
                  <c:v>39.500000000000398</c:v>
                </c:pt>
                <c:pt idx="396">
                  <c:v>39.600000000000399</c:v>
                </c:pt>
                <c:pt idx="397">
                  <c:v>39.700000000000401</c:v>
                </c:pt>
                <c:pt idx="398">
                  <c:v>39.800000000000402</c:v>
                </c:pt>
                <c:pt idx="399">
                  <c:v>39.900000000000396</c:v>
                </c:pt>
                <c:pt idx="400">
                  <c:v>40.000000000000398</c:v>
                </c:pt>
                <c:pt idx="401">
                  <c:v>40.100000000000399</c:v>
                </c:pt>
                <c:pt idx="402">
                  <c:v>40.200000000000401</c:v>
                </c:pt>
                <c:pt idx="403">
                  <c:v>40.300000000000402</c:v>
                </c:pt>
                <c:pt idx="404">
                  <c:v>40.400000000000396</c:v>
                </c:pt>
                <c:pt idx="405">
                  <c:v>40.500000000000398</c:v>
                </c:pt>
                <c:pt idx="406">
                  <c:v>40.600000000000399</c:v>
                </c:pt>
                <c:pt idx="407">
                  <c:v>40.700000000000401</c:v>
                </c:pt>
                <c:pt idx="408">
                  <c:v>40.800000000000402</c:v>
                </c:pt>
                <c:pt idx="409">
                  <c:v>40.900000000000396</c:v>
                </c:pt>
                <c:pt idx="410">
                  <c:v>41.000000000000398</c:v>
                </c:pt>
                <c:pt idx="411">
                  <c:v>41.100000000000399</c:v>
                </c:pt>
                <c:pt idx="412">
                  <c:v>41.200000000000401</c:v>
                </c:pt>
                <c:pt idx="413">
                  <c:v>41.300000000000402</c:v>
                </c:pt>
                <c:pt idx="414">
                  <c:v>41.400000000000396</c:v>
                </c:pt>
                <c:pt idx="415">
                  <c:v>41.500000000000398</c:v>
                </c:pt>
                <c:pt idx="416">
                  <c:v>41.600000000000399</c:v>
                </c:pt>
                <c:pt idx="417">
                  <c:v>41.700000000000401</c:v>
                </c:pt>
                <c:pt idx="418">
                  <c:v>41.800000000000402</c:v>
                </c:pt>
                <c:pt idx="419">
                  <c:v>41.900000000000396</c:v>
                </c:pt>
                <c:pt idx="420">
                  <c:v>42.000000000000398</c:v>
                </c:pt>
              </c:numCache>
            </c:numRef>
          </c:xVal>
          <c:yVal>
            <c:numRef>
              <c:f>'L''offerta lungo periodo'!$E$37:$E$457</c:f>
              <c:numCache>
                <c:formatCode>_-* #,##0.00\ _€_-;\-* #,##0.00\ _€_-;_-* "-"??\ _€_-;_-@_-</c:formatCode>
                <c:ptCount val="42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187</c:v>
                </c:pt>
                <c:pt idx="131">
                  <c:v>190.82999999999993</c:v>
                </c:pt>
                <c:pt idx="132">
                  <c:v>194.71999999999991</c:v>
                </c:pt>
                <c:pt idx="133">
                  <c:v>198.67000000000007</c:v>
                </c:pt>
                <c:pt idx="134">
                  <c:v>202.68000000000006</c:v>
                </c:pt>
                <c:pt idx="135">
                  <c:v>206.75</c:v>
                </c:pt>
                <c:pt idx="136">
                  <c:v>210.87999999999988</c:v>
                </c:pt>
                <c:pt idx="137">
                  <c:v>215.06999999999994</c:v>
                </c:pt>
                <c:pt idx="138">
                  <c:v>219.32000000000005</c:v>
                </c:pt>
                <c:pt idx="139">
                  <c:v>223.63</c:v>
                </c:pt>
                <c:pt idx="140">
                  <c:v>228</c:v>
                </c:pt>
                <c:pt idx="141">
                  <c:v>232.43000000000006</c:v>
                </c:pt>
                <c:pt idx="142">
                  <c:v>236.91999999999996</c:v>
                </c:pt>
                <c:pt idx="143">
                  <c:v>241.47000000000003</c:v>
                </c:pt>
                <c:pt idx="144">
                  <c:v>246.08000000000004</c:v>
                </c:pt>
                <c:pt idx="145">
                  <c:v>250.75</c:v>
                </c:pt>
                <c:pt idx="146">
                  <c:v>255.48000000000002</c:v>
                </c:pt>
                <c:pt idx="147">
                  <c:v>260.27</c:v>
                </c:pt>
                <c:pt idx="148">
                  <c:v>265.12000000000012</c:v>
                </c:pt>
                <c:pt idx="149">
                  <c:v>270.03000000000009</c:v>
                </c:pt>
                <c:pt idx="150">
                  <c:v>275</c:v>
                </c:pt>
                <c:pt idx="151">
                  <c:v>280.02999999999997</c:v>
                </c:pt>
                <c:pt idx="152">
                  <c:v>285.12</c:v>
                </c:pt>
                <c:pt idx="153">
                  <c:v>290.2700000000001</c:v>
                </c:pt>
                <c:pt idx="154">
                  <c:v>295.48</c:v>
                </c:pt>
                <c:pt idx="155">
                  <c:v>300.75</c:v>
                </c:pt>
                <c:pt idx="156">
                  <c:v>306.07999999999993</c:v>
                </c:pt>
                <c:pt idx="157">
                  <c:v>311.46999999999991</c:v>
                </c:pt>
                <c:pt idx="158">
                  <c:v>316.92000000000007</c:v>
                </c:pt>
                <c:pt idx="159">
                  <c:v>322.43000000000006</c:v>
                </c:pt>
                <c:pt idx="160">
                  <c:v>328</c:v>
                </c:pt>
                <c:pt idx="161">
                  <c:v>333.63000000000011</c:v>
                </c:pt>
                <c:pt idx="162">
                  <c:v>339.31999999999994</c:v>
                </c:pt>
                <c:pt idx="163">
                  <c:v>345.06999999999994</c:v>
                </c:pt>
                <c:pt idx="164">
                  <c:v>350.87999999999988</c:v>
                </c:pt>
                <c:pt idx="165">
                  <c:v>356.75</c:v>
                </c:pt>
                <c:pt idx="166">
                  <c:v>362.68000000000018</c:v>
                </c:pt>
                <c:pt idx="167">
                  <c:v>368.66999999999996</c:v>
                </c:pt>
                <c:pt idx="168">
                  <c:v>374.72</c:v>
                </c:pt>
                <c:pt idx="169">
                  <c:v>380.82999999999993</c:v>
                </c:pt>
                <c:pt idx="170">
                  <c:v>387</c:v>
                </c:pt>
                <c:pt idx="171">
                  <c:v>393.23</c:v>
                </c:pt>
                <c:pt idx="172">
                  <c:v>399.52</c:v>
                </c:pt>
                <c:pt idx="173">
                  <c:v>405.87000000000012</c:v>
                </c:pt>
                <c:pt idx="174">
                  <c:v>412.27999999999975</c:v>
                </c:pt>
                <c:pt idx="175">
                  <c:v>418.75</c:v>
                </c:pt>
                <c:pt idx="176">
                  <c:v>425.2800000000002</c:v>
                </c:pt>
                <c:pt idx="177">
                  <c:v>431.86999999999989</c:v>
                </c:pt>
                <c:pt idx="178">
                  <c:v>438.5200000000001</c:v>
                </c:pt>
                <c:pt idx="179">
                  <c:v>445.2299999999999</c:v>
                </c:pt>
                <c:pt idx="180">
                  <c:v>452</c:v>
                </c:pt>
                <c:pt idx="181">
                  <c:v>458.83000000000686</c:v>
                </c:pt>
                <c:pt idx="182">
                  <c:v>465.7199999999998</c:v>
                </c:pt>
                <c:pt idx="183">
                  <c:v>472.67000000000701</c:v>
                </c:pt>
                <c:pt idx="184">
                  <c:v>479.67999999999984</c:v>
                </c:pt>
                <c:pt idx="185">
                  <c:v>486.75</c:v>
                </c:pt>
                <c:pt idx="186">
                  <c:v>493.88000000000716</c:v>
                </c:pt>
                <c:pt idx="187">
                  <c:v>501.0700000000071</c:v>
                </c:pt>
                <c:pt idx="188">
                  <c:v>508.32000000000733</c:v>
                </c:pt>
                <c:pt idx="189">
                  <c:v>515.63000000000739</c:v>
                </c:pt>
                <c:pt idx="190">
                  <c:v>523.00000000000739</c:v>
                </c:pt>
                <c:pt idx="191">
                  <c:v>530.43000000000757</c:v>
                </c:pt>
                <c:pt idx="192">
                  <c:v>537.92000000000746</c:v>
                </c:pt>
                <c:pt idx="193">
                  <c:v>545.47000000000764</c:v>
                </c:pt>
                <c:pt idx="194">
                  <c:v>553.08000000000766</c:v>
                </c:pt>
                <c:pt idx="195">
                  <c:v>560.75000000000762</c:v>
                </c:pt>
                <c:pt idx="196">
                  <c:v>568.48000000000775</c:v>
                </c:pt>
                <c:pt idx="197">
                  <c:v>576.27000000000783</c:v>
                </c:pt>
                <c:pt idx="198">
                  <c:v>584.12000000000774</c:v>
                </c:pt>
                <c:pt idx="199">
                  <c:v>592.03000000000793</c:v>
                </c:pt>
                <c:pt idx="200">
                  <c:v>600.00000000000784</c:v>
                </c:pt>
                <c:pt idx="201">
                  <c:v>608.03000000000816</c:v>
                </c:pt>
                <c:pt idx="202">
                  <c:v>616.12000000000796</c:v>
                </c:pt>
                <c:pt idx="203">
                  <c:v>624.27000000000828</c:v>
                </c:pt>
                <c:pt idx="204">
                  <c:v>632.4800000000082</c:v>
                </c:pt>
                <c:pt idx="205">
                  <c:v>640.7500000000083</c:v>
                </c:pt>
                <c:pt idx="206">
                  <c:v>649.08000000000834</c:v>
                </c:pt>
                <c:pt idx="207">
                  <c:v>657.47000000000833</c:v>
                </c:pt>
                <c:pt idx="208">
                  <c:v>665.9200000000086</c:v>
                </c:pt>
                <c:pt idx="209">
                  <c:v>674.4300000000087</c:v>
                </c:pt>
                <c:pt idx="210">
                  <c:v>683.00000000000875</c:v>
                </c:pt>
                <c:pt idx="211">
                  <c:v>691.63000000000875</c:v>
                </c:pt>
                <c:pt idx="212">
                  <c:v>700.32000000000869</c:v>
                </c:pt>
                <c:pt idx="213">
                  <c:v>709.07000000000892</c:v>
                </c:pt>
                <c:pt idx="214">
                  <c:v>717.88000000000898</c:v>
                </c:pt>
                <c:pt idx="215">
                  <c:v>726.75000000000875</c:v>
                </c:pt>
                <c:pt idx="216">
                  <c:v>735.68000000000893</c:v>
                </c:pt>
                <c:pt idx="217">
                  <c:v>744.67000000000883</c:v>
                </c:pt>
                <c:pt idx="218">
                  <c:v>753.72000000000924</c:v>
                </c:pt>
                <c:pt idx="219">
                  <c:v>762.83000000000925</c:v>
                </c:pt>
                <c:pt idx="220">
                  <c:v>772.00000000000921</c:v>
                </c:pt>
                <c:pt idx="221">
                  <c:v>781.23000000000934</c:v>
                </c:pt>
                <c:pt idx="222">
                  <c:v>790.52000000000919</c:v>
                </c:pt>
                <c:pt idx="223">
                  <c:v>799.87000000000933</c:v>
                </c:pt>
                <c:pt idx="224">
                  <c:v>809.28000000000952</c:v>
                </c:pt>
                <c:pt idx="225">
                  <c:v>818.75000000000944</c:v>
                </c:pt>
                <c:pt idx="226">
                  <c:v>828.28000000000952</c:v>
                </c:pt>
                <c:pt idx="227">
                  <c:v>837.87000000000955</c:v>
                </c:pt>
                <c:pt idx="228">
                  <c:v>847.52000000000965</c:v>
                </c:pt>
                <c:pt idx="229">
                  <c:v>857.2300000000098</c:v>
                </c:pt>
                <c:pt idx="230">
                  <c:v>867.00000000000966</c:v>
                </c:pt>
                <c:pt idx="231">
                  <c:v>876.83000000000993</c:v>
                </c:pt>
                <c:pt idx="232">
                  <c:v>886.72000000000969</c:v>
                </c:pt>
                <c:pt idx="233">
                  <c:v>896.67000000000996</c:v>
                </c:pt>
                <c:pt idx="234">
                  <c:v>906.68000000001007</c:v>
                </c:pt>
                <c:pt idx="235">
                  <c:v>916.75000000001012</c:v>
                </c:pt>
                <c:pt idx="236">
                  <c:v>926.88000000001034</c:v>
                </c:pt>
                <c:pt idx="237">
                  <c:v>937.07000000001028</c:v>
                </c:pt>
                <c:pt idx="238">
                  <c:v>947.32000000001028</c:v>
                </c:pt>
                <c:pt idx="239">
                  <c:v>957.63000000001034</c:v>
                </c:pt>
                <c:pt idx="240">
                  <c:v>968.00000000001035</c:v>
                </c:pt>
                <c:pt idx="241">
                  <c:v>978.4300000000103</c:v>
                </c:pt>
                <c:pt idx="242">
                  <c:v>988.92000000001019</c:v>
                </c:pt>
                <c:pt idx="243">
                  <c:v>999.47000000001083</c:v>
                </c:pt>
                <c:pt idx="244">
                  <c:v>1010.0800000000106</c:v>
                </c:pt>
                <c:pt idx="245">
                  <c:v>1020.7500000000106</c:v>
                </c:pt>
                <c:pt idx="246">
                  <c:v>1031.4800000000109</c:v>
                </c:pt>
                <c:pt idx="247">
                  <c:v>1042.2700000000109</c:v>
                </c:pt>
                <c:pt idx="248">
                  <c:v>1053.1200000000108</c:v>
                </c:pt>
                <c:pt idx="249">
                  <c:v>1064.0300000000111</c:v>
                </c:pt>
                <c:pt idx="250">
                  <c:v>1075.0000000000109</c:v>
                </c:pt>
                <c:pt idx="251">
                  <c:v>1086.0300000000111</c:v>
                </c:pt>
                <c:pt idx="252">
                  <c:v>1097.1200000000108</c:v>
                </c:pt>
                <c:pt idx="253">
                  <c:v>1108.2700000000225</c:v>
                </c:pt>
                <c:pt idx="254">
                  <c:v>1119.4800000000223</c:v>
                </c:pt>
                <c:pt idx="255">
                  <c:v>1130.7500000000225</c:v>
                </c:pt>
                <c:pt idx="256">
                  <c:v>1142.0800000000229</c:v>
                </c:pt>
                <c:pt idx="257">
                  <c:v>1153.4700000000228</c:v>
                </c:pt>
                <c:pt idx="258">
                  <c:v>1164.920000000023</c:v>
                </c:pt>
                <c:pt idx="259">
                  <c:v>1176.4300000000233</c:v>
                </c:pt>
                <c:pt idx="260">
                  <c:v>1188.000000000023</c:v>
                </c:pt>
                <c:pt idx="261">
                  <c:v>1199.6300000000235</c:v>
                </c:pt>
                <c:pt idx="262">
                  <c:v>1211.3200000000231</c:v>
                </c:pt>
                <c:pt idx="263">
                  <c:v>1223.0700000000236</c:v>
                </c:pt>
                <c:pt idx="264">
                  <c:v>1234.880000000024</c:v>
                </c:pt>
                <c:pt idx="265">
                  <c:v>1246.7500000000239</c:v>
                </c:pt>
                <c:pt idx="266">
                  <c:v>1258.6800000000242</c:v>
                </c:pt>
                <c:pt idx="267">
                  <c:v>1270.6700000000239</c:v>
                </c:pt>
                <c:pt idx="268">
                  <c:v>1282.7200000000241</c:v>
                </c:pt>
                <c:pt idx="269">
                  <c:v>1294.8300000000247</c:v>
                </c:pt>
                <c:pt idx="270">
                  <c:v>1307.0000000000239</c:v>
                </c:pt>
                <c:pt idx="271">
                  <c:v>1319.2300000000248</c:v>
                </c:pt>
                <c:pt idx="272">
                  <c:v>1331.5200000000243</c:v>
                </c:pt>
                <c:pt idx="273">
                  <c:v>1343.8700000000247</c:v>
                </c:pt>
                <c:pt idx="274">
                  <c:v>1356.280000000025</c:v>
                </c:pt>
                <c:pt idx="275">
                  <c:v>1368.7500000000248</c:v>
                </c:pt>
                <c:pt idx="276">
                  <c:v>1381.280000000025</c:v>
                </c:pt>
                <c:pt idx="277">
                  <c:v>1393.8700000000251</c:v>
                </c:pt>
                <c:pt idx="278">
                  <c:v>1406.5200000000252</c:v>
                </c:pt>
                <c:pt idx="279">
                  <c:v>1419.2300000000257</c:v>
                </c:pt>
                <c:pt idx="280">
                  <c:v>1432.0000000000257</c:v>
                </c:pt>
                <c:pt idx="281">
                  <c:v>1444.8300000000256</c:v>
                </c:pt>
                <c:pt idx="282">
                  <c:v>1457.7200000000255</c:v>
                </c:pt>
                <c:pt idx="283">
                  <c:v>1470.6700000000262</c:v>
                </c:pt>
                <c:pt idx="284">
                  <c:v>1483.6800000000264</c:v>
                </c:pt>
                <c:pt idx="285">
                  <c:v>1496.7500000000261</c:v>
                </c:pt>
                <c:pt idx="286">
                  <c:v>1509.8800000000263</c:v>
                </c:pt>
                <c:pt idx="287">
                  <c:v>1523.0700000000263</c:v>
                </c:pt>
                <c:pt idx="288">
                  <c:v>1536.3200000000268</c:v>
                </c:pt>
                <c:pt idx="289">
                  <c:v>1549.6300000000267</c:v>
                </c:pt>
                <c:pt idx="290">
                  <c:v>1563.0000000000266</c:v>
                </c:pt>
                <c:pt idx="291">
                  <c:v>1576.4300000000269</c:v>
                </c:pt>
                <c:pt idx="292">
                  <c:v>1589.9200000000267</c:v>
                </c:pt>
                <c:pt idx="293">
                  <c:v>1603.4700000000273</c:v>
                </c:pt>
                <c:pt idx="294">
                  <c:v>1617.0800000000274</c:v>
                </c:pt>
                <c:pt idx="295">
                  <c:v>1630.7500000000271</c:v>
                </c:pt>
                <c:pt idx="296">
                  <c:v>1644.480000000028</c:v>
                </c:pt>
                <c:pt idx="297">
                  <c:v>1658.270000000027</c:v>
                </c:pt>
                <c:pt idx="298">
                  <c:v>1672.1200000000279</c:v>
                </c:pt>
                <c:pt idx="299">
                  <c:v>1686.0300000000282</c:v>
                </c:pt>
                <c:pt idx="300">
                  <c:v>1700.000000000028</c:v>
                </c:pt>
                <c:pt idx="301">
                  <c:v>1714.0300000000282</c:v>
                </c:pt>
                <c:pt idx="302">
                  <c:v>1728.1200000000283</c:v>
                </c:pt>
                <c:pt idx="303">
                  <c:v>1742.2700000000284</c:v>
                </c:pt>
                <c:pt idx="304">
                  <c:v>1756.4800000000289</c:v>
                </c:pt>
                <c:pt idx="305">
                  <c:v>1770.7500000000284</c:v>
                </c:pt>
                <c:pt idx="306">
                  <c:v>1785.0800000000288</c:v>
                </c:pt>
                <c:pt idx="307">
                  <c:v>1799.4700000000287</c:v>
                </c:pt>
                <c:pt idx="308">
                  <c:v>1813.9200000000289</c:v>
                </c:pt>
                <c:pt idx="309">
                  <c:v>1828.4300000000296</c:v>
                </c:pt>
                <c:pt idx="310">
                  <c:v>1843.0000000000289</c:v>
                </c:pt>
                <c:pt idx="311">
                  <c:v>1857.6300000000294</c:v>
                </c:pt>
                <c:pt idx="312">
                  <c:v>1872.320000000029</c:v>
                </c:pt>
                <c:pt idx="313">
                  <c:v>1887.0700000000295</c:v>
                </c:pt>
                <c:pt idx="314">
                  <c:v>1901.8800000000299</c:v>
                </c:pt>
                <c:pt idx="315">
                  <c:v>1916.7500000000293</c:v>
                </c:pt>
                <c:pt idx="316">
                  <c:v>1931.6800000000301</c:v>
                </c:pt>
                <c:pt idx="317">
                  <c:v>1946.6700000000299</c:v>
                </c:pt>
                <c:pt idx="318">
                  <c:v>1961.7200000000305</c:v>
                </c:pt>
                <c:pt idx="319">
                  <c:v>1976.8300000000306</c:v>
                </c:pt>
                <c:pt idx="320">
                  <c:v>1992.0000000000302</c:v>
                </c:pt>
                <c:pt idx="321">
                  <c:v>2007.2300000000307</c:v>
                </c:pt>
                <c:pt idx="322">
                  <c:v>2022.5200000000314</c:v>
                </c:pt>
                <c:pt idx="323">
                  <c:v>2037.8700000000465</c:v>
                </c:pt>
                <c:pt idx="324">
                  <c:v>2053.2800000000461</c:v>
                </c:pt>
                <c:pt idx="325">
                  <c:v>2068.7500000000464</c:v>
                </c:pt>
                <c:pt idx="326">
                  <c:v>2084.280000000047</c:v>
                </c:pt>
                <c:pt idx="327">
                  <c:v>2099.8700000000472</c:v>
                </c:pt>
                <c:pt idx="328">
                  <c:v>2115.5200000000477</c:v>
                </c:pt>
                <c:pt idx="329">
                  <c:v>2131.2300000000469</c:v>
                </c:pt>
                <c:pt idx="330">
                  <c:v>2147.0000000000473</c:v>
                </c:pt>
                <c:pt idx="331">
                  <c:v>2162.8300000000481</c:v>
                </c:pt>
                <c:pt idx="332">
                  <c:v>2178.7200000000485</c:v>
                </c:pt>
                <c:pt idx="333">
                  <c:v>2194.6700000000483</c:v>
                </c:pt>
                <c:pt idx="334">
                  <c:v>2210.6800000000476</c:v>
                </c:pt>
                <c:pt idx="335">
                  <c:v>2226.7500000000482</c:v>
                </c:pt>
                <c:pt idx="336">
                  <c:v>2242.8800000000483</c:v>
                </c:pt>
                <c:pt idx="337">
                  <c:v>2259.0700000000488</c:v>
                </c:pt>
                <c:pt idx="338">
                  <c:v>2275.3200000000497</c:v>
                </c:pt>
                <c:pt idx="339">
                  <c:v>2291.6300000000483</c:v>
                </c:pt>
                <c:pt idx="340">
                  <c:v>2308.0000000000491</c:v>
                </c:pt>
                <c:pt idx="341">
                  <c:v>2324.4300000000494</c:v>
                </c:pt>
                <c:pt idx="342">
                  <c:v>2340.9200000000501</c:v>
                </c:pt>
                <c:pt idx="343">
                  <c:v>2357.4700000000503</c:v>
                </c:pt>
                <c:pt idx="344">
                  <c:v>2374.080000000049</c:v>
                </c:pt>
                <c:pt idx="345">
                  <c:v>2390.75000000005</c:v>
                </c:pt>
                <c:pt idx="346">
                  <c:v>2407.4800000000505</c:v>
                </c:pt>
                <c:pt idx="347">
                  <c:v>2424.2700000000505</c:v>
                </c:pt>
                <c:pt idx="348">
                  <c:v>2441.1200000000517</c:v>
                </c:pt>
                <c:pt idx="349">
                  <c:v>2458.0300000000502</c:v>
                </c:pt>
                <c:pt idx="350">
                  <c:v>2475.0000000000509</c:v>
                </c:pt>
                <c:pt idx="351">
                  <c:v>2492.0300000000516</c:v>
                </c:pt>
                <c:pt idx="352">
                  <c:v>2509.1200000000517</c:v>
                </c:pt>
                <c:pt idx="353">
                  <c:v>2526.2700000000523</c:v>
                </c:pt>
                <c:pt idx="354">
                  <c:v>2543.4800000000514</c:v>
                </c:pt>
                <c:pt idx="355">
                  <c:v>2560.7500000000518</c:v>
                </c:pt>
                <c:pt idx="356">
                  <c:v>2578.0800000000518</c:v>
                </c:pt>
                <c:pt idx="357">
                  <c:v>2595.470000000053</c:v>
                </c:pt>
                <c:pt idx="358">
                  <c:v>2612.9200000000528</c:v>
                </c:pt>
                <c:pt idx="359">
                  <c:v>2630.4300000000521</c:v>
                </c:pt>
                <c:pt idx="360">
                  <c:v>2648.0000000000523</c:v>
                </c:pt>
                <c:pt idx="361">
                  <c:v>2665.6300000000529</c:v>
                </c:pt>
                <c:pt idx="362">
                  <c:v>2683.3200000000534</c:v>
                </c:pt>
                <c:pt idx="363">
                  <c:v>2701.0700000000534</c:v>
                </c:pt>
                <c:pt idx="364">
                  <c:v>2718.8800000000529</c:v>
                </c:pt>
                <c:pt idx="365">
                  <c:v>2736.7500000000537</c:v>
                </c:pt>
                <c:pt idx="366">
                  <c:v>2754.680000000054</c:v>
                </c:pt>
                <c:pt idx="367">
                  <c:v>2772.6700000000546</c:v>
                </c:pt>
                <c:pt idx="368">
                  <c:v>2790.7200000000548</c:v>
                </c:pt>
                <c:pt idx="369">
                  <c:v>2808.830000000054</c:v>
                </c:pt>
                <c:pt idx="370">
                  <c:v>2827.0000000000546</c:v>
                </c:pt>
                <c:pt idx="371">
                  <c:v>2845.230000000055</c:v>
                </c:pt>
                <c:pt idx="372">
                  <c:v>2863.5200000000559</c:v>
                </c:pt>
                <c:pt idx="373">
                  <c:v>2881.8700000000554</c:v>
                </c:pt>
                <c:pt idx="374">
                  <c:v>2900.2800000000552</c:v>
                </c:pt>
                <c:pt idx="375">
                  <c:v>2918.7500000000555</c:v>
                </c:pt>
                <c:pt idx="376">
                  <c:v>2937.2800000000561</c:v>
                </c:pt>
                <c:pt idx="377">
                  <c:v>2955.8700000000563</c:v>
                </c:pt>
                <c:pt idx="378">
                  <c:v>2974.5200000000568</c:v>
                </c:pt>
                <c:pt idx="379">
                  <c:v>2993.230000000056</c:v>
                </c:pt>
                <c:pt idx="380">
                  <c:v>3012.0000000000564</c:v>
                </c:pt>
                <c:pt idx="381">
                  <c:v>3030.8300000000572</c:v>
                </c:pt>
                <c:pt idx="382">
                  <c:v>3049.7200000000566</c:v>
                </c:pt>
                <c:pt idx="383">
                  <c:v>3068.6700000000583</c:v>
                </c:pt>
                <c:pt idx="384">
                  <c:v>3087.6800000000567</c:v>
                </c:pt>
                <c:pt idx="385">
                  <c:v>3106.7500000000573</c:v>
                </c:pt>
                <c:pt idx="386">
                  <c:v>3125.8800000000583</c:v>
                </c:pt>
                <c:pt idx="387">
                  <c:v>3145.0700000000579</c:v>
                </c:pt>
                <c:pt idx="388">
                  <c:v>3164.3200000000588</c:v>
                </c:pt>
                <c:pt idx="389">
                  <c:v>3183.6300000000574</c:v>
                </c:pt>
                <c:pt idx="390">
                  <c:v>3203.0000000000573</c:v>
                </c:pt>
                <c:pt idx="391">
                  <c:v>3222.4300000000585</c:v>
                </c:pt>
                <c:pt idx="392">
                  <c:v>3241.9200000000592</c:v>
                </c:pt>
                <c:pt idx="393">
                  <c:v>3261.4700000000603</c:v>
                </c:pt>
                <c:pt idx="394">
                  <c:v>3281.0800000000777</c:v>
                </c:pt>
                <c:pt idx="395">
                  <c:v>3300.7500000000787</c:v>
                </c:pt>
                <c:pt idx="396">
                  <c:v>3320.4800000000791</c:v>
                </c:pt>
                <c:pt idx="397">
                  <c:v>3340.2700000000791</c:v>
                </c:pt>
                <c:pt idx="398">
                  <c:v>3360.1200000000799</c:v>
                </c:pt>
                <c:pt idx="399">
                  <c:v>3380.0300000000793</c:v>
                </c:pt>
                <c:pt idx="400">
                  <c:v>3400.0000000000796</c:v>
                </c:pt>
                <c:pt idx="401">
                  <c:v>3420.0300000000802</c:v>
                </c:pt>
                <c:pt idx="402">
                  <c:v>3440.1200000000813</c:v>
                </c:pt>
                <c:pt idx="403">
                  <c:v>3460.2700000000805</c:v>
                </c:pt>
                <c:pt idx="404">
                  <c:v>3480.4800000000801</c:v>
                </c:pt>
                <c:pt idx="405">
                  <c:v>3500.7500000000805</c:v>
                </c:pt>
                <c:pt idx="406">
                  <c:v>3521.0800000000813</c:v>
                </c:pt>
                <c:pt idx="407">
                  <c:v>3541.4700000000817</c:v>
                </c:pt>
                <c:pt idx="408">
                  <c:v>3561.9200000000819</c:v>
                </c:pt>
                <c:pt idx="409">
                  <c:v>3582.4300000000817</c:v>
                </c:pt>
                <c:pt idx="410">
                  <c:v>3603.0000000000823</c:v>
                </c:pt>
                <c:pt idx="411">
                  <c:v>3623.6300000000824</c:v>
                </c:pt>
                <c:pt idx="412">
                  <c:v>3644.3200000000829</c:v>
                </c:pt>
                <c:pt idx="413">
                  <c:v>3665.0700000000834</c:v>
                </c:pt>
                <c:pt idx="414">
                  <c:v>3685.8800000000824</c:v>
                </c:pt>
                <c:pt idx="415">
                  <c:v>3706.7500000000832</c:v>
                </c:pt>
                <c:pt idx="416">
                  <c:v>3727.6800000000835</c:v>
                </c:pt>
                <c:pt idx="417">
                  <c:v>3748.6700000000842</c:v>
                </c:pt>
                <c:pt idx="418">
                  <c:v>3769.7200000000848</c:v>
                </c:pt>
                <c:pt idx="419">
                  <c:v>3790.8300000000841</c:v>
                </c:pt>
                <c:pt idx="420">
                  <c:v>3812.0000000000841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F1-460B-9183-06F39C5C011C}"/>
            </c:ext>
          </c:extLst>
        </c:ser>
        <c:ser>
          <c:idx val="2"/>
          <c:order val="2"/>
          <c:tx>
            <c:strRef>
              <c:f>'L''offerta lungo periodo'!$H$36</c:f>
              <c:strCache>
                <c:ptCount val="1"/>
                <c:pt idx="0">
                  <c:v>CMT2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'L''offerta lungo periodo'!$A$37:$A$457</c:f>
              <c:numCache>
                <c:formatCode>_-* #,##0.00\ _€_-;\-* #,##0.00\ _€_-;_-* "-"??\ _€_-;_-@_-</c:formatCode>
                <c:ptCount val="4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18.100000000000101</c:v>
                </c:pt>
                <c:pt idx="182">
                  <c:v>18.2</c:v>
                </c:pt>
                <c:pt idx="183">
                  <c:v>18.3000000000001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18.600000000000101</c:v>
                </c:pt>
                <c:pt idx="187">
                  <c:v>18.700000000000099</c:v>
                </c:pt>
                <c:pt idx="188">
                  <c:v>18.8000000000001</c:v>
                </c:pt>
                <c:pt idx="189">
                  <c:v>18.900000000000102</c:v>
                </c:pt>
                <c:pt idx="190">
                  <c:v>19.000000000000099</c:v>
                </c:pt>
                <c:pt idx="191">
                  <c:v>19.100000000000101</c:v>
                </c:pt>
                <c:pt idx="192">
                  <c:v>19.200000000000099</c:v>
                </c:pt>
                <c:pt idx="193">
                  <c:v>19.3000000000001</c:v>
                </c:pt>
                <c:pt idx="194">
                  <c:v>19.400000000000102</c:v>
                </c:pt>
                <c:pt idx="195">
                  <c:v>19.500000000000099</c:v>
                </c:pt>
                <c:pt idx="196">
                  <c:v>19.600000000000101</c:v>
                </c:pt>
                <c:pt idx="197">
                  <c:v>19.700000000000099</c:v>
                </c:pt>
                <c:pt idx="198">
                  <c:v>19.8000000000001</c:v>
                </c:pt>
                <c:pt idx="199">
                  <c:v>19.900000000000102</c:v>
                </c:pt>
                <c:pt idx="200">
                  <c:v>20.000000000000099</c:v>
                </c:pt>
                <c:pt idx="201">
                  <c:v>20.100000000000101</c:v>
                </c:pt>
                <c:pt idx="202">
                  <c:v>20.200000000000099</c:v>
                </c:pt>
                <c:pt idx="203">
                  <c:v>20.3000000000001</c:v>
                </c:pt>
                <c:pt idx="204">
                  <c:v>20.400000000000102</c:v>
                </c:pt>
                <c:pt idx="205">
                  <c:v>20.500000000000099</c:v>
                </c:pt>
                <c:pt idx="206">
                  <c:v>20.600000000000101</c:v>
                </c:pt>
                <c:pt idx="207">
                  <c:v>20.700000000000099</c:v>
                </c:pt>
                <c:pt idx="208">
                  <c:v>20.8000000000001</c:v>
                </c:pt>
                <c:pt idx="209">
                  <c:v>20.900000000000102</c:v>
                </c:pt>
                <c:pt idx="210">
                  <c:v>21.000000000000099</c:v>
                </c:pt>
                <c:pt idx="211">
                  <c:v>21.100000000000101</c:v>
                </c:pt>
                <c:pt idx="212">
                  <c:v>21.200000000000099</c:v>
                </c:pt>
                <c:pt idx="213">
                  <c:v>21.3000000000001</c:v>
                </c:pt>
                <c:pt idx="214">
                  <c:v>21.400000000000102</c:v>
                </c:pt>
                <c:pt idx="215">
                  <c:v>21.500000000000099</c:v>
                </c:pt>
                <c:pt idx="216">
                  <c:v>21.600000000000101</c:v>
                </c:pt>
                <c:pt idx="217">
                  <c:v>21.700000000000099</c:v>
                </c:pt>
                <c:pt idx="218">
                  <c:v>21.8000000000001</c:v>
                </c:pt>
                <c:pt idx="219">
                  <c:v>21.900000000000102</c:v>
                </c:pt>
                <c:pt idx="220">
                  <c:v>22.000000000000099</c:v>
                </c:pt>
                <c:pt idx="221">
                  <c:v>22.100000000000101</c:v>
                </c:pt>
                <c:pt idx="222">
                  <c:v>22.200000000000099</c:v>
                </c:pt>
                <c:pt idx="223">
                  <c:v>22.3000000000001</c:v>
                </c:pt>
                <c:pt idx="224">
                  <c:v>22.400000000000102</c:v>
                </c:pt>
                <c:pt idx="225">
                  <c:v>22.500000000000099</c:v>
                </c:pt>
                <c:pt idx="226">
                  <c:v>22.600000000000101</c:v>
                </c:pt>
                <c:pt idx="227">
                  <c:v>22.700000000000099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25.3000000000002</c:v>
                </c:pt>
                <c:pt idx="254">
                  <c:v>25.400000000000201</c:v>
                </c:pt>
                <c:pt idx="255">
                  <c:v>25.500000000000199</c:v>
                </c:pt>
                <c:pt idx="256">
                  <c:v>25.6000000000002</c:v>
                </c:pt>
                <c:pt idx="257">
                  <c:v>25.700000000000198</c:v>
                </c:pt>
                <c:pt idx="258">
                  <c:v>25.8000000000002</c:v>
                </c:pt>
                <c:pt idx="259">
                  <c:v>25.900000000000201</c:v>
                </c:pt>
                <c:pt idx="260">
                  <c:v>26.000000000000199</c:v>
                </c:pt>
                <c:pt idx="261">
                  <c:v>26.1000000000002</c:v>
                </c:pt>
                <c:pt idx="262">
                  <c:v>26.200000000000198</c:v>
                </c:pt>
                <c:pt idx="263">
                  <c:v>26.3000000000002</c:v>
                </c:pt>
                <c:pt idx="264">
                  <c:v>26.400000000000201</c:v>
                </c:pt>
                <c:pt idx="265">
                  <c:v>26.500000000000199</c:v>
                </c:pt>
                <c:pt idx="266">
                  <c:v>26.6000000000002</c:v>
                </c:pt>
                <c:pt idx="267">
                  <c:v>26.700000000000198</c:v>
                </c:pt>
                <c:pt idx="268">
                  <c:v>26.8000000000002</c:v>
                </c:pt>
                <c:pt idx="269">
                  <c:v>26.900000000000201</c:v>
                </c:pt>
                <c:pt idx="270">
                  <c:v>27.000000000000199</c:v>
                </c:pt>
                <c:pt idx="271">
                  <c:v>27.1000000000002</c:v>
                </c:pt>
                <c:pt idx="272">
                  <c:v>27.200000000000198</c:v>
                </c:pt>
                <c:pt idx="273">
                  <c:v>27.3000000000002</c:v>
                </c:pt>
                <c:pt idx="274">
                  <c:v>27.400000000000201</c:v>
                </c:pt>
                <c:pt idx="275">
                  <c:v>27.500000000000199</c:v>
                </c:pt>
                <c:pt idx="276">
                  <c:v>27.6000000000002</c:v>
                </c:pt>
                <c:pt idx="277">
                  <c:v>27.700000000000198</c:v>
                </c:pt>
                <c:pt idx="278">
                  <c:v>27.8000000000002</c:v>
                </c:pt>
                <c:pt idx="279">
                  <c:v>27.900000000000201</c:v>
                </c:pt>
                <c:pt idx="280">
                  <c:v>28.000000000000199</c:v>
                </c:pt>
                <c:pt idx="281">
                  <c:v>28.1000000000002</c:v>
                </c:pt>
                <c:pt idx="282">
                  <c:v>28.200000000000198</c:v>
                </c:pt>
                <c:pt idx="283">
                  <c:v>28.3000000000002</c:v>
                </c:pt>
                <c:pt idx="284">
                  <c:v>28.400000000000201</c:v>
                </c:pt>
                <c:pt idx="285">
                  <c:v>28.500000000000199</c:v>
                </c:pt>
                <c:pt idx="286">
                  <c:v>28.6000000000002</c:v>
                </c:pt>
                <c:pt idx="287">
                  <c:v>28.700000000000198</c:v>
                </c:pt>
                <c:pt idx="288">
                  <c:v>28.8000000000002</c:v>
                </c:pt>
                <c:pt idx="289">
                  <c:v>28.900000000000201</c:v>
                </c:pt>
                <c:pt idx="290">
                  <c:v>29.000000000000199</c:v>
                </c:pt>
                <c:pt idx="291">
                  <c:v>29.1000000000002</c:v>
                </c:pt>
                <c:pt idx="292">
                  <c:v>29.200000000000198</c:v>
                </c:pt>
                <c:pt idx="293">
                  <c:v>29.3000000000002</c:v>
                </c:pt>
                <c:pt idx="294">
                  <c:v>29.400000000000201</c:v>
                </c:pt>
                <c:pt idx="295">
                  <c:v>29.500000000000199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32.300000000000303</c:v>
                </c:pt>
                <c:pt idx="324">
                  <c:v>32.400000000000297</c:v>
                </c:pt>
                <c:pt idx="325">
                  <c:v>32.500000000000298</c:v>
                </c:pt>
                <c:pt idx="326">
                  <c:v>32.6000000000003</c:v>
                </c:pt>
                <c:pt idx="327">
                  <c:v>32.700000000000301</c:v>
                </c:pt>
                <c:pt idx="328">
                  <c:v>32.800000000000303</c:v>
                </c:pt>
                <c:pt idx="329">
                  <c:v>32.900000000000297</c:v>
                </c:pt>
                <c:pt idx="330">
                  <c:v>33.000000000000298</c:v>
                </c:pt>
                <c:pt idx="331">
                  <c:v>33.1000000000003</c:v>
                </c:pt>
                <c:pt idx="332">
                  <c:v>33.200000000000301</c:v>
                </c:pt>
                <c:pt idx="333">
                  <c:v>33.300000000000303</c:v>
                </c:pt>
                <c:pt idx="334">
                  <c:v>33.400000000000297</c:v>
                </c:pt>
                <c:pt idx="335">
                  <c:v>33.500000000000298</c:v>
                </c:pt>
                <c:pt idx="336">
                  <c:v>33.6000000000003</c:v>
                </c:pt>
                <c:pt idx="337">
                  <c:v>33.700000000000301</c:v>
                </c:pt>
                <c:pt idx="338">
                  <c:v>33.800000000000303</c:v>
                </c:pt>
                <c:pt idx="339">
                  <c:v>33.900000000000297</c:v>
                </c:pt>
                <c:pt idx="340">
                  <c:v>34.000000000000298</c:v>
                </c:pt>
                <c:pt idx="341">
                  <c:v>34.1000000000003</c:v>
                </c:pt>
                <c:pt idx="342">
                  <c:v>34.200000000000301</c:v>
                </c:pt>
                <c:pt idx="343">
                  <c:v>34.300000000000303</c:v>
                </c:pt>
                <c:pt idx="344">
                  <c:v>34.400000000000297</c:v>
                </c:pt>
                <c:pt idx="345">
                  <c:v>34.500000000000298</c:v>
                </c:pt>
                <c:pt idx="346">
                  <c:v>34.6000000000003</c:v>
                </c:pt>
                <c:pt idx="347">
                  <c:v>34.700000000000301</c:v>
                </c:pt>
                <c:pt idx="348">
                  <c:v>34.800000000000303</c:v>
                </c:pt>
                <c:pt idx="349">
                  <c:v>34.900000000000297</c:v>
                </c:pt>
                <c:pt idx="350">
                  <c:v>35.000000000000298</c:v>
                </c:pt>
                <c:pt idx="351">
                  <c:v>35.1000000000003</c:v>
                </c:pt>
                <c:pt idx="352">
                  <c:v>35.200000000000301</c:v>
                </c:pt>
                <c:pt idx="353">
                  <c:v>35.300000000000303</c:v>
                </c:pt>
                <c:pt idx="354">
                  <c:v>35.400000000000297</c:v>
                </c:pt>
                <c:pt idx="355">
                  <c:v>35.500000000000298</c:v>
                </c:pt>
                <c:pt idx="356">
                  <c:v>35.6000000000003</c:v>
                </c:pt>
                <c:pt idx="357">
                  <c:v>35.700000000000301</c:v>
                </c:pt>
                <c:pt idx="358">
                  <c:v>35.800000000000303</c:v>
                </c:pt>
                <c:pt idx="359">
                  <c:v>35.900000000000297</c:v>
                </c:pt>
                <c:pt idx="360">
                  <c:v>36.000000000000298</c:v>
                </c:pt>
                <c:pt idx="361">
                  <c:v>36.1000000000003</c:v>
                </c:pt>
                <c:pt idx="362">
                  <c:v>36.200000000000301</c:v>
                </c:pt>
                <c:pt idx="363">
                  <c:v>36.300000000000303</c:v>
                </c:pt>
                <c:pt idx="364">
                  <c:v>36.400000000000297</c:v>
                </c:pt>
                <c:pt idx="365">
                  <c:v>36.500000000000298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39.400000000000396</c:v>
                </c:pt>
                <c:pt idx="395">
                  <c:v>39.500000000000398</c:v>
                </c:pt>
                <c:pt idx="396">
                  <c:v>39.600000000000399</c:v>
                </c:pt>
                <c:pt idx="397">
                  <c:v>39.700000000000401</c:v>
                </c:pt>
                <c:pt idx="398">
                  <c:v>39.800000000000402</c:v>
                </c:pt>
                <c:pt idx="399">
                  <c:v>39.900000000000396</c:v>
                </c:pt>
                <c:pt idx="400">
                  <c:v>40.000000000000398</c:v>
                </c:pt>
                <c:pt idx="401">
                  <c:v>40.100000000000399</c:v>
                </c:pt>
                <c:pt idx="402">
                  <c:v>40.200000000000401</c:v>
                </c:pt>
                <c:pt idx="403">
                  <c:v>40.300000000000402</c:v>
                </c:pt>
                <c:pt idx="404">
                  <c:v>40.400000000000396</c:v>
                </c:pt>
                <c:pt idx="405">
                  <c:v>40.500000000000398</c:v>
                </c:pt>
                <c:pt idx="406">
                  <c:v>40.600000000000399</c:v>
                </c:pt>
                <c:pt idx="407">
                  <c:v>40.700000000000401</c:v>
                </c:pt>
                <c:pt idx="408">
                  <c:v>40.800000000000402</c:v>
                </c:pt>
                <c:pt idx="409">
                  <c:v>40.900000000000396</c:v>
                </c:pt>
                <c:pt idx="410">
                  <c:v>41.000000000000398</c:v>
                </c:pt>
                <c:pt idx="411">
                  <c:v>41.100000000000399</c:v>
                </c:pt>
                <c:pt idx="412">
                  <c:v>41.200000000000401</c:v>
                </c:pt>
                <c:pt idx="413">
                  <c:v>41.300000000000402</c:v>
                </c:pt>
                <c:pt idx="414">
                  <c:v>41.400000000000396</c:v>
                </c:pt>
                <c:pt idx="415">
                  <c:v>41.500000000000398</c:v>
                </c:pt>
                <c:pt idx="416">
                  <c:v>41.600000000000399</c:v>
                </c:pt>
                <c:pt idx="417">
                  <c:v>41.700000000000401</c:v>
                </c:pt>
                <c:pt idx="418">
                  <c:v>41.800000000000402</c:v>
                </c:pt>
                <c:pt idx="419">
                  <c:v>41.900000000000396</c:v>
                </c:pt>
                <c:pt idx="420">
                  <c:v>42.000000000000398</c:v>
                </c:pt>
              </c:numCache>
            </c:numRef>
          </c:xVal>
          <c:yVal>
            <c:numRef>
              <c:f>'L''offerta lungo periodo'!$H$37:$H$457</c:f>
              <c:numCache>
                <c:formatCode>_-* #,##0.00\ _€_-;\-* #,##0.00\ _€_-;_-* "-"??\ _€_-;_-@_-</c:formatCode>
                <c:ptCount val="421"/>
                <c:pt idx="1">
                  <c:v>30147.510000000002</c:v>
                </c:pt>
                <c:pt idx="2">
                  <c:v>15145.039999999999</c:v>
                </c:pt>
                <c:pt idx="3">
                  <c:v>10142.59</c:v>
                </c:pt>
                <c:pt idx="4">
                  <c:v>7640.1599999999989</c:v>
                </c:pt>
                <c:pt idx="5">
                  <c:v>6137.75</c:v>
                </c:pt>
                <c:pt idx="6">
                  <c:v>5135.3599999999997</c:v>
                </c:pt>
                <c:pt idx="7">
                  <c:v>4418.704285714286</c:v>
                </c:pt>
                <c:pt idx="8">
                  <c:v>3880.64</c:v>
                </c:pt>
                <c:pt idx="9">
                  <c:v>3461.643333333333</c:v>
                </c:pt>
                <c:pt idx="10">
                  <c:v>3126</c:v>
                </c:pt>
                <c:pt idx="11">
                  <c:v>2850.9827272727271</c:v>
                </c:pt>
                <c:pt idx="12">
                  <c:v>2621.44</c:v>
                </c:pt>
                <c:pt idx="13">
                  <c:v>2426.8823076923077</c:v>
                </c:pt>
                <c:pt idx="14">
                  <c:v>2259.8171428571432</c:v>
                </c:pt>
                <c:pt idx="15">
                  <c:v>2114.75</c:v>
                </c:pt>
                <c:pt idx="16">
                  <c:v>1987.56</c:v>
                </c:pt>
                <c:pt idx="17">
                  <c:v>1875.0958823529413</c:v>
                </c:pt>
                <c:pt idx="18">
                  <c:v>1774.9066666666665</c:v>
                </c:pt>
                <c:pt idx="19">
                  <c:v>1685.0573684210526</c:v>
                </c:pt>
                <c:pt idx="20">
                  <c:v>1604</c:v>
                </c:pt>
                <c:pt idx="21">
                  <c:v>1530.4814285714285</c:v>
                </c:pt>
                <c:pt idx="22">
                  <c:v>1463.4763636363637</c:v>
                </c:pt>
                <c:pt idx="23">
                  <c:v>1402.1378260869567</c:v>
                </c:pt>
                <c:pt idx="24">
                  <c:v>1345.76</c:v>
                </c:pt>
                <c:pt idx="25">
                  <c:v>1293.75</c:v>
                </c:pt>
                <c:pt idx="26">
                  <c:v>1245.6061538461538</c:v>
                </c:pt>
                <c:pt idx="27">
                  <c:v>1200.901111111111</c:v>
                </c:pt>
                <c:pt idx="28">
                  <c:v>1159.2685714285715</c:v>
                </c:pt>
                <c:pt idx="29">
                  <c:v>1120.3927586206896</c:v>
                </c:pt>
                <c:pt idx="30">
                  <c:v>1084</c:v>
                </c:pt>
                <c:pt idx="31">
                  <c:v>1049.8519354838711</c:v>
                </c:pt>
                <c:pt idx="32">
                  <c:v>1017.74</c:v>
                </c:pt>
                <c:pt idx="33">
                  <c:v>987.48090909090911</c:v>
                </c:pt>
                <c:pt idx="34">
                  <c:v>958.91294117647067</c:v>
                </c:pt>
                <c:pt idx="35">
                  <c:v>931.89285714285711</c:v>
                </c:pt>
                <c:pt idx="36">
                  <c:v>906.29333333333329</c:v>
                </c:pt>
                <c:pt idx="37">
                  <c:v>882.00081081081066</c:v>
                </c:pt>
                <c:pt idx="38">
                  <c:v>858.9136842105263</c:v>
                </c:pt>
                <c:pt idx="39">
                  <c:v>836.94076923076921</c:v>
                </c:pt>
                <c:pt idx="40">
                  <c:v>816</c:v>
                </c:pt>
                <c:pt idx="41">
                  <c:v>796.01731707317083</c:v>
                </c:pt>
                <c:pt idx="42">
                  <c:v>776.92571428571432</c:v>
                </c:pt>
                <c:pt idx="43">
                  <c:v>758.66441860465125</c:v>
                </c:pt>
                <c:pt idx="44">
                  <c:v>741.17818181818177</c:v>
                </c:pt>
                <c:pt idx="45">
                  <c:v>724.41666666666663</c:v>
                </c:pt>
                <c:pt idx="46">
                  <c:v>708.33391304347833</c:v>
                </c:pt>
                <c:pt idx="47">
                  <c:v>692.88787234042547</c:v>
                </c:pt>
                <c:pt idx="48">
                  <c:v>678.04000000000008</c:v>
                </c:pt>
                <c:pt idx="49">
                  <c:v>663.75489795918361</c:v>
                </c:pt>
                <c:pt idx="50">
                  <c:v>650</c:v>
                </c:pt>
                <c:pt idx="51">
                  <c:v>636.74529411764706</c:v>
                </c:pt>
                <c:pt idx="52">
                  <c:v>623.96307692307698</c:v>
                </c:pt>
                <c:pt idx="53">
                  <c:v>611.62773584905665</c:v>
                </c:pt>
                <c:pt idx="54">
                  <c:v>599.71555555555551</c:v>
                </c:pt>
                <c:pt idx="55">
                  <c:v>588.2045454545455</c:v>
                </c:pt>
                <c:pt idx="56">
                  <c:v>577.07428571428579</c:v>
                </c:pt>
                <c:pt idx="57">
                  <c:v>566.30578947368429</c:v>
                </c:pt>
                <c:pt idx="58">
                  <c:v>555.88137931034487</c:v>
                </c:pt>
                <c:pt idx="59">
                  <c:v>545.78457627118644</c:v>
                </c:pt>
                <c:pt idx="60">
                  <c:v>536</c:v>
                </c:pt>
                <c:pt idx="61">
                  <c:v>526.51327868852457</c:v>
                </c:pt>
                <c:pt idx="62">
                  <c:v>517.31096774193543</c:v>
                </c:pt>
                <c:pt idx="63">
                  <c:v>508.3804761904762</c:v>
                </c:pt>
                <c:pt idx="64">
                  <c:v>499.71000000000083</c:v>
                </c:pt>
                <c:pt idx="65">
                  <c:v>491.28846153846234</c:v>
                </c:pt>
                <c:pt idx="66">
                  <c:v>483.10545454545536</c:v>
                </c:pt>
                <c:pt idx="67">
                  <c:v>475.15119402985147</c:v>
                </c:pt>
                <c:pt idx="68">
                  <c:v>467.41647058823605</c:v>
                </c:pt>
                <c:pt idx="69">
                  <c:v>459.89260869565294</c:v>
                </c:pt>
                <c:pt idx="70">
                  <c:v>452.57142857142935</c:v>
                </c:pt>
                <c:pt idx="71">
                  <c:v>445.44521126760634</c:v>
                </c:pt>
                <c:pt idx="72">
                  <c:v>438.50666666666734</c:v>
                </c:pt>
                <c:pt idx="73">
                  <c:v>431.74890410958972</c:v>
                </c:pt>
                <c:pt idx="74">
                  <c:v>425.16540540540609</c:v>
                </c:pt>
                <c:pt idx="75">
                  <c:v>418.75000000000068</c:v>
                </c:pt>
                <c:pt idx="76">
                  <c:v>412.4968421052638</c:v>
                </c:pt>
                <c:pt idx="77">
                  <c:v>406.40038961039016</c:v>
                </c:pt>
                <c:pt idx="78">
                  <c:v>400.45538461538519</c:v>
                </c:pt>
                <c:pt idx="79">
                  <c:v>394.65683544303857</c:v>
                </c:pt>
                <c:pt idx="80">
                  <c:v>389.00000000000057</c:v>
                </c:pt>
                <c:pt idx="81">
                  <c:v>383.48037037037091</c:v>
                </c:pt>
                <c:pt idx="82">
                  <c:v>378.09365853658591</c:v>
                </c:pt>
                <c:pt idx="83">
                  <c:v>372.83578313253059</c:v>
                </c:pt>
                <c:pt idx="84">
                  <c:v>367.70285714285768</c:v>
                </c:pt>
                <c:pt idx="85">
                  <c:v>362.6911764705888</c:v>
                </c:pt>
                <c:pt idx="86">
                  <c:v>357.797209302326</c:v>
                </c:pt>
                <c:pt idx="87">
                  <c:v>353.01758620689702</c:v>
                </c:pt>
                <c:pt idx="88">
                  <c:v>348.34909090909139</c:v>
                </c:pt>
                <c:pt idx="89">
                  <c:v>343.78865168539369</c:v>
                </c:pt>
                <c:pt idx="90">
                  <c:v>339.33333333333383</c:v>
                </c:pt>
                <c:pt idx="91">
                  <c:v>334.98032967033004</c:v>
                </c:pt>
                <c:pt idx="92">
                  <c:v>330.72695652173996</c:v>
                </c:pt>
                <c:pt idx="93">
                  <c:v>326.57064516129117</c:v>
                </c:pt>
                <c:pt idx="94">
                  <c:v>322.50893617021353</c:v>
                </c:pt>
                <c:pt idx="95">
                  <c:v>318.53947368421126</c:v>
                </c:pt>
                <c:pt idx="96">
                  <c:v>314.66000000000071</c:v>
                </c:pt>
                <c:pt idx="97">
                  <c:v>310.86835051546473</c:v>
                </c:pt>
                <c:pt idx="98">
                  <c:v>307.16244897959257</c:v>
                </c:pt>
                <c:pt idx="99">
                  <c:v>303.54030303030373</c:v>
                </c:pt>
                <c:pt idx="100">
                  <c:v>300.00000000000068</c:v>
                </c:pt>
                <c:pt idx="101">
                  <c:v>296.53970297029701</c:v>
                </c:pt>
                <c:pt idx="102">
                  <c:v>293.1576470588235</c:v>
                </c:pt>
                <c:pt idx="103">
                  <c:v>289.85213592233009</c:v>
                </c:pt>
                <c:pt idx="104">
                  <c:v>286.62153846153842</c:v>
                </c:pt>
                <c:pt idx="105">
                  <c:v>283.46428571428572</c:v>
                </c:pt>
                <c:pt idx="106">
                  <c:v>280.37886792452827</c:v>
                </c:pt>
                <c:pt idx="107">
                  <c:v>277.36383177570099</c:v>
                </c:pt>
                <c:pt idx="108">
                  <c:v>274.4177777777777</c:v>
                </c:pt>
                <c:pt idx="109">
                  <c:v>271.53935779816516</c:v>
                </c:pt>
                <c:pt idx="110">
                  <c:v>268.72727272727275</c:v>
                </c:pt>
                <c:pt idx="111">
                  <c:v>265.98027027027024</c:v>
                </c:pt>
                <c:pt idx="112">
                  <c:v>263.29714285714289</c:v>
                </c:pt>
                <c:pt idx="113">
                  <c:v>260.67672566371681</c:v>
                </c:pt>
                <c:pt idx="114">
                  <c:v>258.11789473684206</c:v>
                </c:pt>
                <c:pt idx="115">
                  <c:v>255.61956521739131</c:v>
                </c:pt>
                <c:pt idx="116">
                  <c:v>253.18068965517239</c:v>
                </c:pt>
                <c:pt idx="117">
                  <c:v>250.80025641025645</c:v>
                </c:pt>
                <c:pt idx="118">
                  <c:v>248.47728813559323</c:v>
                </c:pt>
                <c:pt idx="119">
                  <c:v>246.21084033613442</c:v>
                </c:pt>
                <c:pt idx="120">
                  <c:v>244</c:v>
                </c:pt>
                <c:pt idx="121">
                  <c:v>241.84388429752065</c:v>
                </c:pt>
                <c:pt idx="122">
                  <c:v>239.7416393442623</c:v>
                </c:pt>
                <c:pt idx="123">
                  <c:v>237.69243902439024</c:v>
                </c:pt>
                <c:pt idx="124">
                  <c:v>235.69548387096771</c:v>
                </c:pt>
                <c:pt idx="125">
                  <c:v>233.75</c:v>
                </c:pt>
                <c:pt idx="126">
                  <c:v>231.85523809523809</c:v>
                </c:pt>
                <c:pt idx="127">
                  <c:v>230.01047244094488</c:v>
                </c:pt>
                <c:pt idx="128">
                  <c:v>228.21499999999995</c:v>
                </c:pt>
                <c:pt idx="129">
                  <c:v>226.4681395348837</c:v>
                </c:pt>
                <c:pt idx="130">
                  <c:v>224.76923076923077</c:v>
                </c:pt>
                <c:pt idx="131">
                  <c:v>223.11763358778626</c:v>
                </c:pt>
                <c:pt idx="132">
                  <c:v>221.51272727272735</c:v>
                </c:pt>
                <c:pt idx="133">
                  <c:v>219.95390977443608</c:v>
                </c:pt>
                <c:pt idx="134">
                  <c:v>218.44059701492537</c:v>
                </c:pt>
                <c:pt idx="135">
                  <c:v>216.97222222222223</c:v>
                </c:pt>
                <c:pt idx="136">
                  <c:v>215.54823529411769</c:v>
                </c:pt>
                <c:pt idx="137">
                  <c:v>214.16810218978108</c:v>
                </c:pt>
                <c:pt idx="138">
                  <c:v>212.83130434782606</c:v>
                </c:pt>
                <c:pt idx="139">
                  <c:v>211.53733812949642</c:v>
                </c:pt>
                <c:pt idx="140">
                  <c:v>210.28571428571428</c:v>
                </c:pt>
                <c:pt idx="141">
                  <c:v>209.0759574468085</c:v>
                </c:pt>
                <c:pt idx="142">
                  <c:v>207.9076056338028</c:v>
                </c:pt>
                <c:pt idx="143">
                  <c:v>206.7802097902098</c:v>
                </c:pt>
                <c:pt idx="144">
                  <c:v>205.69333333333336</c:v>
                </c:pt>
                <c:pt idx="145">
                  <c:v>204.64655172413794</c:v>
                </c:pt>
                <c:pt idx="146">
                  <c:v>203.63945205479453</c:v>
                </c:pt>
                <c:pt idx="147">
                  <c:v>202.67163265306127</c:v>
                </c:pt>
                <c:pt idx="148">
                  <c:v>201.74270270270264</c:v>
                </c:pt>
                <c:pt idx="149">
                  <c:v>200.85228187919461</c:v>
                </c:pt>
                <c:pt idx="150">
                  <c:v>200</c:v>
                </c:pt>
                <c:pt idx="151">
                  <c:v>199.18549668874169</c:v>
                </c:pt>
                <c:pt idx="152">
                  <c:v>198.40842105263155</c:v>
                </c:pt>
                <c:pt idx="153">
                  <c:v>197.66843137254901</c:v>
                </c:pt>
                <c:pt idx="154">
                  <c:v>196.96519480519478</c:v>
                </c:pt>
                <c:pt idx="155">
                  <c:v>196.29838709677421</c:v>
                </c:pt>
                <c:pt idx="156">
                  <c:v>195.66769230769231</c:v>
                </c:pt>
                <c:pt idx="157">
                  <c:v>195.07280254777075</c:v>
                </c:pt>
                <c:pt idx="158">
                  <c:v>194.513417721519</c:v>
                </c:pt>
                <c:pt idx="159">
                  <c:v>193.98924528301887</c:v>
                </c:pt>
                <c:pt idx="160">
                  <c:v>193.5</c:v>
                </c:pt>
                <c:pt idx="161">
                  <c:v>193.04540372670806</c:v>
                </c:pt>
                <c:pt idx="162">
                  <c:v>192.62518518518516</c:v>
                </c:pt>
                <c:pt idx="163">
                  <c:v>192.23907975460125</c:v>
                </c:pt>
                <c:pt idx="164">
                  <c:v>191.88682926829273</c:v>
                </c:pt>
                <c:pt idx="165">
                  <c:v>191.56818181818181</c:v>
                </c:pt>
                <c:pt idx="166">
                  <c:v>191.28289156626499</c:v>
                </c:pt>
                <c:pt idx="167">
                  <c:v>191.03071856287426</c:v>
                </c:pt>
                <c:pt idx="168">
                  <c:v>190.81142857142859</c:v>
                </c:pt>
                <c:pt idx="169">
                  <c:v>190.62479289940831</c:v>
                </c:pt>
                <c:pt idx="170">
                  <c:v>190.47058823529412</c:v>
                </c:pt>
                <c:pt idx="171">
                  <c:v>190.34859649122808</c:v>
                </c:pt>
                <c:pt idx="172">
                  <c:v>190.25860465116281</c:v>
                </c:pt>
                <c:pt idx="173">
                  <c:v>190.20040462427744</c:v>
                </c:pt>
                <c:pt idx="174">
                  <c:v>190.1737931034483</c:v>
                </c:pt>
                <c:pt idx="175">
                  <c:v>190.17857142857142</c:v>
                </c:pt>
                <c:pt idx="176">
                  <c:v>190.21454545454549</c:v>
                </c:pt>
                <c:pt idx="177">
                  <c:v>190.28152542372882</c:v>
                </c:pt>
                <c:pt idx="178">
                  <c:v>190.3793258426966</c:v>
                </c:pt>
                <c:pt idx="179">
                  <c:v>190.5077653631285</c:v>
                </c:pt>
                <c:pt idx="180">
                  <c:v>190.66666666666666</c:v>
                </c:pt>
                <c:pt idx="181">
                  <c:v>190.85585635359138</c:v>
                </c:pt>
                <c:pt idx="182">
                  <c:v>191.07516483516491</c:v>
                </c:pt>
                <c:pt idx="183">
                  <c:v>191.32442622950842</c:v>
                </c:pt>
                <c:pt idx="184">
                  <c:v>191.60347826086957</c:v>
                </c:pt>
                <c:pt idx="185">
                  <c:v>191.91216216216216</c:v>
                </c:pt>
                <c:pt idx="186">
                  <c:v>192.25032258064556</c:v>
                </c:pt>
                <c:pt idx="187">
                  <c:v>192.61780748663136</c:v>
                </c:pt>
                <c:pt idx="188">
                  <c:v>193.01446808510676</c:v>
                </c:pt>
                <c:pt idx="189">
                  <c:v>193.4401587301592</c:v>
                </c:pt>
                <c:pt idx="190">
                  <c:v>193.89473684210571</c:v>
                </c:pt>
                <c:pt idx="191">
                  <c:v>194.37806282722565</c:v>
                </c:pt>
                <c:pt idx="192">
                  <c:v>194.89000000000053</c:v>
                </c:pt>
                <c:pt idx="193">
                  <c:v>195.43041450777258</c:v>
                </c:pt>
                <c:pt idx="194">
                  <c:v>195.99917525773256</c:v>
                </c:pt>
                <c:pt idx="195">
                  <c:v>196.59615384615446</c:v>
                </c:pt>
                <c:pt idx="196">
                  <c:v>197.22122448979661</c:v>
                </c:pt>
                <c:pt idx="197">
                  <c:v>197.8742639593915</c:v>
                </c:pt>
                <c:pt idx="198">
                  <c:v>198.55515151515223</c:v>
                </c:pt>
                <c:pt idx="199">
                  <c:v>199.26376884422189</c:v>
                </c:pt>
                <c:pt idx="200">
                  <c:v>200.00000000000071</c:v>
                </c:pt>
                <c:pt idx="201">
                  <c:v>200.76373134328435</c:v>
                </c:pt>
                <c:pt idx="202">
                  <c:v>201.55485148514933</c:v>
                </c:pt>
                <c:pt idx="203">
                  <c:v>202.37325123152786</c:v>
                </c:pt>
                <c:pt idx="204">
                  <c:v>203.21882352941262</c:v>
                </c:pt>
                <c:pt idx="205">
                  <c:v>204.09146341463503</c:v>
                </c:pt>
                <c:pt idx="206">
                  <c:v>204.99106796116592</c:v>
                </c:pt>
                <c:pt idx="207">
                  <c:v>205.91753623188504</c:v>
                </c:pt>
                <c:pt idx="208">
                  <c:v>206.87076923077018</c:v>
                </c:pt>
                <c:pt idx="209">
                  <c:v>207.85066985646034</c:v>
                </c:pt>
                <c:pt idx="210">
                  <c:v>208.85714285714386</c:v>
                </c:pt>
                <c:pt idx="211">
                  <c:v>209.89009478673094</c:v>
                </c:pt>
                <c:pt idx="212">
                  <c:v>210.94943396226518</c:v>
                </c:pt>
                <c:pt idx="213">
                  <c:v>212.03507042253625</c:v>
                </c:pt>
                <c:pt idx="214">
                  <c:v>213.14691588785158</c:v>
                </c:pt>
                <c:pt idx="215">
                  <c:v>214.28488372093136</c:v>
                </c:pt>
                <c:pt idx="216">
                  <c:v>215.44888888889008</c:v>
                </c:pt>
                <c:pt idx="217">
                  <c:v>216.63884792626848</c:v>
                </c:pt>
                <c:pt idx="218">
                  <c:v>217.85467889908381</c:v>
                </c:pt>
                <c:pt idx="219">
                  <c:v>219.09630136986431</c:v>
                </c:pt>
                <c:pt idx="220">
                  <c:v>220.3636363636376</c:v>
                </c:pt>
                <c:pt idx="221">
                  <c:v>221.65660633484296</c:v>
                </c:pt>
                <c:pt idx="222">
                  <c:v>222.97513513513638</c:v>
                </c:pt>
                <c:pt idx="223">
                  <c:v>224.3191479820641</c:v>
                </c:pt>
                <c:pt idx="224">
                  <c:v>225.68857142857283</c:v>
                </c:pt>
                <c:pt idx="225">
                  <c:v>227.08333333333468</c:v>
                </c:pt>
                <c:pt idx="226">
                  <c:v>228.50336283185985</c:v>
                </c:pt>
                <c:pt idx="227">
                  <c:v>229.94859030837148</c:v>
                </c:pt>
                <c:pt idx="228">
                  <c:v>231.41894736842255</c:v>
                </c:pt>
                <c:pt idx="229">
                  <c:v>232.91436681222859</c:v>
                </c:pt>
                <c:pt idx="230">
                  <c:v>234.43478260869716</c:v>
                </c:pt>
                <c:pt idx="231">
                  <c:v>235.98012987013144</c:v>
                </c:pt>
                <c:pt idx="232">
                  <c:v>237.55034482758776</c:v>
                </c:pt>
                <c:pt idx="233">
                  <c:v>239.14536480686857</c:v>
                </c:pt>
                <c:pt idx="234">
                  <c:v>240.76512820512986</c:v>
                </c:pt>
                <c:pt idx="235">
                  <c:v>242.4095744680867</c:v>
                </c:pt>
                <c:pt idx="236">
                  <c:v>244.07864406779831</c:v>
                </c:pt>
                <c:pt idx="237">
                  <c:v>245.77227848101433</c:v>
                </c:pt>
                <c:pt idx="238">
                  <c:v>247.49042016806891</c:v>
                </c:pt>
                <c:pt idx="239">
                  <c:v>249.23301255230305</c:v>
                </c:pt>
                <c:pt idx="240">
                  <c:v>251.00000000000168</c:v>
                </c:pt>
                <c:pt idx="241">
                  <c:v>252.79132780083171</c:v>
                </c:pt>
                <c:pt idx="242">
                  <c:v>254.60694214876213</c:v>
                </c:pt>
                <c:pt idx="243">
                  <c:v>256.44679012345864</c:v>
                </c:pt>
                <c:pt idx="244">
                  <c:v>258.31081967213305</c:v>
                </c:pt>
                <c:pt idx="245">
                  <c:v>260.19897959183862</c:v>
                </c:pt>
                <c:pt idx="246">
                  <c:v>262.11121951219707</c:v>
                </c:pt>
                <c:pt idx="247">
                  <c:v>264.04748987854441</c:v>
                </c:pt>
                <c:pt idx="248">
                  <c:v>266.0077419354858</c:v>
                </c:pt>
                <c:pt idx="249">
                  <c:v>267.99192771084546</c:v>
                </c:pt>
                <c:pt idx="250">
                  <c:v>270.00000000000199</c:v>
                </c:pt>
                <c:pt idx="251">
                  <c:v>272.03191235059967</c:v>
                </c:pt>
                <c:pt idx="252">
                  <c:v>274.08761904762105</c:v>
                </c:pt>
                <c:pt idx="253">
                  <c:v>276.16707509881832</c:v>
                </c:pt>
                <c:pt idx="254">
                  <c:v>278.27023622047665</c:v>
                </c:pt>
                <c:pt idx="255">
                  <c:v>280.3970588235336</c:v>
                </c:pt>
                <c:pt idx="256">
                  <c:v>282.54750000000439</c:v>
                </c:pt>
                <c:pt idx="257">
                  <c:v>284.721517509732</c:v>
                </c:pt>
                <c:pt idx="258">
                  <c:v>286.91906976744627</c:v>
                </c:pt>
                <c:pt idx="259">
                  <c:v>289.14011583012018</c:v>
                </c:pt>
                <c:pt idx="260">
                  <c:v>291.38461538461991</c:v>
                </c:pt>
                <c:pt idx="261">
                  <c:v>293.65252873563674</c:v>
                </c:pt>
                <c:pt idx="262">
                  <c:v>295.94381679389778</c:v>
                </c:pt>
                <c:pt idx="263">
                  <c:v>298.25844106464348</c:v>
                </c:pt>
                <c:pt idx="264">
                  <c:v>300.59636363636838</c:v>
                </c:pt>
                <c:pt idx="265">
                  <c:v>302.95754716981594</c:v>
                </c:pt>
                <c:pt idx="266">
                  <c:v>305.34195488722281</c:v>
                </c:pt>
                <c:pt idx="267">
                  <c:v>307.74955056180244</c:v>
                </c:pt>
                <c:pt idx="268">
                  <c:v>310.18029850746751</c:v>
                </c:pt>
                <c:pt idx="269">
                  <c:v>312.63416356877821</c:v>
                </c:pt>
                <c:pt idx="270">
                  <c:v>315.11111111111609</c:v>
                </c:pt>
                <c:pt idx="271">
                  <c:v>317.61110701107509</c:v>
                </c:pt>
                <c:pt idx="272">
                  <c:v>320.13411764706387</c:v>
                </c:pt>
                <c:pt idx="273">
                  <c:v>322.68010989011492</c:v>
                </c:pt>
                <c:pt idx="274">
                  <c:v>325.24905109489561</c:v>
                </c:pt>
                <c:pt idx="275">
                  <c:v>327.84090909091424</c:v>
                </c:pt>
                <c:pt idx="276">
                  <c:v>330.45565217391817</c:v>
                </c:pt>
                <c:pt idx="277">
                  <c:v>333.09324909747806</c:v>
                </c:pt>
                <c:pt idx="278">
                  <c:v>335.75366906475352</c:v>
                </c:pt>
                <c:pt idx="279">
                  <c:v>338.43688172043545</c:v>
                </c:pt>
                <c:pt idx="280">
                  <c:v>341.14285714286251</c:v>
                </c:pt>
                <c:pt idx="281">
                  <c:v>343.8715658363044</c:v>
                </c:pt>
                <c:pt idx="282">
                  <c:v>346.62297872340969</c:v>
                </c:pt>
                <c:pt idx="283">
                  <c:v>349.39706713781476</c:v>
                </c:pt>
                <c:pt idx="284">
                  <c:v>352.19380281690701</c:v>
                </c:pt>
                <c:pt idx="285">
                  <c:v>355.01315789474239</c:v>
                </c:pt>
                <c:pt idx="286">
                  <c:v>357.85510489511063</c:v>
                </c:pt>
                <c:pt idx="287">
                  <c:v>360.71961672474436</c:v>
                </c:pt>
                <c:pt idx="288">
                  <c:v>363.60666666667248</c:v>
                </c:pt>
                <c:pt idx="289">
                  <c:v>366.51622837370832</c:v>
                </c:pt>
                <c:pt idx="290">
                  <c:v>369.44827586207469</c:v>
                </c:pt>
                <c:pt idx="291">
                  <c:v>372.40278350516053</c:v>
                </c:pt>
                <c:pt idx="292">
                  <c:v>375.37972602740302</c:v>
                </c:pt>
                <c:pt idx="293">
                  <c:v>378.37907849829941</c:v>
                </c:pt>
                <c:pt idx="294">
                  <c:v>381.4008163265367</c:v>
                </c:pt>
                <c:pt idx="295">
                  <c:v>384.44491525424343</c:v>
                </c:pt>
                <c:pt idx="296">
                  <c:v>387.5113513513574</c:v>
                </c:pt>
                <c:pt idx="297">
                  <c:v>390.6001010101071</c:v>
                </c:pt>
                <c:pt idx="298">
                  <c:v>393.71114093960347</c:v>
                </c:pt>
                <c:pt idx="299">
                  <c:v>396.84444816054139</c:v>
                </c:pt>
                <c:pt idx="300">
                  <c:v>400.00000000000631</c:v>
                </c:pt>
                <c:pt idx="301">
                  <c:v>403.17777408638506</c:v>
                </c:pt>
                <c:pt idx="302">
                  <c:v>406.3777483443771</c:v>
                </c:pt>
                <c:pt idx="303">
                  <c:v>409.59990099010543</c:v>
                </c:pt>
                <c:pt idx="304">
                  <c:v>412.84421052632229</c:v>
                </c:pt>
                <c:pt idx="305">
                  <c:v>416.1106557377114</c:v>
                </c:pt>
                <c:pt idx="306">
                  <c:v>419.39921568628108</c:v>
                </c:pt>
                <c:pt idx="307">
                  <c:v>422.70986970684686</c:v>
                </c:pt>
                <c:pt idx="308">
                  <c:v>426.04259740260414</c:v>
                </c:pt>
                <c:pt idx="309">
                  <c:v>429.39737864078336</c:v>
                </c:pt>
                <c:pt idx="310">
                  <c:v>432.77419354839384</c:v>
                </c:pt>
                <c:pt idx="311">
                  <c:v>436.17302250804545</c:v>
                </c:pt>
                <c:pt idx="312">
                  <c:v>439.59384615385284</c:v>
                </c:pt>
                <c:pt idx="313">
                  <c:v>443.03664536741894</c:v>
                </c:pt>
                <c:pt idx="314">
                  <c:v>446.50140127389233</c:v>
                </c:pt>
                <c:pt idx="315">
                  <c:v>449.98809523810223</c:v>
                </c:pt>
                <c:pt idx="316">
                  <c:v>453.49670886076649</c:v>
                </c:pt>
                <c:pt idx="317">
                  <c:v>457.02722397477038</c:v>
                </c:pt>
                <c:pt idx="318">
                  <c:v>460.57962264151649</c:v>
                </c:pt>
                <c:pt idx="319">
                  <c:v>464.15388714734269</c:v>
                </c:pt>
                <c:pt idx="320">
                  <c:v>467.75000000000711</c:v>
                </c:pt>
                <c:pt idx="321">
                  <c:v>471.36794392524092</c:v>
                </c:pt>
                <c:pt idx="322">
                  <c:v>475.00770186336143</c:v>
                </c:pt>
                <c:pt idx="323">
                  <c:v>478.66925696595536</c:v>
                </c:pt>
                <c:pt idx="324">
                  <c:v>482.35259259260363</c:v>
                </c:pt>
                <c:pt idx="325">
                  <c:v>486.05769230770341</c:v>
                </c:pt>
                <c:pt idx="326">
                  <c:v>489.78453987731183</c:v>
                </c:pt>
                <c:pt idx="327">
                  <c:v>493.53311926606642</c:v>
                </c:pt>
                <c:pt idx="328">
                  <c:v>497.30341463415778</c:v>
                </c:pt>
                <c:pt idx="329">
                  <c:v>501.09541033435772</c:v>
                </c:pt>
                <c:pt idx="330">
                  <c:v>504.90909090910219</c:v>
                </c:pt>
                <c:pt idx="331">
                  <c:v>508.74444108762481</c:v>
                </c:pt>
                <c:pt idx="332">
                  <c:v>512.60144578314419</c:v>
                </c:pt>
                <c:pt idx="333">
                  <c:v>516.48009009010195</c:v>
                </c:pt>
                <c:pt idx="334">
                  <c:v>520.38035928144859</c:v>
                </c:pt>
                <c:pt idx="335">
                  <c:v>524.3022388059818</c:v>
                </c:pt>
                <c:pt idx="336">
                  <c:v>528.24571428572619</c:v>
                </c:pt>
                <c:pt idx="337">
                  <c:v>532.2107715133651</c:v>
                </c:pt>
                <c:pt idx="338">
                  <c:v>536.19739644971639</c:v>
                </c:pt>
                <c:pt idx="339">
                  <c:v>540.20557522125091</c:v>
                </c:pt>
                <c:pt idx="340">
                  <c:v>544.23529411765912</c:v>
                </c:pt>
                <c:pt idx="341">
                  <c:v>548.28653958945495</c:v>
                </c:pt>
                <c:pt idx="342">
                  <c:v>552.35929824562641</c:v>
                </c:pt>
                <c:pt idx="343">
                  <c:v>556.45355685132438</c:v>
                </c:pt>
                <c:pt idx="344">
                  <c:v>560.56930232559353</c:v>
                </c:pt>
                <c:pt idx="345">
                  <c:v>564.70652173914289</c:v>
                </c:pt>
                <c:pt idx="346">
                  <c:v>568.86520231215127</c:v>
                </c:pt>
                <c:pt idx="347">
                  <c:v>573.04533141211641</c:v>
                </c:pt>
                <c:pt idx="348">
                  <c:v>577.246896551737</c:v>
                </c:pt>
                <c:pt idx="349">
                  <c:v>581.46988538683206</c:v>
                </c:pt>
                <c:pt idx="350">
                  <c:v>585.7142857142984</c:v>
                </c:pt>
                <c:pt idx="351">
                  <c:v>589.9800854700984</c:v>
                </c:pt>
                <c:pt idx="352">
                  <c:v>594.26727272728579</c:v>
                </c:pt>
                <c:pt idx="353">
                  <c:v>598.57583569406393</c:v>
                </c:pt>
                <c:pt idx="354">
                  <c:v>602.90576271187729</c:v>
                </c:pt>
                <c:pt idx="355">
                  <c:v>607.25704225353411</c:v>
                </c:pt>
                <c:pt idx="356">
                  <c:v>611.6296629213615</c:v>
                </c:pt>
                <c:pt idx="357">
                  <c:v>616.02361344539145</c:v>
                </c:pt>
                <c:pt idx="358">
                  <c:v>620.43888268157764</c:v>
                </c:pt>
                <c:pt idx="359">
                  <c:v>624.87545961004093</c:v>
                </c:pt>
                <c:pt idx="360">
                  <c:v>629.33333333334656</c:v>
                </c:pt>
                <c:pt idx="361">
                  <c:v>633.81249307480562</c:v>
                </c:pt>
                <c:pt idx="362">
                  <c:v>638.31292817680912</c:v>
                </c:pt>
                <c:pt idx="363">
                  <c:v>642.83462809918717</c:v>
                </c:pt>
                <c:pt idx="364">
                  <c:v>647.37758241759593</c:v>
                </c:pt>
                <c:pt idx="365">
                  <c:v>651.94178082193139</c:v>
                </c:pt>
                <c:pt idx="366">
                  <c:v>656.52721311476785</c:v>
                </c:pt>
                <c:pt idx="367">
                  <c:v>661.13386920982316</c:v>
                </c:pt>
                <c:pt idx="368">
                  <c:v>665.76173913044863</c:v>
                </c:pt>
                <c:pt idx="369">
                  <c:v>670.41081300814403</c:v>
                </c:pt>
                <c:pt idx="370">
                  <c:v>675.08108108109491</c:v>
                </c:pt>
                <c:pt idx="371">
                  <c:v>679.77253369273637</c:v>
                </c:pt>
                <c:pt idx="372">
                  <c:v>684.48516129033669</c:v>
                </c:pt>
                <c:pt idx="373">
                  <c:v>689.21895442360676</c:v>
                </c:pt>
                <c:pt idx="374">
                  <c:v>693.97390374332952</c:v>
                </c:pt>
                <c:pt idx="375">
                  <c:v>698.75000000001421</c:v>
                </c:pt>
                <c:pt idx="376">
                  <c:v>703.54723404256765</c:v>
                </c:pt>
                <c:pt idx="377">
                  <c:v>708.36559681699055</c:v>
                </c:pt>
                <c:pt idx="378">
                  <c:v>713.20507936509387</c:v>
                </c:pt>
                <c:pt idx="379">
                  <c:v>718.06567282323351</c:v>
                </c:pt>
                <c:pt idx="380">
                  <c:v>722.94736842106727</c:v>
                </c:pt>
                <c:pt idx="381">
                  <c:v>727.8501574803297</c:v>
                </c:pt>
                <c:pt idx="382">
                  <c:v>732.77403141362743</c:v>
                </c:pt>
                <c:pt idx="383">
                  <c:v>737.71898172325257</c:v>
                </c:pt>
                <c:pt idx="384">
                  <c:v>742.68500000001472</c:v>
                </c:pt>
                <c:pt idx="385">
                  <c:v>747.67207792209274</c:v>
                </c:pt>
                <c:pt idx="386">
                  <c:v>752.68020725390102</c:v>
                </c:pt>
                <c:pt idx="387">
                  <c:v>757.7093798449763</c:v>
                </c:pt>
                <c:pt idx="388">
                  <c:v>762.75958762888126</c:v>
                </c:pt>
                <c:pt idx="389">
                  <c:v>767.83082262212304</c:v>
                </c:pt>
                <c:pt idx="390">
                  <c:v>772.92307692309214</c:v>
                </c:pt>
                <c:pt idx="391">
                  <c:v>778.03634271101282</c:v>
                </c:pt>
                <c:pt idx="392">
                  <c:v>783.17061224491329</c:v>
                </c:pt>
                <c:pt idx="393">
                  <c:v>788.32587786261104</c:v>
                </c:pt>
                <c:pt idx="394">
                  <c:v>793.50213197971595</c:v>
                </c:pt>
                <c:pt idx="395">
                  <c:v>798.69936708862826</c:v>
                </c:pt>
                <c:pt idx="396">
                  <c:v>803.91757575759664</c:v>
                </c:pt>
                <c:pt idx="397">
                  <c:v>809.1567506297439</c:v>
                </c:pt>
                <c:pt idx="398">
                  <c:v>814.41688442213183</c:v>
                </c:pt>
                <c:pt idx="399">
                  <c:v>819.69796992483293</c:v>
                </c:pt>
                <c:pt idx="400">
                  <c:v>825.00000000002103</c:v>
                </c:pt>
                <c:pt idx="401">
                  <c:v>830.32296758106872</c:v>
                </c:pt>
                <c:pt idx="402">
                  <c:v>835.66686567166323</c:v>
                </c:pt>
                <c:pt idx="403">
                  <c:v>841.03168734493488</c:v>
                </c:pt>
                <c:pt idx="404">
                  <c:v>846.4174257425957</c:v>
                </c:pt>
                <c:pt idx="405">
                  <c:v>851.82407407409573</c:v>
                </c:pt>
                <c:pt idx="406">
                  <c:v>857.25162561578531</c:v>
                </c:pt>
                <c:pt idx="407">
                  <c:v>862.70007371009547</c:v>
                </c:pt>
                <c:pt idx="408">
                  <c:v>868.1694117647279</c:v>
                </c:pt>
                <c:pt idx="409">
                  <c:v>873.65963325185555</c:v>
                </c:pt>
                <c:pt idx="410">
                  <c:v>879.17073170733909</c:v>
                </c:pt>
                <c:pt idx="411">
                  <c:v>884.70270072994913</c:v>
                </c:pt>
                <c:pt idx="412">
                  <c:v>890.25553398060492</c:v>
                </c:pt>
                <c:pt idx="413">
                  <c:v>895.82922518162047</c:v>
                </c:pt>
                <c:pt idx="414">
                  <c:v>901.42376811596421</c:v>
                </c:pt>
                <c:pt idx="415">
                  <c:v>907.03915662652832</c:v>
                </c:pt>
                <c:pt idx="416">
                  <c:v>912.67538461540698</c:v>
                </c:pt>
                <c:pt idx="417">
                  <c:v>918.33244604318827</c:v>
                </c:pt>
                <c:pt idx="418">
                  <c:v>924.01033492825241</c:v>
                </c:pt>
                <c:pt idx="419">
                  <c:v>929.70904534608474</c:v>
                </c:pt>
                <c:pt idx="420">
                  <c:v>935.4285714285943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87-4510-BC98-B2B5EA7908BC}"/>
            </c:ext>
          </c:extLst>
        </c:ser>
        <c:ser>
          <c:idx val="3"/>
          <c:order val="3"/>
          <c:tx>
            <c:strRef>
              <c:f>'L''offerta lungo periodo'!$K$36</c:f>
              <c:strCache>
                <c:ptCount val="1"/>
                <c:pt idx="0">
                  <c:v>Offerta 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'L''offerta lungo periodo'!$A$37:$A$457</c:f>
              <c:numCache>
                <c:formatCode>_-* #,##0.00\ _€_-;\-* #,##0.00\ _€_-;_-* "-"??\ _€_-;_-@_-</c:formatCode>
                <c:ptCount val="4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18.100000000000101</c:v>
                </c:pt>
                <c:pt idx="182">
                  <c:v>18.2</c:v>
                </c:pt>
                <c:pt idx="183">
                  <c:v>18.3000000000001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18.600000000000101</c:v>
                </c:pt>
                <c:pt idx="187">
                  <c:v>18.700000000000099</c:v>
                </c:pt>
                <c:pt idx="188">
                  <c:v>18.8000000000001</c:v>
                </c:pt>
                <c:pt idx="189">
                  <c:v>18.900000000000102</c:v>
                </c:pt>
                <c:pt idx="190">
                  <c:v>19.000000000000099</c:v>
                </c:pt>
                <c:pt idx="191">
                  <c:v>19.100000000000101</c:v>
                </c:pt>
                <c:pt idx="192">
                  <c:v>19.200000000000099</c:v>
                </c:pt>
                <c:pt idx="193">
                  <c:v>19.3000000000001</c:v>
                </c:pt>
                <c:pt idx="194">
                  <c:v>19.400000000000102</c:v>
                </c:pt>
                <c:pt idx="195">
                  <c:v>19.500000000000099</c:v>
                </c:pt>
                <c:pt idx="196">
                  <c:v>19.600000000000101</c:v>
                </c:pt>
                <c:pt idx="197">
                  <c:v>19.700000000000099</c:v>
                </c:pt>
                <c:pt idx="198">
                  <c:v>19.8000000000001</c:v>
                </c:pt>
                <c:pt idx="199">
                  <c:v>19.900000000000102</c:v>
                </c:pt>
                <c:pt idx="200">
                  <c:v>20.000000000000099</c:v>
                </c:pt>
                <c:pt idx="201">
                  <c:v>20.100000000000101</c:v>
                </c:pt>
                <c:pt idx="202">
                  <c:v>20.200000000000099</c:v>
                </c:pt>
                <c:pt idx="203">
                  <c:v>20.3000000000001</c:v>
                </c:pt>
                <c:pt idx="204">
                  <c:v>20.400000000000102</c:v>
                </c:pt>
                <c:pt idx="205">
                  <c:v>20.500000000000099</c:v>
                </c:pt>
                <c:pt idx="206">
                  <c:v>20.600000000000101</c:v>
                </c:pt>
                <c:pt idx="207">
                  <c:v>20.700000000000099</c:v>
                </c:pt>
                <c:pt idx="208">
                  <c:v>20.8000000000001</c:v>
                </c:pt>
                <c:pt idx="209">
                  <c:v>20.900000000000102</c:v>
                </c:pt>
                <c:pt idx="210">
                  <c:v>21.000000000000099</c:v>
                </c:pt>
                <c:pt idx="211">
                  <c:v>21.100000000000101</c:v>
                </c:pt>
                <c:pt idx="212">
                  <c:v>21.200000000000099</c:v>
                </c:pt>
                <c:pt idx="213">
                  <c:v>21.3000000000001</c:v>
                </c:pt>
                <c:pt idx="214">
                  <c:v>21.400000000000102</c:v>
                </c:pt>
                <c:pt idx="215">
                  <c:v>21.500000000000099</c:v>
                </c:pt>
                <c:pt idx="216">
                  <c:v>21.600000000000101</c:v>
                </c:pt>
                <c:pt idx="217">
                  <c:v>21.700000000000099</c:v>
                </c:pt>
                <c:pt idx="218">
                  <c:v>21.8000000000001</c:v>
                </c:pt>
                <c:pt idx="219">
                  <c:v>21.900000000000102</c:v>
                </c:pt>
                <c:pt idx="220">
                  <c:v>22.000000000000099</c:v>
                </c:pt>
                <c:pt idx="221">
                  <c:v>22.100000000000101</c:v>
                </c:pt>
                <c:pt idx="222">
                  <c:v>22.200000000000099</c:v>
                </c:pt>
                <c:pt idx="223">
                  <c:v>22.3000000000001</c:v>
                </c:pt>
                <c:pt idx="224">
                  <c:v>22.400000000000102</c:v>
                </c:pt>
                <c:pt idx="225">
                  <c:v>22.500000000000099</c:v>
                </c:pt>
                <c:pt idx="226">
                  <c:v>22.600000000000101</c:v>
                </c:pt>
                <c:pt idx="227">
                  <c:v>22.700000000000099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25.3000000000002</c:v>
                </c:pt>
                <c:pt idx="254">
                  <c:v>25.400000000000201</c:v>
                </c:pt>
                <c:pt idx="255">
                  <c:v>25.500000000000199</c:v>
                </c:pt>
                <c:pt idx="256">
                  <c:v>25.6000000000002</c:v>
                </c:pt>
                <c:pt idx="257">
                  <c:v>25.700000000000198</c:v>
                </c:pt>
                <c:pt idx="258">
                  <c:v>25.8000000000002</c:v>
                </c:pt>
                <c:pt idx="259">
                  <c:v>25.900000000000201</c:v>
                </c:pt>
                <c:pt idx="260">
                  <c:v>26.000000000000199</c:v>
                </c:pt>
                <c:pt idx="261">
                  <c:v>26.1000000000002</c:v>
                </c:pt>
                <c:pt idx="262">
                  <c:v>26.200000000000198</c:v>
                </c:pt>
                <c:pt idx="263">
                  <c:v>26.3000000000002</c:v>
                </c:pt>
                <c:pt idx="264">
                  <c:v>26.400000000000201</c:v>
                </c:pt>
                <c:pt idx="265">
                  <c:v>26.500000000000199</c:v>
                </c:pt>
                <c:pt idx="266">
                  <c:v>26.6000000000002</c:v>
                </c:pt>
                <c:pt idx="267">
                  <c:v>26.700000000000198</c:v>
                </c:pt>
                <c:pt idx="268">
                  <c:v>26.8000000000002</c:v>
                </c:pt>
                <c:pt idx="269">
                  <c:v>26.900000000000201</c:v>
                </c:pt>
                <c:pt idx="270">
                  <c:v>27.000000000000199</c:v>
                </c:pt>
                <c:pt idx="271">
                  <c:v>27.1000000000002</c:v>
                </c:pt>
                <c:pt idx="272">
                  <c:v>27.200000000000198</c:v>
                </c:pt>
                <c:pt idx="273">
                  <c:v>27.3000000000002</c:v>
                </c:pt>
                <c:pt idx="274">
                  <c:v>27.400000000000201</c:v>
                </c:pt>
                <c:pt idx="275">
                  <c:v>27.500000000000199</c:v>
                </c:pt>
                <c:pt idx="276">
                  <c:v>27.6000000000002</c:v>
                </c:pt>
                <c:pt idx="277">
                  <c:v>27.700000000000198</c:v>
                </c:pt>
                <c:pt idx="278">
                  <c:v>27.8000000000002</c:v>
                </c:pt>
                <c:pt idx="279">
                  <c:v>27.900000000000201</c:v>
                </c:pt>
                <c:pt idx="280">
                  <c:v>28.000000000000199</c:v>
                </c:pt>
                <c:pt idx="281">
                  <c:v>28.1000000000002</c:v>
                </c:pt>
                <c:pt idx="282">
                  <c:v>28.200000000000198</c:v>
                </c:pt>
                <c:pt idx="283">
                  <c:v>28.3000000000002</c:v>
                </c:pt>
                <c:pt idx="284">
                  <c:v>28.400000000000201</c:v>
                </c:pt>
                <c:pt idx="285">
                  <c:v>28.500000000000199</c:v>
                </c:pt>
                <c:pt idx="286">
                  <c:v>28.6000000000002</c:v>
                </c:pt>
                <c:pt idx="287">
                  <c:v>28.700000000000198</c:v>
                </c:pt>
                <c:pt idx="288">
                  <c:v>28.8000000000002</c:v>
                </c:pt>
                <c:pt idx="289">
                  <c:v>28.900000000000201</c:v>
                </c:pt>
                <c:pt idx="290">
                  <c:v>29.000000000000199</c:v>
                </c:pt>
                <c:pt idx="291">
                  <c:v>29.1000000000002</c:v>
                </c:pt>
                <c:pt idx="292">
                  <c:v>29.200000000000198</c:v>
                </c:pt>
                <c:pt idx="293">
                  <c:v>29.3000000000002</c:v>
                </c:pt>
                <c:pt idx="294">
                  <c:v>29.400000000000201</c:v>
                </c:pt>
                <c:pt idx="295">
                  <c:v>29.500000000000199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32.300000000000303</c:v>
                </c:pt>
                <c:pt idx="324">
                  <c:v>32.400000000000297</c:v>
                </c:pt>
                <c:pt idx="325">
                  <c:v>32.500000000000298</c:v>
                </c:pt>
                <c:pt idx="326">
                  <c:v>32.6000000000003</c:v>
                </c:pt>
                <c:pt idx="327">
                  <c:v>32.700000000000301</c:v>
                </c:pt>
                <c:pt idx="328">
                  <c:v>32.800000000000303</c:v>
                </c:pt>
                <c:pt idx="329">
                  <c:v>32.900000000000297</c:v>
                </c:pt>
                <c:pt idx="330">
                  <c:v>33.000000000000298</c:v>
                </c:pt>
                <c:pt idx="331">
                  <c:v>33.1000000000003</c:v>
                </c:pt>
                <c:pt idx="332">
                  <c:v>33.200000000000301</c:v>
                </c:pt>
                <c:pt idx="333">
                  <c:v>33.300000000000303</c:v>
                </c:pt>
                <c:pt idx="334">
                  <c:v>33.400000000000297</c:v>
                </c:pt>
                <c:pt idx="335">
                  <c:v>33.500000000000298</c:v>
                </c:pt>
                <c:pt idx="336">
                  <c:v>33.6000000000003</c:v>
                </c:pt>
                <c:pt idx="337">
                  <c:v>33.700000000000301</c:v>
                </c:pt>
                <c:pt idx="338">
                  <c:v>33.800000000000303</c:v>
                </c:pt>
                <c:pt idx="339">
                  <c:v>33.900000000000297</c:v>
                </c:pt>
                <c:pt idx="340">
                  <c:v>34.000000000000298</c:v>
                </c:pt>
                <c:pt idx="341">
                  <c:v>34.1000000000003</c:v>
                </c:pt>
                <c:pt idx="342">
                  <c:v>34.200000000000301</c:v>
                </c:pt>
                <c:pt idx="343">
                  <c:v>34.300000000000303</c:v>
                </c:pt>
                <c:pt idx="344">
                  <c:v>34.400000000000297</c:v>
                </c:pt>
                <c:pt idx="345">
                  <c:v>34.500000000000298</c:v>
                </c:pt>
                <c:pt idx="346">
                  <c:v>34.6000000000003</c:v>
                </c:pt>
                <c:pt idx="347">
                  <c:v>34.700000000000301</c:v>
                </c:pt>
                <c:pt idx="348">
                  <c:v>34.800000000000303</c:v>
                </c:pt>
                <c:pt idx="349">
                  <c:v>34.900000000000297</c:v>
                </c:pt>
                <c:pt idx="350">
                  <c:v>35.000000000000298</c:v>
                </c:pt>
                <c:pt idx="351">
                  <c:v>35.1000000000003</c:v>
                </c:pt>
                <c:pt idx="352">
                  <c:v>35.200000000000301</c:v>
                </c:pt>
                <c:pt idx="353">
                  <c:v>35.300000000000303</c:v>
                </c:pt>
                <c:pt idx="354">
                  <c:v>35.400000000000297</c:v>
                </c:pt>
                <c:pt idx="355">
                  <c:v>35.500000000000298</c:v>
                </c:pt>
                <c:pt idx="356">
                  <c:v>35.6000000000003</c:v>
                </c:pt>
                <c:pt idx="357">
                  <c:v>35.700000000000301</c:v>
                </c:pt>
                <c:pt idx="358">
                  <c:v>35.800000000000303</c:v>
                </c:pt>
                <c:pt idx="359">
                  <c:v>35.900000000000297</c:v>
                </c:pt>
                <c:pt idx="360">
                  <c:v>36.000000000000298</c:v>
                </c:pt>
                <c:pt idx="361">
                  <c:v>36.1000000000003</c:v>
                </c:pt>
                <c:pt idx="362">
                  <c:v>36.200000000000301</c:v>
                </c:pt>
                <c:pt idx="363">
                  <c:v>36.300000000000303</c:v>
                </c:pt>
                <c:pt idx="364">
                  <c:v>36.400000000000297</c:v>
                </c:pt>
                <c:pt idx="365">
                  <c:v>36.500000000000298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39.400000000000396</c:v>
                </c:pt>
                <c:pt idx="395">
                  <c:v>39.500000000000398</c:v>
                </c:pt>
                <c:pt idx="396">
                  <c:v>39.600000000000399</c:v>
                </c:pt>
                <c:pt idx="397">
                  <c:v>39.700000000000401</c:v>
                </c:pt>
                <c:pt idx="398">
                  <c:v>39.800000000000402</c:v>
                </c:pt>
                <c:pt idx="399">
                  <c:v>39.900000000000396</c:v>
                </c:pt>
                <c:pt idx="400">
                  <c:v>40.000000000000398</c:v>
                </c:pt>
                <c:pt idx="401">
                  <c:v>40.100000000000399</c:v>
                </c:pt>
                <c:pt idx="402">
                  <c:v>40.200000000000401</c:v>
                </c:pt>
                <c:pt idx="403">
                  <c:v>40.300000000000402</c:v>
                </c:pt>
                <c:pt idx="404">
                  <c:v>40.400000000000396</c:v>
                </c:pt>
                <c:pt idx="405">
                  <c:v>40.500000000000398</c:v>
                </c:pt>
                <c:pt idx="406">
                  <c:v>40.600000000000399</c:v>
                </c:pt>
                <c:pt idx="407">
                  <c:v>40.700000000000401</c:v>
                </c:pt>
                <c:pt idx="408">
                  <c:v>40.800000000000402</c:v>
                </c:pt>
                <c:pt idx="409">
                  <c:v>40.900000000000396</c:v>
                </c:pt>
                <c:pt idx="410">
                  <c:v>41.000000000000398</c:v>
                </c:pt>
                <c:pt idx="411">
                  <c:v>41.100000000000399</c:v>
                </c:pt>
                <c:pt idx="412">
                  <c:v>41.200000000000401</c:v>
                </c:pt>
                <c:pt idx="413">
                  <c:v>41.300000000000402</c:v>
                </c:pt>
                <c:pt idx="414">
                  <c:v>41.400000000000396</c:v>
                </c:pt>
                <c:pt idx="415">
                  <c:v>41.500000000000398</c:v>
                </c:pt>
                <c:pt idx="416">
                  <c:v>41.600000000000399</c:v>
                </c:pt>
                <c:pt idx="417">
                  <c:v>41.700000000000401</c:v>
                </c:pt>
                <c:pt idx="418">
                  <c:v>41.800000000000402</c:v>
                </c:pt>
                <c:pt idx="419">
                  <c:v>41.900000000000396</c:v>
                </c:pt>
                <c:pt idx="420">
                  <c:v>42.000000000000398</c:v>
                </c:pt>
              </c:numCache>
            </c:numRef>
          </c:xVal>
          <c:yVal>
            <c:numRef>
              <c:f>'L''offerta lungo periodo'!$K$37:$K$457</c:f>
              <c:numCache>
                <c:formatCode>_-* #,##0.00\ _€_-;\-* #,##0.00\ _€_-;_-* "-"??\ _€_-;_-@_-</c:formatCode>
                <c:ptCount val="42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193.75</c:v>
                </c:pt>
                <c:pt idx="176">
                  <c:v>199.28000000000009</c:v>
                </c:pt>
                <c:pt idx="177">
                  <c:v>204.86999999999989</c:v>
                </c:pt>
                <c:pt idx="178">
                  <c:v>210.5200000000001</c:v>
                </c:pt>
                <c:pt idx="179">
                  <c:v>216.23000000000002</c:v>
                </c:pt>
                <c:pt idx="180">
                  <c:v>222</c:v>
                </c:pt>
                <c:pt idx="181">
                  <c:v>227.83000000000595</c:v>
                </c:pt>
                <c:pt idx="182">
                  <c:v>233.7199999999998</c:v>
                </c:pt>
                <c:pt idx="183">
                  <c:v>239.67000000000598</c:v>
                </c:pt>
                <c:pt idx="184">
                  <c:v>245.67999999999995</c:v>
                </c:pt>
                <c:pt idx="185">
                  <c:v>251.75</c:v>
                </c:pt>
                <c:pt idx="186">
                  <c:v>257.88000000000625</c:v>
                </c:pt>
                <c:pt idx="187">
                  <c:v>264.07000000000619</c:v>
                </c:pt>
                <c:pt idx="188">
                  <c:v>270.3200000000063</c:v>
                </c:pt>
                <c:pt idx="189">
                  <c:v>276.63000000000636</c:v>
                </c:pt>
                <c:pt idx="190">
                  <c:v>283.00000000000637</c:v>
                </c:pt>
                <c:pt idx="191">
                  <c:v>289.43000000000666</c:v>
                </c:pt>
                <c:pt idx="192">
                  <c:v>295.92000000000655</c:v>
                </c:pt>
                <c:pt idx="193">
                  <c:v>302.47000000000662</c:v>
                </c:pt>
                <c:pt idx="194">
                  <c:v>309.08000000000663</c:v>
                </c:pt>
                <c:pt idx="195">
                  <c:v>315.75000000000659</c:v>
                </c:pt>
                <c:pt idx="196">
                  <c:v>322.48000000000684</c:v>
                </c:pt>
                <c:pt idx="197">
                  <c:v>329.27000000000692</c:v>
                </c:pt>
                <c:pt idx="198">
                  <c:v>336.12000000000671</c:v>
                </c:pt>
                <c:pt idx="199">
                  <c:v>343.03000000000691</c:v>
                </c:pt>
                <c:pt idx="200">
                  <c:v>350.00000000000682</c:v>
                </c:pt>
                <c:pt idx="201">
                  <c:v>357.03000000000725</c:v>
                </c:pt>
                <c:pt idx="202">
                  <c:v>364.12000000000705</c:v>
                </c:pt>
                <c:pt idx="203">
                  <c:v>371.27000000000726</c:v>
                </c:pt>
                <c:pt idx="204">
                  <c:v>378.48000000000718</c:v>
                </c:pt>
                <c:pt idx="205">
                  <c:v>385.75000000000728</c:v>
                </c:pt>
                <c:pt idx="206">
                  <c:v>393.08000000000743</c:v>
                </c:pt>
                <c:pt idx="207">
                  <c:v>400.4700000000073</c:v>
                </c:pt>
                <c:pt idx="208">
                  <c:v>407.92000000000758</c:v>
                </c:pt>
                <c:pt idx="209">
                  <c:v>415.43000000000779</c:v>
                </c:pt>
                <c:pt idx="210">
                  <c:v>423.00000000000773</c:v>
                </c:pt>
                <c:pt idx="211">
                  <c:v>430.63000000000784</c:v>
                </c:pt>
                <c:pt idx="212">
                  <c:v>438.32000000000767</c:v>
                </c:pt>
                <c:pt idx="213">
                  <c:v>446.07000000000789</c:v>
                </c:pt>
                <c:pt idx="214">
                  <c:v>453.88000000000807</c:v>
                </c:pt>
                <c:pt idx="215">
                  <c:v>461.75000000000773</c:v>
                </c:pt>
                <c:pt idx="216">
                  <c:v>469.68000000000802</c:v>
                </c:pt>
                <c:pt idx="217">
                  <c:v>477.6700000000078</c:v>
                </c:pt>
                <c:pt idx="218">
                  <c:v>485.72000000000821</c:v>
                </c:pt>
                <c:pt idx="219">
                  <c:v>493.83000000000834</c:v>
                </c:pt>
                <c:pt idx="220">
                  <c:v>502.00000000000819</c:v>
                </c:pt>
                <c:pt idx="221">
                  <c:v>510.23000000000843</c:v>
                </c:pt>
                <c:pt idx="222">
                  <c:v>518.52000000000817</c:v>
                </c:pt>
                <c:pt idx="223">
                  <c:v>526.8700000000083</c:v>
                </c:pt>
                <c:pt idx="224">
                  <c:v>535.28000000000861</c:v>
                </c:pt>
                <c:pt idx="225">
                  <c:v>543.75000000000841</c:v>
                </c:pt>
                <c:pt idx="226">
                  <c:v>552.28000000000861</c:v>
                </c:pt>
                <c:pt idx="227">
                  <c:v>560.87000000000853</c:v>
                </c:pt>
                <c:pt idx="228">
                  <c:v>569.52000000000862</c:v>
                </c:pt>
                <c:pt idx="229">
                  <c:v>578.23000000000889</c:v>
                </c:pt>
                <c:pt idx="230">
                  <c:v>587.00000000000864</c:v>
                </c:pt>
                <c:pt idx="231">
                  <c:v>595.83000000000902</c:v>
                </c:pt>
                <c:pt idx="232">
                  <c:v>604.72000000000867</c:v>
                </c:pt>
                <c:pt idx="233">
                  <c:v>613.67000000000894</c:v>
                </c:pt>
                <c:pt idx="234">
                  <c:v>622.68000000000916</c:v>
                </c:pt>
                <c:pt idx="235">
                  <c:v>631.75000000000909</c:v>
                </c:pt>
                <c:pt idx="236">
                  <c:v>640.88000000000943</c:v>
                </c:pt>
                <c:pt idx="237">
                  <c:v>650.07000000000926</c:v>
                </c:pt>
                <c:pt idx="238">
                  <c:v>659.32000000000926</c:v>
                </c:pt>
                <c:pt idx="239">
                  <c:v>668.63000000000943</c:v>
                </c:pt>
                <c:pt idx="240">
                  <c:v>678.00000000000932</c:v>
                </c:pt>
                <c:pt idx="241">
                  <c:v>687.43000000000939</c:v>
                </c:pt>
                <c:pt idx="242">
                  <c:v>696.92000000000917</c:v>
                </c:pt>
                <c:pt idx="243">
                  <c:v>706.4700000000098</c:v>
                </c:pt>
                <c:pt idx="244">
                  <c:v>716.0800000000097</c:v>
                </c:pt>
                <c:pt idx="245">
                  <c:v>725.75000000000955</c:v>
                </c:pt>
                <c:pt idx="246">
                  <c:v>735.48000000001002</c:v>
                </c:pt>
                <c:pt idx="247">
                  <c:v>745.27000000000976</c:v>
                </c:pt>
                <c:pt idx="248">
                  <c:v>755.1200000000099</c:v>
                </c:pt>
                <c:pt idx="249">
                  <c:v>765.0300000000102</c:v>
                </c:pt>
                <c:pt idx="250">
                  <c:v>775.00000000001</c:v>
                </c:pt>
                <c:pt idx="251">
                  <c:v>785.0300000000102</c:v>
                </c:pt>
                <c:pt idx="252">
                  <c:v>795.1200000000099</c:v>
                </c:pt>
                <c:pt idx="253">
                  <c:v>805.27000000002045</c:v>
                </c:pt>
                <c:pt idx="254">
                  <c:v>815.48000000002048</c:v>
                </c:pt>
                <c:pt idx="255">
                  <c:v>825.75000000002046</c:v>
                </c:pt>
                <c:pt idx="256">
                  <c:v>836.08000000002085</c:v>
                </c:pt>
                <c:pt idx="257">
                  <c:v>846.47000000002072</c:v>
                </c:pt>
                <c:pt idx="258">
                  <c:v>856.92000000002099</c:v>
                </c:pt>
                <c:pt idx="259">
                  <c:v>867.43000000002121</c:v>
                </c:pt>
                <c:pt idx="260">
                  <c:v>878.00000000002092</c:v>
                </c:pt>
                <c:pt idx="261">
                  <c:v>888.63000000002148</c:v>
                </c:pt>
                <c:pt idx="262">
                  <c:v>899.32000000002108</c:v>
                </c:pt>
                <c:pt idx="263">
                  <c:v>910.07000000002154</c:v>
                </c:pt>
                <c:pt idx="264">
                  <c:v>920.88000000002194</c:v>
                </c:pt>
                <c:pt idx="265">
                  <c:v>931.75000000002183</c:v>
                </c:pt>
                <c:pt idx="266">
                  <c:v>942.68000000002212</c:v>
                </c:pt>
                <c:pt idx="267">
                  <c:v>953.6700000000219</c:v>
                </c:pt>
                <c:pt idx="268">
                  <c:v>964.72000000002208</c:v>
                </c:pt>
                <c:pt idx="269">
                  <c:v>975.83000000002266</c:v>
                </c:pt>
                <c:pt idx="270">
                  <c:v>987.00000000002183</c:v>
                </c:pt>
                <c:pt idx="271">
                  <c:v>998.23000000002276</c:v>
                </c:pt>
                <c:pt idx="272">
                  <c:v>1009.5200000000223</c:v>
                </c:pt>
                <c:pt idx="273">
                  <c:v>1020.8700000000226</c:v>
                </c:pt>
                <c:pt idx="274">
                  <c:v>1032.2800000000229</c:v>
                </c:pt>
                <c:pt idx="275">
                  <c:v>1043.7500000000227</c:v>
                </c:pt>
                <c:pt idx="276">
                  <c:v>1055.2800000000229</c:v>
                </c:pt>
                <c:pt idx="277">
                  <c:v>1066.8700000000231</c:v>
                </c:pt>
                <c:pt idx="278">
                  <c:v>1078.5200000000232</c:v>
                </c:pt>
                <c:pt idx="279">
                  <c:v>1090.2300000000237</c:v>
                </c:pt>
                <c:pt idx="280">
                  <c:v>1102.0000000000236</c:v>
                </c:pt>
                <c:pt idx="281">
                  <c:v>1113.8300000000236</c:v>
                </c:pt>
                <c:pt idx="282">
                  <c:v>1125.7200000000234</c:v>
                </c:pt>
                <c:pt idx="283">
                  <c:v>1137.6700000000242</c:v>
                </c:pt>
                <c:pt idx="284">
                  <c:v>1149.6800000000244</c:v>
                </c:pt>
                <c:pt idx="285">
                  <c:v>1161.7500000000241</c:v>
                </c:pt>
                <c:pt idx="286">
                  <c:v>1173.8800000000242</c:v>
                </c:pt>
                <c:pt idx="287">
                  <c:v>1186.0700000000243</c:v>
                </c:pt>
                <c:pt idx="288">
                  <c:v>1198.3200000000247</c:v>
                </c:pt>
                <c:pt idx="289">
                  <c:v>1210.6300000000247</c:v>
                </c:pt>
                <c:pt idx="290">
                  <c:v>1223.0000000000246</c:v>
                </c:pt>
                <c:pt idx="291">
                  <c:v>1235.4300000000248</c:v>
                </c:pt>
                <c:pt idx="292">
                  <c:v>1247.9200000000246</c:v>
                </c:pt>
                <c:pt idx="293">
                  <c:v>1260.4700000000253</c:v>
                </c:pt>
                <c:pt idx="294">
                  <c:v>1273.0800000000254</c:v>
                </c:pt>
                <c:pt idx="295">
                  <c:v>1285.750000000025</c:v>
                </c:pt>
                <c:pt idx="296">
                  <c:v>1298.4800000000259</c:v>
                </c:pt>
                <c:pt idx="297">
                  <c:v>1311.270000000025</c:v>
                </c:pt>
                <c:pt idx="298">
                  <c:v>1324.1200000000258</c:v>
                </c:pt>
                <c:pt idx="299">
                  <c:v>1337.0300000000261</c:v>
                </c:pt>
                <c:pt idx="300">
                  <c:v>1350.0000000000259</c:v>
                </c:pt>
                <c:pt idx="301">
                  <c:v>1363.0300000000261</c:v>
                </c:pt>
                <c:pt idx="302">
                  <c:v>1376.1200000000263</c:v>
                </c:pt>
                <c:pt idx="303">
                  <c:v>1389.2700000000264</c:v>
                </c:pt>
                <c:pt idx="304">
                  <c:v>1402.4800000000268</c:v>
                </c:pt>
                <c:pt idx="305">
                  <c:v>1415.7500000000264</c:v>
                </c:pt>
                <c:pt idx="306">
                  <c:v>1429.0800000000268</c:v>
                </c:pt>
                <c:pt idx="307">
                  <c:v>1442.4700000000266</c:v>
                </c:pt>
                <c:pt idx="308">
                  <c:v>1455.9200000000269</c:v>
                </c:pt>
                <c:pt idx="309">
                  <c:v>1469.4300000000276</c:v>
                </c:pt>
                <c:pt idx="310">
                  <c:v>1483.0000000000268</c:v>
                </c:pt>
                <c:pt idx="311">
                  <c:v>1496.6300000000274</c:v>
                </c:pt>
                <c:pt idx="312">
                  <c:v>1510.320000000027</c:v>
                </c:pt>
                <c:pt idx="313">
                  <c:v>1524.0700000000274</c:v>
                </c:pt>
                <c:pt idx="314">
                  <c:v>1537.8800000000278</c:v>
                </c:pt>
                <c:pt idx="315">
                  <c:v>1551.7500000000273</c:v>
                </c:pt>
                <c:pt idx="316">
                  <c:v>1565.680000000028</c:v>
                </c:pt>
                <c:pt idx="317">
                  <c:v>1579.6700000000278</c:v>
                </c:pt>
                <c:pt idx="318">
                  <c:v>1593.7200000000284</c:v>
                </c:pt>
                <c:pt idx="319">
                  <c:v>1607.8300000000286</c:v>
                </c:pt>
                <c:pt idx="320">
                  <c:v>1622.0000000000282</c:v>
                </c:pt>
                <c:pt idx="321">
                  <c:v>1636.2300000000287</c:v>
                </c:pt>
                <c:pt idx="322">
                  <c:v>1650.5200000000295</c:v>
                </c:pt>
                <c:pt idx="323">
                  <c:v>1664.8700000000433</c:v>
                </c:pt>
                <c:pt idx="324">
                  <c:v>1679.2800000000432</c:v>
                </c:pt>
                <c:pt idx="325">
                  <c:v>1693.7500000000432</c:v>
                </c:pt>
                <c:pt idx="326">
                  <c:v>1708.2800000000439</c:v>
                </c:pt>
                <c:pt idx="327">
                  <c:v>1722.870000000044</c:v>
                </c:pt>
                <c:pt idx="328">
                  <c:v>1737.5200000000443</c:v>
                </c:pt>
                <c:pt idx="329">
                  <c:v>1752.2300000000439</c:v>
                </c:pt>
                <c:pt idx="330">
                  <c:v>1767.0000000000441</c:v>
                </c:pt>
                <c:pt idx="331">
                  <c:v>1781.8300000000449</c:v>
                </c:pt>
                <c:pt idx="332">
                  <c:v>1796.7200000000453</c:v>
                </c:pt>
                <c:pt idx="333">
                  <c:v>1811.6700000000449</c:v>
                </c:pt>
                <c:pt idx="334">
                  <c:v>1826.6800000000446</c:v>
                </c:pt>
                <c:pt idx="335">
                  <c:v>1841.750000000045</c:v>
                </c:pt>
                <c:pt idx="336">
                  <c:v>1856.8800000000451</c:v>
                </c:pt>
                <c:pt idx="337">
                  <c:v>1872.0700000000456</c:v>
                </c:pt>
                <c:pt idx="338">
                  <c:v>1887.3200000000463</c:v>
                </c:pt>
                <c:pt idx="339">
                  <c:v>1902.6300000000454</c:v>
                </c:pt>
                <c:pt idx="340">
                  <c:v>1918.0000000000459</c:v>
                </c:pt>
                <c:pt idx="341">
                  <c:v>1933.4300000000462</c:v>
                </c:pt>
                <c:pt idx="342">
                  <c:v>1948.9200000000469</c:v>
                </c:pt>
                <c:pt idx="343">
                  <c:v>1964.4700000000469</c:v>
                </c:pt>
                <c:pt idx="344">
                  <c:v>1980.0800000000461</c:v>
                </c:pt>
                <c:pt idx="345">
                  <c:v>1995.7500000000468</c:v>
                </c:pt>
                <c:pt idx="346">
                  <c:v>2011.4800000000473</c:v>
                </c:pt>
                <c:pt idx="347">
                  <c:v>2027.2700000000473</c:v>
                </c:pt>
                <c:pt idx="348">
                  <c:v>2043.1200000000483</c:v>
                </c:pt>
                <c:pt idx="349">
                  <c:v>2059.030000000047</c:v>
                </c:pt>
                <c:pt idx="350">
                  <c:v>2075.0000000000477</c:v>
                </c:pt>
                <c:pt idx="351">
                  <c:v>2091.0300000000484</c:v>
                </c:pt>
                <c:pt idx="352">
                  <c:v>2107.1200000000485</c:v>
                </c:pt>
                <c:pt idx="353">
                  <c:v>2123.2700000000486</c:v>
                </c:pt>
                <c:pt idx="354">
                  <c:v>2139.4800000000487</c:v>
                </c:pt>
                <c:pt idx="355">
                  <c:v>2155.7500000000487</c:v>
                </c:pt>
                <c:pt idx="356">
                  <c:v>2172.0800000000486</c:v>
                </c:pt>
                <c:pt idx="357">
                  <c:v>2188.4700000000498</c:v>
                </c:pt>
                <c:pt idx="358">
                  <c:v>2204.9200000000501</c:v>
                </c:pt>
                <c:pt idx="359">
                  <c:v>2221.4300000000494</c:v>
                </c:pt>
                <c:pt idx="360">
                  <c:v>2238.0000000000491</c:v>
                </c:pt>
                <c:pt idx="361">
                  <c:v>2254.6300000000497</c:v>
                </c:pt>
                <c:pt idx="362">
                  <c:v>2271.3200000000506</c:v>
                </c:pt>
                <c:pt idx="363">
                  <c:v>2288.0700000000506</c:v>
                </c:pt>
                <c:pt idx="364">
                  <c:v>2304.8800000000501</c:v>
                </c:pt>
                <c:pt idx="365">
                  <c:v>2321.7500000000505</c:v>
                </c:pt>
                <c:pt idx="366">
                  <c:v>2338.6800000000508</c:v>
                </c:pt>
                <c:pt idx="367">
                  <c:v>2355.6700000000515</c:v>
                </c:pt>
                <c:pt idx="368">
                  <c:v>2372.7200000000512</c:v>
                </c:pt>
                <c:pt idx="369">
                  <c:v>2389.8300000000509</c:v>
                </c:pt>
                <c:pt idx="370">
                  <c:v>2407.0000000000514</c:v>
                </c:pt>
                <c:pt idx="371">
                  <c:v>2424.2300000000519</c:v>
                </c:pt>
                <c:pt idx="372">
                  <c:v>2441.5200000000527</c:v>
                </c:pt>
                <c:pt idx="373">
                  <c:v>2458.8700000000517</c:v>
                </c:pt>
                <c:pt idx="374">
                  <c:v>2476.2800000000525</c:v>
                </c:pt>
                <c:pt idx="375">
                  <c:v>2493.7500000000523</c:v>
                </c:pt>
                <c:pt idx="376">
                  <c:v>2511.280000000053</c:v>
                </c:pt>
                <c:pt idx="377">
                  <c:v>2528.8700000000531</c:v>
                </c:pt>
                <c:pt idx="378">
                  <c:v>2546.5200000000532</c:v>
                </c:pt>
                <c:pt idx="379">
                  <c:v>2564.2300000000532</c:v>
                </c:pt>
                <c:pt idx="380">
                  <c:v>2582.0000000000532</c:v>
                </c:pt>
                <c:pt idx="381">
                  <c:v>2599.830000000054</c:v>
                </c:pt>
                <c:pt idx="382">
                  <c:v>2617.7200000000535</c:v>
                </c:pt>
                <c:pt idx="383">
                  <c:v>2635.6700000000546</c:v>
                </c:pt>
                <c:pt idx="384">
                  <c:v>2653.680000000054</c:v>
                </c:pt>
                <c:pt idx="385">
                  <c:v>2671.7500000000541</c:v>
                </c:pt>
                <c:pt idx="386">
                  <c:v>2689.8800000000551</c:v>
                </c:pt>
                <c:pt idx="387">
                  <c:v>2708.0700000000547</c:v>
                </c:pt>
                <c:pt idx="388">
                  <c:v>2726.3200000000552</c:v>
                </c:pt>
                <c:pt idx="389">
                  <c:v>2744.6300000000547</c:v>
                </c:pt>
                <c:pt idx="390">
                  <c:v>2763.0000000000541</c:v>
                </c:pt>
                <c:pt idx="391">
                  <c:v>2781.4300000000553</c:v>
                </c:pt>
                <c:pt idx="392">
                  <c:v>2799.920000000056</c:v>
                </c:pt>
                <c:pt idx="393">
                  <c:v>2818.4700000000566</c:v>
                </c:pt>
                <c:pt idx="394">
                  <c:v>2837.0800000000736</c:v>
                </c:pt>
                <c:pt idx="395">
                  <c:v>2855.7500000000746</c:v>
                </c:pt>
                <c:pt idx="396">
                  <c:v>2874.4800000000751</c:v>
                </c:pt>
                <c:pt idx="397">
                  <c:v>2893.270000000075</c:v>
                </c:pt>
                <c:pt idx="398">
                  <c:v>2912.1200000000763</c:v>
                </c:pt>
                <c:pt idx="399">
                  <c:v>2931.0300000000752</c:v>
                </c:pt>
                <c:pt idx="400">
                  <c:v>2950.0000000000755</c:v>
                </c:pt>
                <c:pt idx="401">
                  <c:v>2969.0300000000761</c:v>
                </c:pt>
                <c:pt idx="402">
                  <c:v>2988.1200000000772</c:v>
                </c:pt>
                <c:pt idx="403">
                  <c:v>3007.2700000000768</c:v>
                </c:pt>
                <c:pt idx="404">
                  <c:v>3026.480000000076</c:v>
                </c:pt>
                <c:pt idx="405">
                  <c:v>3045.7500000000764</c:v>
                </c:pt>
                <c:pt idx="406">
                  <c:v>3065.0800000000772</c:v>
                </c:pt>
                <c:pt idx="407">
                  <c:v>3084.4700000000776</c:v>
                </c:pt>
                <c:pt idx="408">
                  <c:v>3103.9200000000783</c:v>
                </c:pt>
                <c:pt idx="409">
                  <c:v>3123.4300000000776</c:v>
                </c:pt>
                <c:pt idx="410">
                  <c:v>3143.0000000000782</c:v>
                </c:pt>
                <c:pt idx="411">
                  <c:v>3162.6300000000783</c:v>
                </c:pt>
                <c:pt idx="412">
                  <c:v>3182.3200000000788</c:v>
                </c:pt>
                <c:pt idx="413">
                  <c:v>3202.0700000000797</c:v>
                </c:pt>
                <c:pt idx="414">
                  <c:v>3221.8800000000783</c:v>
                </c:pt>
                <c:pt idx="415">
                  <c:v>3241.7500000000791</c:v>
                </c:pt>
                <c:pt idx="416">
                  <c:v>3261.6800000000794</c:v>
                </c:pt>
                <c:pt idx="417">
                  <c:v>3281.6700000000801</c:v>
                </c:pt>
                <c:pt idx="418">
                  <c:v>3301.7200000000812</c:v>
                </c:pt>
                <c:pt idx="419">
                  <c:v>3321.83000000008</c:v>
                </c:pt>
                <c:pt idx="420">
                  <c:v>3342.00000000008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87-4510-BC98-B2B5EA7908BC}"/>
            </c:ext>
          </c:extLst>
        </c:ser>
        <c:ser>
          <c:idx val="4"/>
          <c:order val="4"/>
          <c:tx>
            <c:strRef>
              <c:f>'L''offerta lungo periodo'!$N$36</c:f>
              <c:strCache>
                <c:ptCount val="1"/>
                <c:pt idx="0">
                  <c:v>CMT3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'L''offerta lungo periodo'!$A$37:$A$457</c:f>
              <c:numCache>
                <c:formatCode>_-* #,##0.00\ _€_-;\-* #,##0.00\ _€_-;_-* "-"??\ _€_-;_-@_-</c:formatCode>
                <c:ptCount val="4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18.100000000000101</c:v>
                </c:pt>
                <c:pt idx="182">
                  <c:v>18.2</c:v>
                </c:pt>
                <c:pt idx="183">
                  <c:v>18.3000000000001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18.600000000000101</c:v>
                </c:pt>
                <c:pt idx="187">
                  <c:v>18.700000000000099</c:v>
                </c:pt>
                <c:pt idx="188">
                  <c:v>18.8000000000001</c:v>
                </c:pt>
                <c:pt idx="189">
                  <c:v>18.900000000000102</c:v>
                </c:pt>
                <c:pt idx="190">
                  <c:v>19.000000000000099</c:v>
                </c:pt>
                <c:pt idx="191">
                  <c:v>19.100000000000101</c:v>
                </c:pt>
                <c:pt idx="192">
                  <c:v>19.200000000000099</c:v>
                </c:pt>
                <c:pt idx="193">
                  <c:v>19.3000000000001</c:v>
                </c:pt>
                <c:pt idx="194">
                  <c:v>19.400000000000102</c:v>
                </c:pt>
                <c:pt idx="195">
                  <c:v>19.500000000000099</c:v>
                </c:pt>
                <c:pt idx="196">
                  <c:v>19.600000000000101</c:v>
                </c:pt>
                <c:pt idx="197">
                  <c:v>19.700000000000099</c:v>
                </c:pt>
                <c:pt idx="198">
                  <c:v>19.8000000000001</c:v>
                </c:pt>
                <c:pt idx="199">
                  <c:v>19.900000000000102</c:v>
                </c:pt>
                <c:pt idx="200">
                  <c:v>20.000000000000099</c:v>
                </c:pt>
                <c:pt idx="201">
                  <c:v>20.100000000000101</c:v>
                </c:pt>
                <c:pt idx="202">
                  <c:v>20.200000000000099</c:v>
                </c:pt>
                <c:pt idx="203">
                  <c:v>20.3000000000001</c:v>
                </c:pt>
                <c:pt idx="204">
                  <c:v>20.400000000000102</c:v>
                </c:pt>
                <c:pt idx="205">
                  <c:v>20.500000000000099</c:v>
                </c:pt>
                <c:pt idx="206">
                  <c:v>20.600000000000101</c:v>
                </c:pt>
                <c:pt idx="207">
                  <c:v>20.700000000000099</c:v>
                </c:pt>
                <c:pt idx="208">
                  <c:v>20.8000000000001</c:v>
                </c:pt>
                <c:pt idx="209">
                  <c:v>20.900000000000102</c:v>
                </c:pt>
                <c:pt idx="210">
                  <c:v>21.000000000000099</c:v>
                </c:pt>
                <c:pt idx="211">
                  <c:v>21.100000000000101</c:v>
                </c:pt>
                <c:pt idx="212">
                  <c:v>21.200000000000099</c:v>
                </c:pt>
                <c:pt idx="213">
                  <c:v>21.3000000000001</c:v>
                </c:pt>
                <c:pt idx="214">
                  <c:v>21.400000000000102</c:v>
                </c:pt>
                <c:pt idx="215">
                  <c:v>21.500000000000099</c:v>
                </c:pt>
                <c:pt idx="216">
                  <c:v>21.600000000000101</c:v>
                </c:pt>
                <c:pt idx="217">
                  <c:v>21.700000000000099</c:v>
                </c:pt>
                <c:pt idx="218">
                  <c:v>21.8000000000001</c:v>
                </c:pt>
                <c:pt idx="219">
                  <c:v>21.900000000000102</c:v>
                </c:pt>
                <c:pt idx="220">
                  <c:v>22.000000000000099</c:v>
                </c:pt>
                <c:pt idx="221">
                  <c:v>22.100000000000101</c:v>
                </c:pt>
                <c:pt idx="222">
                  <c:v>22.200000000000099</c:v>
                </c:pt>
                <c:pt idx="223">
                  <c:v>22.3000000000001</c:v>
                </c:pt>
                <c:pt idx="224">
                  <c:v>22.400000000000102</c:v>
                </c:pt>
                <c:pt idx="225">
                  <c:v>22.500000000000099</c:v>
                </c:pt>
                <c:pt idx="226">
                  <c:v>22.600000000000101</c:v>
                </c:pt>
                <c:pt idx="227">
                  <c:v>22.700000000000099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25.3000000000002</c:v>
                </c:pt>
                <c:pt idx="254">
                  <c:v>25.400000000000201</c:v>
                </c:pt>
                <c:pt idx="255">
                  <c:v>25.500000000000199</c:v>
                </c:pt>
                <c:pt idx="256">
                  <c:v>25.6000000000002</c:v>
                </c:pt>
                <c:pt idx="257">
                  <c:v>25.700000000000198</c:v>
                </c:pt>
                <c:pt idx="258">
                  <c:v>25.8000000000002</c:v>
                </c:pt>
                <c:pt idx="259">
                  <c:v>25.900000000000201</c:v>
                </c:pt>
                <c:pt idx="260">
                  <c:v>26.000000000000199</c:v>
                </c:pt>
                <c:pt idx="261">
                  <c:v>26.1000000000002</c:v>
                </c:pt>
                <c:pt idx="262">
                  <c:v>26.200000000000198</c:v>
                </c:pt>
                <c:pt idx="263">
                  <c:v>26.3000000000002</c:v>
                </c:pt>
                <c:pt idx="264">
                  <c:v>26.400000000000201</c:v>
                </c:pt>
                <c:pt idx="265">
                  <c:v>26.500000000000199</c:v>
                </c:pt>
                <c:pt idx="266">
                  <c:v>26.6000000000002</c:v>
                </c:pt>
                <c:pt idx="267">
                  <c:v>26.700000000000198</c:v>
                </c:pt>
                <c:pt idx="268">
                  <c:v>26.8000000000002</c:v>
                </c:pt>
                <c:pt idx="269">
                  <c:v>26.900000000000201</c:v>
                </c:pt>
                <c:pt idx="270">
                  <c:v>27.000000000000199</c:v>
                </c:pt>
                <c:pt idx="271">
                  <c:v>27.1000000000002</c:v>
                </c:pt>
                <c:pt idx="272">
                  <c:v>27.200000000000198</c:v>
                </c:pt>
                <c:pt idx="273">
                  <c:v>27.3000000000002</c:v>
                </c:pt>
                <c:pt idx="274">
                  <c:v>27.400000000000201</c:v>
                </c:pt>
                <c:pt idx="275">
                  <c:v>27.500000000000199</c:v>
                </c:pt>
                <c:pt idx="276">
                  <c:v>27.6000000000002</c:v>
                </c:pt>
                <c:pt idx="277">
                  <c:v>27.700000000000198</c:v>
                </c:pt>
                <c:pt idx="278">
                  <c:v>27.8000000000002</c:v>
                </c:pt>
                <c:pt idx="279">
                  <c:v>27.900000000000201</c:v>
                </c:pt>
                <c:pt idx="280">
                  <c:v>28.000000000000199</c:v>
                </c:pt>
                <c:pt idx="281">
                  <c:v>28.1000000000002</c:v>
                </c:pt>
                <c:pt idx="282">
                  <c:v>28.200000000000198</c:v>
                </c:pt>
                <c:pt idx="283">
                  <c:v>28.3000000000002</c:v>
                </c:pt>
                <c:pt idx="284">
                  <c:v>28.400000000000201</c:v>
                </c:pt>
                <c:pt idx="285">
                  <c:v>28.500000000000199</c:v>
                </c:pt>
                <c:pt idx="286">
                  <c:v>28.6000000000002</c:v>
                </c:pt>
                <c:pt idx="287">
                  <c:v>28.700000000000198</c:v>
                </c:pt>
                <c:pt idx="288">
                  <c:v>28.8000000000002</c:v>
                </c:pt>
                <c:pt idx="289">
                  <c:v>28.900000000000201</c:v>
                </c:pt>
                <c:pt idx="290">
                  <c:v>29.000000000000199</c:v>
                </c:pt>
                <c:pt idx="291">
                  <c:v>29.1000000000002</c:v>
                </c:pt>
                <c:pt idx="292">
                  <c:v>29.200000000000198</c:v>
                </c:pt>
                <c:pt idx="293">
                  <c:v>29.3000000000002</c:v>
                </c:pt>
                <c:pt idx="294">
                  <c:v>29.400000000000201</c:v>
                </c:pt>
                <c:pt idx="295">
                  <c:v>29.500000000000199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32.300000000000303</c:v>
                </c:pt>
                <c:pt idx="324">
                  <c:v>32.400000000000297</c:v>
                </c:pt>
                <c:pt idx="325">
                  <c:v>32.500000000000298</c:v>
                </c:pt>
                <c:pt idx="326">
                  <c:v>32.6000000000003</c:v>
                </c:pt>
                <c:pt idx="327">
                  <c:v>32.700000000000301</c:v>
                </c:pt>
                <c:pt idx="328">
                  <c:v>32.800000000000303</c:v>
                </c:pt>
                <c:pt idx="329">
                  <c:v>32.900000000000297</c:v>
                </c:pt>
                <c:pt idx="330">
                  <c:v>33.000000000000298</c:v>
                </c:pt>
                <c:pt idx="331">
                  <c:v>33.1000000000003</c:v>
                </c:pt>
                <c:pt idx="332">
                  <c:v>33.200000000000301</c:v>
                </c:pt>
                <c:pt idx="333">
                  <c:v>33.300000000000303</c:v>
                </c:pt>
                <c:pt idx="334">
                  <c:v>33.400000000000297</c:v>
                </c:pt>
                <c:pt idx="335">
                  <c:v>33.500000000000298</c:v>
                </c:pt>
                <c:pt idx="336">
                  <c:v>33.6000000000003</c:v>
                </c:pt>
                <c:pt idx="337">
                  <c:v>33.700000000000301</c:v>
                </c:pt>
                <c:pt idx="338">
                  <c:v>33.800000000000303</c:v>
                </c:pt>
                <c:pt idx="339">
                  <c:v>33.900000000000297</c:v>
                </c:pt>
                <c:pt idx="340">
                  <c:v>34.000000000000298</c:v>
                </c:pt>
                <c:pt idx="341">
                  <c:v>34.1000000000003</c:v>
                </c:pt>
                <c:pt idx="342">
                  <c:v>34.200000000000301</c:v>
                </c:pt>
                <c:pt idx="343">
                  <c:v>34.300000000000303</c:v>
                </c:pt>
                <c:pt idx="344">
                  <c:v>34.400000000000297</c:v>
                </c:pt>
                <c:pt idx="345">
                  <c:v>34.500000000000298</c:v>
                </c:pt>
                <c:pt idx="346">
                  <c:v>34.6000000000003</c:v>
                </c:pt>
                <c:pt idx="347">
                  <c:v>34.700000000000301</c:v>
                </c:pt>
                <c:pt idx="348">
                  <c:v>34.800000000000303</c:v>
                </c:pt>
                <c:pt idx="349">
                  <c:v>34.900000000000297</c:v>
                </c:pt>
                <c:pt idx="350">
                  <c:v>35.000000000000298</c:v>
                </c:pt>
                <c:pt idx="351">
                  <c:v>35.1000000000003</c:v>
                </c:pt>
                <c:pt idx="352">
                  <c:v>35.200000000000301</c:v>
                </c:pt>
                <c:pt idx="353">
                  <c:v>35.300000000000303</c:v>
                </c:pt>
                <c:pt idx="354">
                  <c:v>35.400000000000297</c:v>
                </c:pt>
                <c:pt idx="355">
                  <c:v>35.500000000000298</c:v>
                </c:pt>
                <c:pt idx="356">
                  <c:v>35.6000000000003</c:v>
                </c:pt>
                <c:pt idx="357">
                  <c:v>35.700000000000301</c:v>
                </c:pt>
                <c:pt idx="358">
                  <c:v>35.800000000000303</c:v>
                </c:pt>
                <c:pt idx="359">
                  <c:v>35.900000000000297</c:v>
                </c:pt>
                <c:pt idx="360">
                  <c:v>36.000000000000298</c:v>
                </c:pt>
                <c:pt idx="361">
                  <c:v>36.1000000000003</c:v>
                </c:pt>
                <c:pt idx="362">
                  <c:v>36.200000000000301</c:v>
                </c:pt>
                <c:pt idx="363">
                  <c:v>36.300000000000303</c:v>
                </c:pt>
                <c:pt idx="364">
                  <c:v>36.400000000000297</c:v>
                </c:pt>
                <c:pt idx="365">
                  <c:v>36.500000000000298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39.400000000000396</c:v>
                </c:pt>
                <c:pt idx="395">
                  <c:v>39.500000000000398</c:v>
                </c:pt>
                <c:pt idx="396">
                  <c:v>39.600000000000399</c:v>
                </c:pt>
                <c:pt idx="397">
                  <c:v>39.700000000000401</c:v>
                </c:pt>
                <c:pt idx="398">
                  <c:v>39.800000000000402</c:v>
                </c:pt>
                <c:pt idx="399">
                  <c:v>39.900000000000396</c:v>
                </c:pt>
                <c:pt idx="400">
                  <c:v>40.000000000000398</c:v>
                </c:pt>
                <c:pt idx="401">
                  <c:v>40.100000000000399</c:v>
                </c:pt>
                <c:pt idx="402">
                  <c:v>40.200000000000401</c:v>
                </c:pt>
                <c:pt idx="403">
                  <c:v>40.300000000000402</c:v>
                </c:pt>
                <c:pt idx="404">
                  <c:v>40.400000000000396</c:v>
                </c:pt>
                <c:pt idx="405">
                  <c:v>40.500000000000398</c:v>
                </c:pt>
                <c:pt idx="406">
                  <c:v>40.600000000000399</c:v>
                </c:pt>
                <c:pt idx="407">
                  <c:v>40.700000000000401</c:v>
                </c:pt>
                <c:pt idx="408">
                  <c:v>40.800000000000402</c:v>
                </c:pt>
                <c:pt idx="409">
                  <c:v>40.900000000000396</c:v>
                </c:pt>
                <c:pt idx="410">
                  <c:v>41.000000000000398</c:v>
                </c:pt>
                <c:pt idx="411">
                  <c:v>41.100000000000399</c:v>
                </c:pt>
                <c:pt idx="412">
                  <c:v>41.200000000000401</c:v>
                </c:pt>
                <c:pt idx="413">
                  <c:v>41.300000000000402</c:v>
                </c:pt>
                <c:pt idx="414">
                  <c:v>41.400000000000396</c:v>
                </c:pt>
                <c:pt idx="415">
                  <c:v>41.500000000000398</c:v>
                </c:pt>
                <c:pt idx="416">
                  <c:v>41.600000000000399</c:v>
                </c:pt>
                <c:pt idx="417">
                  <c:v>41.700000000000401</c:v>
                </c:pt>
                <c:pt idx="418">
                  <c:v>41.800000000000402</c:v>
                </c:pt>
                <c:pt idx="419">
                  <c:v>41.900000000000396</c:v>
                </c:pt>
                <c:pt idx="420">
                  <c:v>42.000000000000398</c:v>
                </c:pt>
              </c:numCache>
            </c:numRef>
          </c:xVal>
          <c:yVal>
            <c:numRef>
              <c:f>'L''offerta lungo periodo'!$N$37:$N$457</c:f>
              <c:numCache>
                <c:formatCode>_-* #,##0.00\ _€_-;\-* #,##0.00\ _€_-;_-* "-"??\ _€_-;_-@_-</c:formatCode>
                <c:ptCount val="421"/>
                <c:pt idx="1">
                  <c:v>50097.259999999995</c:v>
                </c:pt>
                <c:pt idx="2">
                  <c:v>25094.54</c:v>
                </c:pt>
                <c:pt idx="3">
                  <c:v>16758.506666666668</c:v>
                </c:pt>
                <c:pt idx="4">
                  <c:v>12589.159999999998</c:v>
                </c:pt>
                <c:pt idx="5">
                  <c:v>10086.5</c:v>
                </c:pt>
                <c:pt idx="6">
                  <c:v>8417.1933333333327</c:v>
                </c:pt>
                <c:pt idx="7">
                  <c:v>7224.0971428571438</c:v>
                </c:pt>
                <c:pt idx="8">
                  <c:v>6328.64</c:v>
                </c:pt>
                <c:pt idx="9">
                  <c:v>5631.6155555555551</c:v>
                </c:pt>
                <c:pt idx="10">
                  <c:v>5073.5</c:v>
                </c:pt>
                <c:pt idx="11">
                  <c:v>4616.4145454545451</c:v>
                </c:pt>
                <c:pt idx="12">
                  <c:v>4235.1066666666666</c:v>
                </c:pt>
                <c:pt idx="13">
                  <c:v>3912.0938461538458</c:v>
                </c:pt>
                <c:pt idx="14">
                  <c:v>3634.8885714285716</c:v>
                </c:pt>
                <c:pt idx="15">
                  <c:v>3394.3333333333335</c:v>
                </c:pt>
                <c:pt idx="16">
                  <c:v>3183.56</c:v>
                </c:pt>
                <c:pt idx="17">
                  <c:v>2997.3164705882355</c:v>
                </c:pt>
                <c:pt idx="18">
                  <c:v>2831.5177777777776</c:v>
                </c:pt>
                <c:pt idx="19">
                  <c:v>2682.9389473684209</c:v>
                </c:pt>
                <c:pt idx="20">
                  <c:v>2549</c:v>
                </c:pt>
                <c:pt idx="21">
                  <c:v>2427.6123809523806</c:v>
                </c:pt>
                <c:pt idx="22">
                  <c:v>2317.0672727272722</c:v>
                </c:pt>
                <c:pt idx="23">
                  <c:v>2215.953043478261</c:v>
                </c:pt>
                <c:pt idx="24">
                  <c:v>2123.0933333333332</c:v>
                </c:pt>
                <c:pt idx="25">
                  <c:v>2037.5</c:v>
                </c:pt>
                <c:pt idx="26">
                  <c:v>1958.3369230769231</c:v>
                </c:pt>
                <c:pt idx="27">
                  <c:v>1884.8918518518517</c:v>
                </c:pt>
                <c:pt idx="28">
                  <c:v>1816.5542857142857</c:v>
                </c:pt>
                <c:pt idx="29">
                  <c:v>1752.7979310344826</c:v>
                </c:pt>
                <c:pt idx="30">
                  <c:v>1693.1666666666667</c:v>
                </c:pt>
                <c:pt idx="31">
                  <c:v>1637.2632258064514</c:v>
                </c:pt>
                <c:pt idx="32">
                  <c:v>1584.7399999999998</c:v>
                </c:pt>
                <c:pt idx="33">
                  <c:v>1535.2915151515153</c:v>
                </c:pt>
                <c:pt idx="34">
                  <c:v>1488.6482352941177</c:v>
                </c:pt>
                <c:pt idx="35">
                  <c:v>1444.5714285714287</c:v>
                </c:pt>
                <c:pt idx="36">
                  <c:v>1402.848888888889</c:v>
                </c:pt>
                <c:pt idx="37">
                  <c:v>1363.2913513513513</c:v>
                </c:pt>
                <c:pt idx="38">
                  <c:v>1325.7294736842105</c:v>
                </c:pt>
                <c:pt idx="39">
                  <c:v>1290.011282051282</c:v>
                </c:pt>
                <c:pt idx="40">
                  <c:v>1256</c:v>
                </c:pt>
                <c:pt idx="41">
                  <c:v>1223.5721951219512</c:v>
                </c:pt>
                <c:pt idx="42">
                  <c:v>1192.6161904761905</c:v>
                </c:pt>
                <c:pt idx="43">
                  <c:v>1163.0306976744187</c:v>
                </c:pt>
                <c:pt idx="44">
                  <c:v>1134.7236363636362</c:v>
                </c:pt>
                <c:pt idx="45">
                  <c:v>1107.6111111111111</c:v>
                </c:pt>
                <c:pt idx="46">
                  <c:v>1081.6165217391303</c:v>
                </c:pt>
                <c:pt idx="47">
                  <c:v>1056.6697872340426</c:v>
                </c:pt>
                <c:pt idx="48">
                  <c:v>1032.7066666666667</c:v>
                </c:pt>
                <c:pt idx="49">
                  <c:v>1009.668163265306</c:v>
                </c:pt>
                <c:pt idx="50">
                  <c:v>987.5</c:v>
                </c:pt>
                <c:pt idx="51">
                  <c:v>966.15215686274519</c:v>
                </c:pt>
                <c:pt idx="52">
                  <c:v>945.57846153846151</c:v>
                </c:pt>
                <c:pt idx="53">
                  <c:v>925.73622641509439</c:v>
                </c:pt>
                <c:pt idx="54">
                  <c:v>906.58592592592595</c:v>
                </c:pt>
                <c:pt idx="55">
                  <c:v>888.09090909090912</c:v>
                </c:pt>
                <c:pt idx="56">
                  <c:v>870.21714285714302</c:v>
                </c:pt>
                <c:pt idx="57">
                  <c:v>852.93298245614028</c:v>
                </c:pt>
                <c:pt idx="58">
                  <c:v>836.20896551724138</c:v>
                </c:pt>
                <c:pt idx="59">
                  <c:v>820.0176271186441</c:v>
                </c:pt>
                <c:pt idx="60">
                  <c:v>804.33333333333337</c:v>
                </c:pt>
                <c:pt idx="61">
                  <c:v>789.13213114754103</c:v>
                </c:pt>
                <c:pt idx="62">
                  <c:v>774.39161290322579</c:v>
                </c:pt>
                <c:pt idx="63">
                  <c:v>760.09079365079367</c:v>
                </c:pt>
                <c:pt idx="64">
                  <c:v>746.2100000000014</c:v>
                </c:pt>
                <c:pt idx="65">
                  <c:v>732.73076923077042</c:v>
                </c:pt>
                <c:pt idx="66">
                  <c:v>719.63575757575893</c:v>
                </c:pt>
                <c:pt idx="67">
                  <c:v>706.90865671641916</c:v>
                </c:pt>
                <c:pt idx="68">
                  <c:v>694.53411764706004</c:v>
                </c:pt>
                <c:pt idx="69">
                  <c:v>682.49768115942152</c:v>
                </c:pt>
                <c:pt idx="70">
                  <c:v>670.78571428571536</c:v>
                </c:pt>
                <c:pt idx="71">
                  <c:v>659.3853521126772</c:v>
                </c:pt>
                <c:pt idx="72">
                  <c:v>648.2844444444454</c:v>
                </c:pt>
                <c:pt idx="73">
                  <c:v>637.47150684931614</c:v>
                </c:pt>
                <c:pt idx="74">
                  <c:v>626.93567567567675</c:v>
                </c:pt>
                <c:pt idx="75">
                  <c:v>616.66666666666777</c:v>
                </c:pt>
                <c:pt idx="76">
                  <c:v>606.65473684210633</c:v>
                </c:pt>
                <c:pt idx="77">
                  <c:v>596.89064935065028</c:v>
                </c:pt>
                <c:pt idx="78">
                  <c:v>587.36564102564193</c:v>
                </c:pt>
                <c:pt idx="79">
                  <c:v>578.07139240506433</c:v>
                </c:pt>
                <c:pt idx="80">
                  <c:v>569.00000000000091</c:v>
                </c:pt>
                <c:pt idx="81">
                  <c:v>560.14395061728476</c:v>
                </c:pt>
                <c:pt idx="82">
                  <c:v>551.49609756097652</c:v>
                </c:pt>
                <c:pt idx="83">
                  <c:v>543.04963855421772</c:v>
                </c:pt>
                <c:pt idx="84">
                  <c:v>534.79809523809615</c:v>
                </c:pt>
                <c:pt idx="85">
                  <c:v>526.73529411764798</c:v>
                </c:pt>
                <c:pt idx="86">
                  <c:v>518.85534883720993</c:v>
                </c:pt>
                <c:pt idx="87">
                  <c:v>511.15264367816172</c:v>
                </c:pt>
                <c:pt idx="88">
                  <c:v>503.62181818181887</c:v>
                </c:pt>
                <c:pt idx="89">
                  <c:v>496.25775280898949</c:v>
                </c:pt>
                <c:pt idx="90">
                  <c:v>489.05555555555634</c:v>
                </c:pt>
                <c:pt idx="91">
                  <c:v>482.01054945055006</c:v>
                </c:pt>
                <c:pt idx="92">
                  <c:v>475.11826086956665</c:v>
                </c:pt>
                <c:pt idx="93">
                  <c:v>468.3744086021519</c:v>
                </c:pt>
                <c:pt idx="94">
                  <c:v>461.77489361702254</c:v>
                </c:pt>
                <c:pt idx="95">
                  <c:v>455.31578947368541</c:v>
                </c:pt>
                <c:pt idx="96">
                  <c:v>448.99333333333459</c:v>
                </c:pt>
                <c:pt idx="97">
                  <c:v>442.80391752577441</c:v>
                </c:pt>
                <c:pt idx="98">
                  <c:v>436.74408163265434</c:v>
                </c:pt>
                <c:pt idx="99">
                  <c:v>430.81050505050621</c:v>
                </c:pt>
                <c:pt idx="100">
                  <c:v>425.00000000000108</c:v>
                </c:pt>
                <c:pt idx="101">
                  <c:v>419.30950495049507</c:v>
                </c:pt>
                <c:pt idx="102">
                  <c:v>413.73607843137262</c:v>
                </c:pt>
                <c:pt idx="103">
                  <c:v>408.2768932038835</c:v>
                </c:pt>
                <c:pt idx="104">
                  <c:v>402.92923076923074</c:v>
                </c:pt>
                <c:pt idx="105">
                  <c:v>397.6904761904762</c:v>
                </c:pt>
                <c:pt idx="106">
                  <c:v>392.55811320754719</c:v>
                </c:pt>
                <c:pt idx="107">
                  <c:v>387.52971962616829</c:v>
                </c:pt>
                <c:pt idx="108">
                  <c:v>382.60296296296292</c:v>
                </c:pt>
                <c:pt idx="109">
                  <c:v>377.77559633027522</c:v>
                </c:pt>
                <c:pt idx="110">
                  <c:v>373.04545454545456</c:v>
                </c:pt>
                <c:pt idx="111">
                  <c:v>368.41045045045047</c:v>
                </c:pt>
                <c:pt idx="112">
                  <c:v>363.8685714285715</c:v>
                </c:pt>
                <c:pt idx="113">
                  <c:v>359.41787610619463</c:v>
                </c:pt>
                <c:pt idx="114">
                  <c:v>355.05649122807017</c:v>
                </c:pt>
                <c:pt idx="115">
                  <c:v>350.78260869565219</c:v>
                </c:pt>
                <c:pt idx="116">
                  <c:v>346.5944827586207</c:v>
                </c:pt>
                <c:pt idx="117">
                  <c:v>342.49042735042741</c:v>
                </c:pt>
                <c:pt idx="118">
                  <c:v>338.46881355932197</c:v>
                </c:pt>
                <c:pt idx="119">
                  <c:v>334.5280672268907</c:v>
                </c:pt>
                <c:pt idx="120">
                  <c:v>330.66666666666669</c:v>
                </c:pt>
                <c:pt idx="121">
                  <c:v>326.88314049586779</c:v>
                </c:pt>
                <c:pt idx="122">
                  <c:v>323.17606557377053</c:v>
                </c:pt>
                <c:pt idx="123">
                  <c:v>319.54406504065037</c:v>
                </c:pt>
                <c:pt idx="124">
                  <c:v>315.98580645161286</c:v>
                </c:pt>
                <c:pt idx="125">
                  <c:v>312.5</c:v>
                </c:pt>
                <c:pt idx="126">
                  <c:v>309.08539682539686</c:v>
                </c:pt>
                <c:pt idx="127">
                  <c:v>305.74078740157483</c:v>
                </c:pt>
                <c:pt idx="128">
                  <c:v>302.46499999999992</c:v>
                </c:pt>
                <c:pt idx="129">
                  <c:v>299.2568992248062</c:v>
                </c:pt>
                <c:pt idx="130">
                  <c:v>296.11538461538464</c:v>
                </c:pt>
                <c:pt idx="131">
                  <c:v>293.03938931297711</c:v>
                </c:pt>
                <c:pt idx="132">
                  <c:v>290.02787878787882</c:v>
                </c:pt>
                <c:pt idx="133">
                  <c:v>287.0798496240601</c:v>
                </c:pt>
                <c:pt idx="134">
                  <c:v>284.19432835820902</c:v>
                </c:pt>
                <c:pt idx="135">
                  <c:v>281.37037037037038</c:v>
                </c:pt>
                <c:pt idx="136">
                  <c:v>278.60705882352943</c:v>
                </c:pt>
                <c:pt idx="137">
                  <c:v>275.90350364963507</c:v>
                </c:pt>
                <c:pt idx="138">
                  <c:v>273.25884057971012</c:v>
                </c:pt>
                <c:pt idx="139">
                  <c:v>270.67223021582731</c:v>
                </c:pt>
                <c:pt idx="140">
                  <c:v>268.14285714285717</c:v>
                </c:pt>
                <c:pt idx="141">
                  <c:v>265.66992907801421</c:v>
                </c:pt>
                <c:pt idx="142">
                  <c:v>263.25267605633803</c:v>
                </c:pt>
                <c:pt idx="143">
                  <c:v>260.89034965034966</c:v>
                </c:pt>
                <c:pt idx="144">
                  <c:v>258.58222222222219</c:v>
                </c:pt>
                <c:pt idx="145">
                  <c:v>256.32758620689657</c:v>
                </c:pt>
                <c:pt idx="146">
                  <c:v>254.12575342465757</c:v>
                </c:pt>
                <c:pt idx="147">
                  <c:v>251.97605442176874</c:v>
                </c:pt>
                <c:pt idx="148">
                  <c:v>249.87783783783783</c:v>
                </c:pt>
                <c:pt idx="149">
                  <c:v>247.8304697986577</c:v>
                </c:pt>
                <c:pt idx="150">
                  <c:v>245.83333333333334</c:v>
                </c:pt>
                <c:pt idx="151">
                  <c:v>243.88582781456952</c:v>
                </c:pt>
                <c:pt idx="152">
                  <c:v>241.98736842105265</c:v>
                </c:pt>
                <c:pt idx="153">
                  <c:v>240.13738562091498</c:v>
                </c:pt>
                <c:pt idx="154">
                  <c:v>238.33532467532467</c:v>
                </c:pt>
                <c:pt idx="155">
                  <c:v>236.58064516129033</c:v>
                </c:pt>
                <c:pt idx="156">
                  <c:v>234.87282051282051</c:v>
                </c:pt>
                <c:pt idx="157">
                  <c:v>233.21133757961786</c:v>
                </c:pt>
                <c:pt idx="158">
                  <c:v>231.59569620253163</c:v>
                </c:pt>
                <c:pt idx="159">
                  <c:v>230.02540880503147</c:v>
                </c:pt>
                <c:pt idx="160">
                  <c:v>228.5</c:v>
                </c:pt>
                <c:pt idx="161">
                  <c:v>227.01900621118006</c:v>
                </c:pt>
                <c:pt idx="162">
                  <c:v>225.58197530864192</c:v>
                </c:pt>
                <c:pt idx="163">
                  <c:v>224.18846625766869</c:v>
                </c:pt>
                <c:pt idx="164">
                  <c:v>222.83804878048781</c:v>
                </c:pt>
                <c:pt idx="165">
                  <c:v>221.53030303030303</c:v>
                </c:pt>
                <c:pt idx="166">
                  <c:v>220.26481927710839</c:v>
                </c:pt>
                <c:pt idx="167">
                  <c:v>219.04119760479045</c:v>
                </c:pt>
                <c:pt idx="168">
                  <c:v>217.85904761904763</c:v>
                </c:pt>
                <c:pt idx="169">
                  <c:v>216.71798816568054</c:v>
                </c:pt>
                <c:pt idx="170">
                  <c:v>215.61764705882354</c:v>
                </c:pt>
                <c:pt idx="171">
                  <c:v>214.55766081871346</c:v>
                </c:pt>
                <c:pt idx="172">
                  <c:v>213.53767441860467</c:v>
                </c:pt>
                <c:pt idx="173">
                  <c:v>212.55734104046243</c:v>
                </c:pt>
                <c:pt idx="174">
                  <c:v>211.61632183908051</c:v>
                </c:pt>
                <c:pt idx="175">
                  <c:v>210.71428571428572</c:v>
                </c:pt>
                <c:pt idx="176">
                  <c:v>209.85090909090908</c:v>
                </c:pt>
                <c:pt idx="177">
                  <c:v>209.02587570621475</c:v>
                </c:pt>
                <c:pt idx="178">
                  <c:v>208.23887640449436</c:v>
                </c:pt>
                <c:pt idx="179">
                  <c:v>207.48960893854746</c:v>
                </c:pt>
                <c:pt idx="180">
                  <c:v>206.77777777777777</c:v>
                </c:pt>
                <c:pt idx="181">
                  <c:v>206.10309392265131</c:v>
                </c:pt>
                <c:pt idx="182">
                  <c:v>205.46527472527478</c:v>
                </c:pt>
                <c:pt idx="183">
                  <c:v>204.86404371584646</c:v>
                </c:pt>
                <c:pt idx="184">
                  <c:v>204.29913043478263</c:v>
                </c:pt>
                <c:pt idx="185">
                  <c:v>203.77027027027026</c:v>
                </c:pt>
                <c:pt idx="186">
                  <c:v>203.27720430107476</c:v>
                </c:pt>
                <c:pt idx="187">
                  <c:v>202.81967914438454</c:v>
                </c:pt>
                <c:pt idx="188">
                  <c:v>202.3974468085103</c:v>
                </c:pt>
                <c:pt idx="189">
                  <c:v>202.01026455026422</c:v>
                </c:pt>
                <c:pt idx="190">
                  <c:v>201.65789473684177</c:v>
                </c:pt>
                <c:pt idx="191">
                  <c:v>201.34010471204155</c:v>
                </c:pt>
                <c:pt idx="192">
                  <c:v>201.05666666666642</c:v>
                </c:pt>
                <c:pt idx="193">
                  <c:v>200.80735751295313</c:v>
                </c:pt>
                <c:pt idx="194">
                  <c:v>200.59195876288635</c:v>
                </c:pt>
                <c:pt idx="195">
                  <c:v>200.41025641025627</c:v>
                </c:pt>
                <c:pt idx="196">
                  <c:v>200.26204081632639</c:v>
                </c:pt>
                <c:pt idx="197">
                  <c:v>200.14710659898466</c:v>
                </c:pt>
                <c:pt idx="198">
                  <c:v>200.0652525252525</c:v>
                </c:pt>
                <c:pt idx="199">
                  <c:v>200.01628140703514</c:v>
                </c:pt>
                <c:pt idx="200">
                  <c:v>200</c:v>
                </c:pt>
                <c:pt idx="201">
                  <c:v>200.01621890547264</c:v>
                </c:pt>
                <c:pt idx="202">
                  <c:v>200.06475247524762</c:v>
                </c:pt>
                <c:pt idx="203">
                  <c:v>200.14541871921193</c:v>
                </c:pt>
                <c:pt idx="204">
                  <c:v>200.25803921568644</c:v>
                </c:pt>
                <c:pt idx="205">
                  <c:v>200.40243902439039</c:v>
                </c:pt>
                <c:pt idx="206">
                  <c:v>200.57844660194192</c:v>
                </c:pt>
                <c:pt idx="207">
                  <c:v>200.78589371980701</c:v>
                </c:pt>
                <c:pt idx="208">
                  <c:v>201.02461538461569</c:v>
                </c:pt>
                <c:pt idx="209">
                  <c:v>201.29444976076584</c:v>
                </c:pt>
                <c:pt idx="210">
                  <c:v>201.59523809523839</c:v>
                </c:pt>
                <c:pt idx="211">
                  <c:v>201.92682464455018</c:v>
                </c:pt>
                <c:pt idx="212">
                  <c:v>202.28905660377399</c:v>
                </c:pt>
                <c:pt idx="213">
                  <c:v>202.68178403755911</c:v>
                </c:pt>
                <c:pt idx="214">
                  <c:v>203.10485981308452</c:v>
                </c:pt>
                <c:pt idx="215">
                  <c:v>203.55813953488425</c:v>
                </c:pt>
                <c:pt idx="216">
                  <c:v>204.04148148148201</c:v>
                </c:pt>
                <c:pt idx="217">
                  <c:v>204.55474654377932</c:v>
                </c:pt>
                <c:pt idx="218">
                  <c:v>205.09779816513819</c:v>
                </c:pt>
                <c:pt idx="219">
                  <c:v>205.67050228310566</c:v>
                </c:pt>
                <c:pt idx="220">
                  <c:v>206.27272727272788</c:v>
                </c:pt>
                <c:pt idx="221">
                  <c:v>206.90434389140336</c:v>
                </c:pt>
                <c:pt idx="222">
                  <c:v>207.5652252252259</c:v>
                </c:pt>
                <c:pt idx="223">
                  <c:v>208.25524663677197</c:v>
                </c:pt>
                <c:pt idx="224">
                  <c:v>208.9742857142864</c:v>
                </c:pt>
                <c:pt idx="225">
                  <c:v>209.72222222222294</c:v>
                </c:pt>
                <c:pt idx="226">
                  <c:v>210.49893805309813</c:v>
                </c:pt>
                <c:pt idx="227">
                  <c:v>211.30431718061755</c:v>
                </c:pt>
                <c:pt idx="228">
                  <c:v>212.13824561403598</c:v>
                </c:pt>
                <c:pt idx="229">
                  <c:v>213.00061135371271</c:v>
                </c:pt>
                <c:pt idx="230">
                  <c:v>213.89130434782695</c:v>
                </c:pt>
                <c:pt idx="231">
                  <c:v>214.81021645021735</c:v>
                </c:pt>
                <c:pt idx="232">
                  <c:v>215.75724137931132</c:v>
                </c:pt>
                <c:pt idx="233">
                  <c:v>216.73227467811262</c:v>
                </c:pt>
                <c:pt idx="234">
                  <c:v>217.73521367521468</c:v>
                </c:pt>
                <c:pt idx="235">
                  <c:v>218.76595744680955</c:v>
                </c:pt>
                <c:pt idx="236">
                  <c:v>219.8244067796621</c:v>
                </c:pt>
                <c:pt idx="237">
                  <c:v>220.91046413502218</c:v>
                </c:pt>
                <c:pt idx="238">
                  <c:v>222.02403361344648</c:v>
                </c:pt>
                <c:pt idx="239">
                  <c:v>223.16502092050325</c:v>
                </c:pt>
                <c:pt idx="240">
                  <c:v>224.33333333333448</c:v>
                </c:pt>
                <c:pt idx="241">
                  <c:v>225.52887966805105</c:v>
                </c:pt>
                <c:pt idx="242">
                  <c:v>226.75157024793506</c:v>
                </c:pt>
                <c:pt idx="243">
                  <c:v>228.00131687242921</c:v>
                </c:pt>
                <c:pt idx="244">
                  <c:v>229.27803278688657</c:v>
                </c:pt>
                <c:pt idx="245">
                  <c:v>230.58163265306254</c:v>
                </c:pt>
                <c:pt idx="246">
                  <c:v>231.91203252032659</c:v>
                </c:pt>
                <c:pt idx="247">
                  <c:v>233.26914979757214</c:v>
                </c:pt>
                <c:pt idx="248">
                  <c:v>234.65290322580782</c:v>
                </c:pt>
                <c:pt idx="249">
                  <c:v>236.06321285140712</c:v>
                </c:pt>
                <c:pt idx="250">
                  <c:v>237.50000000000142</c:v>
                </c:pt>
                <c:pt idx="251">
                  <c:v>238.96318725099749</c:v>
                </c:pt>
                <c:pt idx="252">
                  <c:v>240.45269841269987</c:v>
                </c:pt>
                <c:pt idx="253">
                  <c:v>241.96845849802676</c:v>
                </c:pt>
                <c:pt idx="254">
                  <c:v>243.51039370079044</c:v>
                </c:pt>
                <c:pt idx="255">
                  <c:v>245.07843137255216</c:v>
                </c:pt>
                <c:pt idx="256">
                  <c:v>246.67250000000323</c:v>
                </c:pt>
                <c:pt idx="257">
                  <c:v>248.29252918288256</c:v>
                </c:pt>
                <c:pt idx="258">
                  <c:v>249.93844961240646</c:v>
                </c:pt>
                <c:pt idx="259">
                  <c:v>251.61019305019641</c:v>
                </c:pt>
                <c:pt idx="260">
                  <c:v>253.30769230769576</c:v>
                </c:pt>
                <c:pt idx="261">
                  <c:v>255.03088122605706</c:v>
                </c:pt>
                <c:pt idx="262">
                  <c:v>256.7796946564921</c:v>
                </c:pt>
                <c:pt idx="263">
                  <c:v>258.55406844106818</c:v>
                </c:pt>
                <c:pt idx="264">
                  <c:v>260.35393939394305</c:v>
                </c:pt>
                <c:pt idx="265">
                  <c:v>262.17924528302245</c:v>
                </c:pt>
                <c:pt idx="266">
                  <c:v>264.02992481203376</c:v>
                </c:pt>
                <c:pt idx="267">
                  <c:v>265.90591760300003</c:v>
                </c:pt>
                <c:pt idx="268">
                  <c:v>267.80716417910838</c:v>
                </c:pt>
                <c:pt idx="269">
                  <c:v>269.73360594795935</c:v>
                </c:pt>
                <c:pt idx="270">
                  <c:v>271.68518518518903</c:v>
                </c:pt>
                <c:pt idx="271">
                  <c:v>273.66184501845419</c:v>
                </c:pt>
                <c:pt idx="272">
                  <c:v>275.66352941176876</c:v>
                </c:pt>
                <c:pt idx="273">
                  <c:v>277.69018315018712</c:v>
                </c:pt>
                <c:pt idx="274">
                  <c:v>279.74175182482162</c:v>
                </c:pt>
                <c:pt idx="275">
                  <c:v>281.81818181818608</c:v>
                </c:pt>
                <c:pt idx="276">
                  <c:v>283.91942028985926</c:v>
                </c:pt>
                <c:pt idx="277">
                  <c:v>286.04541516245916</c:v>
                </c:pt>
                <c:pt idx="278">
                  <c:v>288.19611510791805</c:v>
                </c:pt>
                <c:pt idx="279">
                  <c:v>290.3714695340546</c:v>
                </c:pt>
                <c:pt idx="280">
                  <c:v>292.57142857143305</c:v>
                </c:pt>
                <c:pt idx="281">
                  <c:v>294.79594306050262</c:v>
                </c:pt>
                <c:pt idx="282">
                  <c:v>297.04496453901157</c:v>
                </c:pt>
                <c:pt idx="283">
                  <c:v>299.31844522968657</c:v>
                </c:pt>
                <c:pt idx="284">
                  <c:v>301.61633802817369</c:v>
                </c:pt>
                <c:pt idx="285">
                  <c:v>303.93859649123266</c:v>
                </c:pt>
                <c:pt idx="286">
                  <c:v>306.28517482517952</c:v>
                </c:pt>
                <c:pt idx="287">
                  <c:v>308.65602787456913</c:v>
                </c:pt>
                <c:pt idx="288">
                  <c:v>311.05111111111586</c:v>
                </c:pt>
                <c:pt idx="289">
                  <c:v>313.47038062284224</c:v>
                </c:pt>
                <c:pt idx="290">
                  <c:v>315.91379310345309</c:v>
                </c:pt>
                <c:pt idx="291">
                  <c:v>318.3813058419293</c:v>
                </c:pt>
                <c:pt idx="292">
                  <c:v>320.87287671233366</c:v>
                </c:pt>
                <c:pt idx="293">
                  <c:v>323.38846416382756</c:v>
                </c:pt>
                <c:pt idx="294">
                  <c:v>325.92802721088947</c:v>
                </c:pt>
                <c:pt idx="295">
                  <c:v>328.49152542373395</c:v>
                </c:pt>
                <c:pt idx="296">
                  <c:v>331.07891891892405</c:v>
                </c:pt>
                <c:pt idx="297">
                  <c:v>333.69016835017362</c:v>
                </c:pt>
                <c:pt idx="298">
                  <c:v>336.32523489933419</c:v>
                </c:pt>
                <c:pt idx="299">
                  <c:v>338.98408026756385</c:v>
                </c:pt>
                <c:pt idx="300">
                  <c:v>341.66666666667209</c:v>
                </c:pt>
                <c:pt idx="301">
                  <c:v>344.37295681063659</c:v>
                </c:pt>
                <c:pt idx="302">
                  <c:v>347.1029139072902</c:v>
                </c:pt>
                <c:pt idx="303">
                  <c:v>349.85650165017051</c:v>
                </c:pt>
                <c:pt idx="304">
                  <c:v>352.6336842105319</c:v>
                </c:pt>
                <c:pt idx="305">
                  <c:v>355.4344262295138</c:v>
                </c:pt>
                <c:pt idx="306">
                  <c:v>358.25869281046306</c:v>
                </c:pt>
                <c:pt idx="307">
                  <c:v>361.10644951140637</c:v>
                </c:pt>
                <c:pt idx="308">
                  <c:v>363.97766233766816</c:v>
                </c:pt>
                <c:pt idx="309">
                  <c:v>366.87229773463361</c:v>
                </c:pt>
                <c:pt idx="310">
                  <c:v>369.79032258065092</c:v>
                </c:pt>
                <c:pt idx="311">
                  <c:v>372.73170418007021</c:v>
                </c:pt>
                <c:pt idx="312">
                  <c:v>375.69641025641607</c:v>
                </c:pt>
                <c:pt idx="313">
                  <c:v>378.68440894569289</c:v>
                </c:pt>
                <c:pt idx="314">
                  <c:v>381.69566878981504</c:v>
                </c:pt>
                <c:pt idx="315">
                  <c:v>384.73015873016482</c:v>
                </c:pt>
                <c:pt idx="316">
                  <c:v>387.787848101272</c:v>
                </c:pt>
                <c:pt idx="317">
                  <c:v>390.86870662461178</c:v>
                </c:pt>
                <c:pt idx="318">
                  <c:v>393.97270440252197</c:v>
                </c:pt>
                <c:pt idx="319">
                  <c:v>397.09981191223204</c:v>
                </c:pt>
                <c:pt idx="320">
                  <c:v>400.25000000000631</c:v>
                </c:pt>
                <c:pt idx="321">
                  <c:v>403.42323987539584</c:v>
                </c:pt>
                <c:pt idx="322">
                  <c:v>406.61950310559666</c:v>
                </c:pt>
                <c:pt idx="323">
                  <c:v>409.8387616099169</c:v>
                </c:pt>
                <c:pt idx="324">
                  <c:v>413.08098765433067</c:v>
                </c:pt>
                <c:pt idx="325">
                  <c:v>416.3461538461637</c:v>
                </c:pt>
                <c:pt idx="326">
                  <c:v>419.63423312884424</c:v>
                </c:pt>
                <c:pt idx="327">
                  <c:v>422.94519877676845</c:v>
                </c:pt>
                <c:pt idx="328">
                  <c:v>426.27902439025405</c:v>
                </c:pt>
                <c:pt idx="329">
                  <c:v>429.63568389058742</c:v>
                </c:pt>
                <c:pt idx="330">
                  <c:v>433.01515151516151</c:v>
                </c:pt>
                <c:pt idx="331">
                  <c:v>436.4174018126991</c:v>
                </c:pt>
                <c:pt idx="332">
                  <c:v>439.84240963856456</c:v>
                </c:pt>
                <c:pt idx="333">
                  <c:v>443.29015015016074</c:v>
                </c:pt>
                <c:pt idx="334">
                  <c:v>446.76059880240541</c:v>
                </c:pt>
                <c:pt idx="335">
                  <c:v>450.25373134329402</c:v>
                </c:pt>
                <c:pt idx="336">
                  <c:v>453.76952380953446</c:v>
                </c:pt>
                <c:pt idx="337">
                  <c:v>457.30795252226574</c:v>
                </c:pt>
                <c:pt idx="338">
                  <c:v>460.86899408285109</c:v>
                </c:pt>
                <c:pt idx="339">
                  <c:v>464.4526253687423</c:v>
                </c:pt>
                <c:pt idx="340">
                  <c:v>468.05882352942251</c:v>
                </c:pt>
                <c:pt idx="341">
                  <c:v>471.68756598241555</c:v>
                </c:pt>
                <c:pt idx="342">
                  <c:v>475.33883040936774</c:v>
                </c:pt>
                <c:pt idx="343">
                  <c:v>479.0125947521978</c:v>
                </c:pt>
                <c:pt idx="344">
                  <c:v>482.70883720931323</c:v>
                </c:pt>
                <c:pt idx="345">
                  <c:v>486.42753623189526</c:v>
                </c:pt>
                <c:pt idx="346">
                  <c:v>490.16867052024259</c:v>
                </c:pt>
                <c:pt idx="347">
                  <c:v>493.93221902018428</c:v>
                </c:pt>
                <c:pt idx="348">
                  <c:v>497.71816091955168</c:v>
                </c:pt>
                <c:pt idx="349">
                  <c:v>501.52647564471044</c:v>
                </c:pt>
                <c:pt idx="350">
                  <c:v>505.35714285715437</c:v>
                </c:pt>
                <c:pt idx="351">
                  <c:v>509.21014245015402</c:v>
                </c:pt>
                <c:pt idx="352">
                  <c:v>513.08545454546629</c:v>
                </c:pt>
                <c:pt idx="353">
                  <c:v>516.98305949009659</c:v>
                </c:pt>
                <c:pt idx="354">
                  <c:v>520.90293785311906</c:v>
                </c:pt>
                <c:pt idx="355">
                  <c:v>524.845070422547</c:v>
                </c:pt>
                <c:pt idx="356">
                  <c:v>528.80943820225912</c:v>
                </c:pt>
                <c:pt idx="357">
                  <c:v>532.79602240897555</c:v>
                </c:pt>
                <c:pt idx="358">
                  <c:v>536.80480446928584</c:v>
                </c:pt>
                <c:pt idx="359">
                  <c:v>540.83576601672507</c:v>
                </c:pt>
                <c:pt idx="360">
                  <c:v>544.88888888890096</c:v>
                </c:pt>
                <c:pt idx="361">
                  <c:v>548.96415512466592</c:v>
                </c:pt>
                <c:pt idx="362">
                  <c:v>553.06154696133831</c:v>
                </c:pt>
                <c:pt idx="363">
                  <c:v>557.18104683196827</c:v>
                </c:pt>
                <c:pt idx="364">
                  <c:v>561.32263736264963</c:v>
                </c:pt>
                <c:pt idx="365">
                  <c:v>565.48630136987549</c:v>
                </c:pt>
                <c:pt idx="366">
                  <c:v>569.6720218579361</c:v>
                </c:pt>
                <c:pt idx="367">
                  <c:v>573.87978201636145</c:v>
                </c:pt>
                <c:pt idx="368">
                  <c:v>578.10956521740411</c:v>
                </c:pt>
                <c:pt idx="369">
                  <c:v>582.36135501356273</c:v>
                </c:pt>
                <c:pt idx="370">
                  <c:v>586.63513513514795</c:v>
                </c:pt>
                <c:pt idx="371">
                  <c:v>590.93088948788352</c:v>
                </c:pt>
                <c:pt idx="372">
                  <c:v>595.2486021505506</c:v>
                </c:pt>
                <c:pt idx="373">
                  <c:v>599.58825737266727</c:v>
                </c:pt>
                <c:pt idx="374">
                  <c:v>603.94983957220552</c:v>
                </c:pt>
                <c:pt idx="375">
                  <c:v>608.33333333334656</c:v>
                </c:pt>
                <c:pt idx="376">
                  <c:v>612.73872340426851</c:v>
                </c:pt>
                <c:pt idx="377">
                  <c:v>617.16599469497351</c:v>
                </c:pt>
                <c:pt idx="378">
                  <c:v>621.6151322751457</c:v>
                </c:pt>
                <c:pt idx="379">
                  <c:v>626.08612137204511</c:v>
                </c:pt>
                <c:pt idx="380">
                  <c:v>630.57894736843446</c:v>
                </c:pt>
                <c:pt idx="381">
                  <c:v>635.09359580053865</c:v>
                </c:pt>
                <c:pt idx="382">
                  <c:v>639.63005235603464</c:v>
                </c:pt>
                <c:pt idx="383">
                  <c:v>644.18830287207652</c:v>
                </c:pt>
                <c:pt idx="384">
                  <c:v>648.76833333334707</c:v>
                </c:pt>
                <c:pt idx="385">
                  <c:v>653.3701298701435</c:v>
                </c:pt>
                <c:pt idx="386">
                  <c:v>657.99367875649057</c:v>
                </c:pt>
                <c:pt idx="387">
                  <c:v>662.63896640828273</c:v>
                </c:pt>
                <c:pt idx="388">
                  <c:v>667.3059793814574</c:v>
                </c:pt>
                <c:pt idx="389">
                  <c:v>671.99470437019386</c:v>
                </c:pt>
                <c:pt idx="390">
                  <c:v>676.70512820514227</c:v>
                </c:pt>
                <c:pt idx="391">
                  <c:v>681.43723785167663</c:v>
                </c:pt>
                <c:pt idx="392">
                  <c:v>686.19102040817756</c:v>
                </c:pt>
                <c:pt idx="393">
                  <c:v>690.96646310434028</c:v>
                </c:pt>
                <c:pt idx="394">
                  <c:v>695.76355329951139</c:v>
                </c:pt>
                <c:pt idx="395">
                  <c:v>700.58227848103184</c:v>
                </c:pt>
                <c:pt idx="396">
                  <c:v>705.42262626264562</c:v>
                </c:pt>
                <c:pt idx="397">
                  <c:v>710.28458438289113</c:v>
                </c:pt>
                <c:pt idx="398">
                  <c:v>715.16814070353735</c:v>
                </c:pt>
                <c:pt idx="399">
                  <c:v>720.07328320803958</c:v>
                </c:pt>
                <c:pt idx="400">
                  <c:v>725.00000000001967</c:v>
                </c:pt>
                <c:pt idx="401">
                  <c:v>729.94827930176552</c:v>
                </c:pt>
                <c:pt idx="402">
                  <c:v>734.91810945275643</c:v>
                </c:pt>
                <c:pt idx="403">
                  <c:v>739.90947890820871</c:v>
                </c:pt>
                <c:pt idx="404">
                  <c:v>744.92237623764379</c:v>
                </c:pt>
                <c:pt idx="405">
                  <c:v>749.95679012347705</c:v>
                </c:pt>
                <c:pt idx="406">
                  <c:v>755.01270935962623</c:v>
                </c:pt>
                <c:pt idx="407">
                  <c:v>760.0901228501433</c:v>
                </c:pt>
                <c:pt idx="408">
                  <c:v>765.18901960786388</c:v>
                </c:pt>
                <c:pt idx="409">
                  <c:v>770.30938875307686</c:v>
                </c:pt>
                <c:pt idx="410">
                  <c:v>775.45121951221552</c:v>
                </c:pt>
                <c:pt idx="411">
                  <c:v>780.61450121656571</c:v>
                </c:pt>
                <c:pt idx="412">
                  <c:v>785.7992233009918</c:v>
                </c:pt>
                <c:pt idx="413">
                  <c:v>791.00537530268434</c:v>
                </c:pt>
                <c:pt idx="414">
                  <c:v>796.23294685992414</c:v>
                </c:pt>
                <c:pt idx="415">
                  <c:v>801.48192771086406</c:v>
                </c:pt>
                <c:pt idx="416">
                  <c:v>806.75230769232883</c:v>
                </c:pt>
                <c:pt idx="417">
                  <c:v>812.04407673863057</c:v>
                </c:pt>
                <c:pt idx="418">
                  <c:v>817.35722488040426</c:v>
                </c:pt>
                <c:pt idx="419">
                  <c:v>822.69174224345784</c:v>
                </c:pt>
                <c:pt idx="420">
                  <c:v>828.04761904764064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87-4510-BC98-B2B5EA7908BC}"/>
            </c:ext>
          </c:extLst>
        </c:ser>
        <c:ser>
          <c:idx val="5"/>
          <c:order val="5"/>
          <c:tx>
            <c:strRef>
              <c:f>'L''offerta lungo periodo'!$Q$36</c:f>
              <c:strCache>
                <c:ptCount val="1"/>
                <c:pt idx="0">
                  <c:v>Offerta 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'L''offerta lungo periodo'!$A$37:$A$457</c:f>
              <c:numCache>
                <c:formatCode>_-* #,##0.00\ _€_-;\-* #,##0.00\ _€_-;_-* "-"??\ _€_-;_-@_-</c:formatCode>
                <c:ptCount val="4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18.100000000000101</c:v>
                </c:pt>
                <c:pt idx="182">
                  <c:v>18.2</c:v>
                </c:pt>
                <c:pt idx="183">
                  <c:v>18.3000000000001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18.600000000000101</c:v>
                </c:pt>
                <c:pt idx="187">
                  <c:v>18.700000000000099</c:v>
                </c:pt>
                <c:pt idx="188">
                  <c:v>18.8000000000001</c:v>
                </c:pt>
                <c:pt idx="189">
                  <c:v>18.900000000000102</c:v>
                </c:pt>
                <c:pt idx="190">
                  <c:v>19.000000000000099</c:v>
                </c:pt>
                <c:pt idx="191">
                  <c:v>19.100000000000101</c:v>
                </c:pt>
                <c:pt idx="192">
                  <c:v>19.200000000000099</c:v>
                </c:pt>
                <c:pt idx="193">
                  <c:v>19.3000000000001</c:v>
                </c:pt>
                <c:pt idx="194">
                  <c:v>19.400000000000102</c:v>
                </c:pt>
                <c:pt idx="195">
                  <c:v>19.500000000000099</c:v>
                </c:pt>
                <c:pt idx="196">
                  <c:v>19.600000000000101</c:v>
                </c:pt>
                <c:pt idx="197">
                  <c:v>19.700000000000099</c:v>
                </c:pt>
                <c:pt idx="198">
                  <c:v>19.8000000000001</c:v>
                </c:pt>
                <c:pt idx="199">
                  <c:v>19.900000000000102</c:v>
                </c:pt>
                <c:pt idx="200">
                  <c:v>20.000000000000099</c:v>
                </c:pt>
                <c:pt idx="201">
                  <c:v>20.100000000000101</c:v>
                </c:pt>
                <c:pt idx="202">
                  <c:v>20.200000000000099</c:v>
                </c:pt>
                <c:pt idx="203">
                  <c:v>20.3000000000001</c:v>
                </c:pt>
                <c:pt idx="204">
                  <c:v>20.400000000000102</c:v>
                </c:pt>
                <c:pt idx="205">
                  <c:v>20.500000000000099</c:v>
                </c:pt>
                <c:pt idx="206">
                  <c:v>20.600000000000101</c:v>
                </c:pt>
                <c:pt idx="207">
                  <c:v>20.700000000000099</c:v>
                </c:pt>
                <c:pt idx="208">
                  <c:v>20.8000000000001</c:v>
                </c:pt>
                <c:pt idx="209">
                  <c:v>20.900000000000102</c:v>
                </c:pt>
                <c:pt idx="210">
                  <c:v>21.000000000000099</c:v>
                </c:pt>
                <c:pt idx="211">
                  <c:v>21.100000000000101</c:v>
                </c:pt>
                <c:pt idx="212">
                  <c:v>21.200000000000099</c:v>
                </c:pt>
                <c:pt idx="213">
                  <c:v>21.3000000000001</c:v>
                </c:pt>
                <c:pt idx="214">
                  <c:v>21.400000000000102</c:v>
                </c:pt>
                <c:pt idx="215">
                  <c:v>21.500000000000099</c:v>
                </c:pt>
                <c:pt idx="216">
                  <c:v>21.600000000000101</c:v>
                </c:pt>
                <c:pt idx="217">
                  <c:v>21.700000000000099</c:v>
                </c:pt>
                <c:pt idx="218">
                  <c:v>21.8000000000001</c:v>
                </c:pt>
                <c:pt idx="219">
                  <c:v>21.900000000000102</c:v>
                </c:pt>
                <c:pt idx="220">
                  <c:v>22.000000000000099</c:v>
                </c:pt>
                <c:pt idx="221">
                  <c:v>22.100000000000101</c:v>
                </c:pt>
                <c:pt idx="222">
                  <c:v>22.200000000000099</c:v>
                </c:pt>
                <c:pt idx="223">
                  <c:v>22.3000000000001</c:v>
                </c:pt>
                <c:pt idx="224">
                  <c:v>22.400000000000102</c:v>
                </c:pt>
                <c:pt idx="225">
                  <c:v>22.500000000000099</c:v>
                </c:pt>
                <c:pt idx="226">
                  <c:v>22.600000000000101</c:v>
                </c:pt>
                <c:pt idx="227">
                  <c:v>22.700000000000099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25.3000000000002</c:v>
                </c:pt>
                <c:pt idx="254">
                  <c:v>25.400000000000201</c:v>
                </c:pt>
                <c:pt idx="255">
                  <c:v>25.500000000000199</c:v>
                </c:pt>
                <c:pt idx="256">
                  <c:v>25.6000000000002</c:v>
                </c:pt>
                <c:pt idx="257">
                  <c:v>25.700000000000198</c:v>
                </c:pt>
                <c:pt idx="258">
                  <c:v>25.8000000000002</c:v>
                </c:pt>
                <c:pt idx="259">
                  <c:v>25.900000000000201</c:v>
                </c:pt>
                <c:pt idx="260">
                  <c:v>26.000000000000199</c:v>
                </c:pt>
                <c:pt idx="261">
                  <c:v>26.1000000000002</c:v>
                </c:pt>
                <c:pt idx="262">
                  <c:v>26.200000000000198</c:v>
                </c:pt>
                <c:pt idx="263">
                  <c:v>26.3000000000002</c:v>
                </c:pt>
                <c:pt idx="264">
                  <c:v>26.400000000000201</c:v>
                </c:pt>
                <c:pt idx="265">
                  <c:v>26.500000000000199</c:v>
                </c:pt>
                <c:pt idx="266">
                  <c:v>26.6000000000002</c:v>
                </c:pt>
                <c:pt idx="267">
                  <c:v>26.700000000000198</c:v>
                </c:pt>
                <c:pt idx="268">
                  <c:v>26.8000000000002</c:v>
                </c:pt>
                <c:pt idx="269">
                  <c:v>26.900000000000201</c:v>
                </c:pt>
                <c:pt idx="270">
                  <c:v>27.000000000000199</c:v>
                </c:pt>
                <c:pt idx="271">
                  <c:v>27.1000000000002</c:v>
                </c:pt>
                <c:pt idx="272">
                  <c:v>27.200000000000198</c:v>
                </c:pt>
                <c:pt idx="273">
                  <c:v>27.3000000000002</c:v>
                </c:pt>
                <c:pt idx="274">
                  <c:v>27.400000000000201</c:v>
                </c:pt>
                <c:pt idx="275">
                  <c:v>27.500000000000199</c:v>
                </c:pt>
                <c:pt idx="276">
                  <c:v>27.6000000000002</c:v>
                </c:pt>
                <c:pt idx="277">
                  <c:v>27.700000000000198</c:v>
                </c:pt>
                <c:pt idx="278">
                  <c:v>27.8000000000002</c:v>
                </c:pt>
                <c:pt idx="279">
                  <c:v>27.900000000000201</c:v>
                </c:pt>
                <c:pt idx="280">
                  <c:v>28.000000000000199</c:v>
                </c:pt>
                <c:pt idx="281">
                  <c:v>28.1000000000002</c:v>
                </c:pt>
                <c:pt idx="282">
                  <c:v>28.200000000000198</c:v>
                </c:pt>
                <c:pt idx="283">
                  <c:v>28.3000000000002</c:v>
                </c:pt>
                <c:pt idx="284">
                  <c:v>28.400000000000201</c:v>
                </c:pt>
                <c:pt idx="285">
                  <c:v>28.500000000000199</c:v>
                </c:pt>
                <c:pt idx="286">
                  <c:v>28.6000000000002</c:v>
                </c:pt>
                <c:pt idx="287">
                  <c:v>28.700000000000198</c:v>
                </c:pt>
                <c:pt idx="288">
                  <c:v>28.8000000000002</c:v>
                </c:pt>
                <c:pt idx="289">
                  <c:v>28.900000000000201</c:v>
                </c:pt>
                <c:pt idx="290">
                  <c:v>29.000000000000199</c:v>
                </c:pt>
                <c:pt idx="291">
                  <c:v>29.1000000000002</c:v>
                </c:pt>
                <c:pt idx="292">
                  <c:v>29.200000000000198</c:v>
                </c:pt>
                <c:pt idx="293">
                  <c:v>29.3000000000002</c:v>
                </c:pt>
                <c:pt idx="294">
                  <c:v>29.400000000000201</c:v>
                </c:pt>
                <c:pt idx="295">
                  <c:v>29.500000000000199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32.300000000000303</c:v>
                </c:pt>
                <c:pt idx="324">
                  <c:v>32.400000000000297</c:v>
                </c:pt>
                <c:pt idx="325">
                  <c:v>32.500000000000298</c:v>
                </c:pt>
                <c:pt idx="326">
                  <c:v>32.6000000000003</c:v>
                </c:pt>
                <c:pt idx="327">
                  <c:v>32.700000000000301</c:v>
                </c:pt>
                <c:pt idx="328">
                  <c:v>32.800000000000303</c:v>
                </c:pt>
                <c:pt idx="329">
                  <c:v>32.900000000000297</c:v>
                </c:pt>
                <c:pt idx="330">
                  <c:v>33.000000000000298</c:v>
                </c:pt>
                <c:pt idx="331">
                  <c:v>33.1000000000003</c:v>
                </c:pt>
                <c:pt idx="332">
                  <c:v>33.200000000000301</c:v>
                </c:pt>
                <c:pt idx="333">
                  <c:v>33.300000000000303</c:v>
                </c:pt>
                <c:pt idx="334">
                  <c:v>33.400000000000297</c:v>
                </c:pt>
                <c:pt idx="335">
                  <c:v>33.500000000000298</c:v>
                </c:pt>
                <c:pt idx="336">
                  <c:v>33.6000000000003</c:v>
                </c:pt>
                <c:pt idx="337">
                  <c:v>33.700000000000301</c:v>
                </c:pt>
                <c:pt idx="338">
                  <c:v>33.800000000000303</c:v>
                </c:pt>
                <c:pt idx="339">
                  <c:v>33.900000000000297</c:v>
                </c:pt>
                <c:pt idx="340">
                  <c:v>34.000000000000298</c:v>
                </c:pt>
                <c:pt idx="341">
                  <c:v>34.1000000000003</c:v>
                </c:pt>
                <c:pt idx="342">
                  <c:v>34.200000000000301</c:v>
                </c:pt>
                <c:pt idx="343">
                  <c:v>34.300000000000303</c:v>
                </c:pt>
                <c:pt idx="344">
                  <c:v>34.400000000000297</c:v>
                </c:pt>
                <c:pt idx="345">
                  <c:v>34.500000000000298</c:v>
                </c:pt>
                <c:pt idx="346">
                  <c:v>34.6000000000003</c:v>
                </c:pt>
                <c:pt idx="347">
                  <c:v>34.700000000000301</c:v>
                </c:pt>
                <c:pt idx="348">
                  <c:v>34.800000000000303</c:v>
                </c:pt>
                <c:pt idx="349">
                  <c:v>34.900000000000297</c:v>
                </c:pt>
                <c:pt idx="350">
                  <c:v>35.000000000000298</c:v>
                </c:pt>
                <c:pt idx="351">
                  <c:v>35.1000000000003</c:v>
                </c:pt>
                <c:pt idx="352">
                  <c:v>35.200000000000301</c:v>
                </c:pt>
                <c:pt idx="353">
                  <c:v>35.300000000000303</c:v>
                </c:pt>
                <c:pt idx="354">
                  <c:v>35.400000000000297</c:v>
                </c:pt>
                <c:pt idx="355">
                  <c:v>35.500000000000298</c:v>
                </c:pt>
                <c:pt idx="356">
                  <c:v>35.6000000000003</c:v>
                </c:pt>
                <c:pt idx="357">
                  <c:v>35.700000000000301</c:v>
                </c:pt>
                <c:pt idx="358">
                  <c:v>35.800000000000303</c:v>
                </c:pt>
                <c:pt idx="359">
                  <c:v>35.900000000000297</c:v>
                </c:pt>
                <c:pt idx="360">
                  <c:v>36.000000000000298</c:v>
                </c:pt>
                <c:pt idx="361">
                  <c:v>36.1000000000003</c:v>
                </c:pt>
                <c:pt idx="362">
                  <c:v>36.200000000000301</c:v>
                </c:pt>
                <c:pt idx="363">
                  <c:v>36.300000000000303</c:v>
                </c:pt>
                <c:pt idx="364">
                  <c:v>36.400000000000297</c:v>
                </c:pt>
                <c:pt idx="365">
                  <c:v>36.500000000000298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39.400000000000396</c:v>
                </c:pt>
                <c:pt idx="395">
                  <c:v>39.500000000000398</c:v>
                </c:pt>
                <c:pt idx="396">
                  <c:v>39.600000000000399</c:v>
                </c:pt>
                <c:pt idx="397">
                  <c:v>39.700000000000401</c:v>
                </c:pt>
                <c:pt idx="398">
                  <c:v>39.800000000000402</c:v>
                </c:pt>
                <c:pt idx="399">
                  <c:v>39.900000000000396</c:v>
                </c:pt>
                <c:pt idx="400">
                  <c:v>40.000000000000398</c:v>
                </c:pt>
                <c:pt idx="401">
                  <c:v>40.100000000000399</c:v>
                </c:pt>
                <c:pt idx="402">
                  <c:v>40.200000000000401</c:v>
                </c:pt>
                <c:pt idx="403">
                  <c:v>40.300000000000402</c:v>
                </c:pt>
                <c:pt idx="404">
                  <c:v>40.400000000000396</c:v>
                </c:pt>
                <c:pt idx="405">
                  <c:v>40.500000000000398</c:v>
                </c:pt>
                <c:pt idx="406">
                  <c:v>40.600000000000399</c:v>
                </c:pt>
                <c:pt idx="407">
                  <c:v>40.700000000000401</c:v>
                </c:pt>
                <c:pt idx="408">
                  <c:v>40.800000000000402</c:v>
                </c:pt>
                <c:pt idx="409">
                  <c:v>40.900000000000396</c:v>
                </c:pt>
                <c:pt idx="410">
                  <c:v>41.000000000000398</c:v>
                </c:pt>
                <c:pt idx="411">
                  <c:v>41.100000000000399</c:v>
                </c:pt>
                <c:pt idx="412">
                  <c:v>41.200000000000401</c:v>
                </c:pt>
                <c:pt idx="413">
                  <c:v>41.300000000000402</c:v>
                </c:pt>
                <c:pt idx="414">
                  <c:v>41.400000000000396</c:v>
                </c:pt>
                <c:pt idx="415">
                  <c:v>41.500000000000398</c:v>
                </c:pt>
                <c:pt idx="416">
                  <c:v>41.600000000000399</c:v>
                </c:pt>
                <c:pt idx="417">
                  <c:v>41.700000000000401</c:v>
                </c:pt>
                <c:pt idx="418">
                  <c:v>41.800000000000402</c:v>
                </c:pt>
                <c:pt idx="419">
                  <c:v>41.900000000000396</c:v>
                </c:pt>
                <c:pt idx="420">
                  <c:v>42.000000000000398</c:v>
                </c:pt>
              </c:numCache>
            </c:numRef>
          </c:xVal>
          <c:yVal>
            <c:numRef>
              <c:f>'L''offerta lungo periodo'!$Q$37:$Q$457</c:f>
              <c:numCache>
                <c:formatCode>_-* #,##0.00\ _€_-;\-* #,##0.00\ _€_-;_-* "-"??\ _€_-;_-@_-</c:formatCode>
                <c:ptCount val="42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200.00000000000637</c:v>
                </c:pt>
                <c:pt idx="201">
                  <c:v>206.53000000000679</c:v>
                </c:pt>
                <c:pt idx="202">
                  <c:v>213.12000000000648</c:v>
                </c:pt>
                <c:pt idx="203">
                  <c:v>219.7700000000068</c:v>
                </c:pt>
                <c:pt idx="204">
                  <c:v>226.48000000000661</c:v>
                </c:pt>
                <c:pt idx="205">
                  <c:v>233.25000000000682</c:v>
                </c:pt>
                <c:pt idx="206">
                  <c:v>240.08000000000698</c:v>
                </c:pt>
                <c:pt idx="207">
                  <c:v>246.97000000000685</c:v>
                </c:pt>
                <c:pt idx="208">
                  <c:v>253.92000000000712</c:v>
                </c:pt>
                <c:pt idx="209">
                  <c:v>260.93000000000711</c:v>
                </c:pt>
                <c:pt idx="210">
                  <c:v>268.00000000000728</c:v>
                </c:pt>
                <c:pt idx="211">
                  <c:v>275.13000000000739</c:v>
                </c:pt>
                <c:pt idx="212">
                  <c:v>282.32000000000721</c:v>
                </c:pt>
                <c:pt idx="213">
                  <c:v>289.57000000000744</c:v>
                </c:pt>
                <c:pt idx="214">
                  <c:v>296.88000000000739</c:v>
                </c:pt>
                <c:pt idx="215">
                  <c:v>304.25000000000728</c:v>
                </c:pt>
                <c:pt idx="216">
                  <c:v>311.68000000000757</c:v>
                </c:pt>
                <c:pt idx="217">
                  <c:v>319.17000000000735</c:v>
                </c:pt>
                <c:pt idx="218">
                  <c:v>326.72000000000776</c:v>
                </c:pt>
                <c:pt idx="219">
                  <c:v>334.33000000000766</c:v>
                </c:pt>
                <c:pt idx="220">
                  <c:v>342.00000000000773</c:v>
                </c:pt>
                <c:pt idx="221">
                  <c:v>349.73000000000798</c:v>
                </c:pt>
                <c:pt idx="222">
                  <c:v>357.52000000000771</c:v>
                </c:pt>
                <c:pt idx="223">
                  <c:v>365.37000000000785</c:v>
                </c:pt>
                <c:pt idx="224">
                  <c:v>373.28000000000793</c:v>
                </c:pt>
                <c:pt idx="225">
                  <c:v>381.25000000000796</c:v>
                </c:pt>
                <c:pt idx="226">
                  <c:v>389.28000000000816</c:v>
                </c:pt>
                <c:pt idx="227">
                  <c:v>397.37000000000808</c:v>
                </c:pt>
                <c:pt idx="228">
                  <c:v>405.52000000000817</c:v>
                </c:pt>
                <c:pt idx="229">
                  <c:v>413.7300000000082</c:v>
                </c:pt>
                <c:pt idx="230">
                  <c:v>422.00000000000819</c:v>
                </c:pt>
                <c:pt idx="231">
                  <c:v>430.33000000000857</c:v>
                </c:pt>
                <c:pt idx="232">
                  <c:v>438.72000000000821</c:v>
                </c:pt>
                <c:pt idx="233">
                  <c:v>447.17000000000849</c:v>
                </c:pt>
                <c:pt idx="234">
                  <c:v>455.68000000000848</c:v>
                </c:pt>
                <c:pt idx="235">
                  <c:v>464.25000000000864</c:v>
                </c:pt>
                <c:pt idx="236">
                  <c:v>472.88000000000898</c:v>
                </c:pt>
                <c:pt idx="237">
                  <c:v>481.5700000000088</c:v>
                </c:pt>
                <c:pt idx="238">
                  <c:v>490.3200000000088</c:v>
                </c:pt>
                <c:pt idx="239">
                  <c:v>499.13000000000875</c:v>
                </c:pt>
                <c:pt idx="240">
                  <c:v>508.00000000000887</c:v>
                </c:pt>
                <c:pt idx="241">
                  <c:v>516.93000000000893</c:v>
                </c:pt>
                <c:pt idx="242">
                  <c:v>525.92000000000871</c:v>
                </c:pt>
                <c:pt idx="243">
                  <c:v>534.97000000000935</c:v>
                </c:pt>
                <c:pt idx="244">
                  <c:v>544.08000000000902</c:v>
                </c:pt>
                <c:pt idx="245">
                  <c:v>553.25000000000909</c:v>
                </c:pt>
                <c:pt idx="246">
                  <c:v>562.48000000000957</c:v>
                </c:pt>
                <c:pt idx="247">
                  <c:v>571.7700000000093</c:v>
                </c:pt>
                <c:pt idx="248">
                  <c:v>581.12000000000944</c:v>
                </c:pt>
                <c:pt idx="249">
                  <c:v>590.53000000000952</c:v>
                </c:pt>
                <c:pt idx="250">
                  <c:v>600.00000000000955</c:v>
                </c:pt>
                <c:pt idx="251">
                  <c:v>609.53000000000975</c:v>
                </c:pt>
                <c:pt idx="252">
                  <c:v>619.12000000000944</c:v>
                </c:pt>
                <c:pt idx="253">
                  <c:v>628.77000000001954</c:v>
                </c:pt>
                <c:pt idx="254">
                  <c:v>638.48000000001934</c:v>
                </c:pt>
                <c:pt idx="255">
                  <c:v>648.25000000001955</c:v>
                </c:pt>
                <c:pt idx="256">
                  <c:v>658.08000000001994</c:v>
                </c:pt>
                <c:pt idx="257">
                  <c:v>667.97000000001981</c:v>
                </c:pt>
                <c:pt idx="258">
                  <c:v>677.92000000002008</c:v>
                </c:pt>
                <c:pt idx="259">
                  <c:v>687.93000000002007</c:v>
                </c:pt>
                <c:pt idx="260">
                  <c:v>698.00000000002001</c:v>
                </c:pt>
                <c:pt idx="261">
                  <c:v>708.13000000002057</c:v>
                </c:pt>
                <c:pt idx="262">
                  <c:v>718.32000000002017</c:v>
                </c:pt>
                <c:pt idx="263">
                  <c:v>728.57000000002063</c:v>
                </c:pt>
                <c:pt idx="264">
                  <c:v>738.8800000000208</c:v>
                </c:pt>
                <c:pt idx="265">
                  <c:v>749.25000000002092</c:v>
                </c:pt>
                <c:pt idx="266">
                  <c:v>759.68000000002121</c:v>
                </c:pt>
                <c:pt idx="267">
                  <c:v>770.17000000002099</c:v>
                </c:pt>
                <c:pt idx="268">
                  <c:v>780.72000000002117</c:v>
                </c:pt>
                <c:pt idx="269">
                  <c:v>791.33000000002153</c:v>
                </c:pt>
                <c:pt idx="270">
                  <c:v>802.00000000002092</c:v>
                </c:pt>
                <c:pt idx="271">
                  <c:v>812.73000000002185</c:v>
                </c:pt>
                <c:pt idx="272">
                  <c:v>823.52000000002135</c:v>
                </c:pt>
                <c:pt idx="273">
                  <c:v>834.37000000002172</c:v>
                </c:pt>
                <c:pt idx="274">
                  <c:v>845.2800000000218</c:v>
                </c:pt>
                <c:pt idx="275">
                  <c:v>856.25000000002183</c:v>
                </c:pt>
                <c:pt idx="276">
                  <c:v>867.28000000002203</c:v>
                </c:pt>
                <c:pt idx="277">
                  <c:v>878.37000000002217</c:v>
                </c:pt>
                <c:pt idx="278">
                  <c:v>889.52000000002226</c:v>
                </c:pt>
                <c:pt idx="279">
                  <c:v>900.73000000002253</c:v>
                </c:pt>
                <c:pt idx="280">
                  <c:v>912.00000000002274</c:v>
                </c:pt>
                <c:pt idx="281">
                  <c:v>923.33000000002266</c:v>
                </c:pt>
                <c:pt idx="282">
                  <c:v>934.72000000002254</c:v>
                </c:pt>
                <c:pt idx="283">
                  <c:v>946.17000000002326</c:v>
                </c:pt>
                <c:pt idx="284">
                  <c:v>957.68000000002326</c:v>
                </c:pt>
                <c:pt idx="285">
                  <c:v>969.25000000002319</c:v>
                </c:pt>
                <c:pt idx="286">
                  <c:v>980.8800000000233</c:v>
                </c:pt>
                <c:pt idx="287">
                  <c:v>992.57000000002336</c:v>
                </c:pt>
                <c:pt idx="288">
                  <c:v>1004.3200000000238</c:v>
                </c:pt>
                <c:pt idx="289">
                  <c:v>1016.1300000000235</c:v>
                </c:pt>
                <c:pt idx="290">
                  <c:v>1028.0000000000236</c:v>
                </c:pt>
                <c:pt idx="291">
                  <c:v>1039.9300000000239</c:v>
                </c:pt>
                <c:pt idx="292">
                  <c:v>1051.9200000000237</c:v>
                </c:pt>
                <c:pt idx="293">
                  <c:v>1063.9700000000244</c:v>
                </c:pt>
                <c:pt idx="294">
                  <c:v>1076.0800000000243</c:v>
                </c:pt>
                <c:pt idx="295">
                  <c:v>1088.2500000000241</c:v>
                </c:pt>
                <c:pt idx="296">
                  <c:v>1100.480000000025</c:v>
                </c:pt>
                <c:pt idx="297">
                  <c:v>1112.7700000000241</c:v>
                </c:pt>
                <c:pt idx="298">
                  <c:v>1125.1200000000249</c:v>
                </c:pt>
                <c:pt idx="299">
                  <c:v>1137.530000000025</c:v>
                </c:pt>
                <c:pt idx="300">
                  <c:v>1150.000000000025</c:v>
                </c:pt>
                <c:pt idx="301">
                  <c:v>1162.5300000000252</c:v>
                </c:pt>
                <c:pt idx="302">
                  <c:v>1175.1200000000254</c:v>
                </c:pt>
                <c:pt idx="303">
                  <c:v>1187.7700000000254</c:v>
                </c:pt>
                <c:pt idx="304">
                  <c:v>1200.4800000000257</c:v>
                </c:pt>
                <c:pt idx="305">
                  <c:v>1213.2500000000255</c:v>
                </c:pt>
                <c:pt idx="306">
                  <c:v>1226.0800000000258</c:v>
                </c:pt>
                <c:pt idx="307">
                  <c:v>1238.9700000000257</c:v>
                </c:pt>
                <c:pt idx="308">
                  <c:v>1251.920000000026</c:v>
                </c:pt>
                <c:pt idx="309">
                  <c:v>1264.9300000000264</c:v>
                </c:pt>
                <c:pt idx="310">
                  <c:v>1278.0000000000259</c:v>
                </c:pt>
                <c:pt idx="311">
                  <c:v>1291.1300000000265</c:v>
                </c:pt>
                <c:pt idx="312">
                  <c:v>1304.3200000000261</c:v>
                </c:pt>
                <c:pt idx="313">
                  <c:v>1317.5700000000265</c:v>
                </c:pt>
                <c:pt idx="314">
                  <c:v>1330.8800000000267</c:v>
                </c:pt>
                <c:pt idx="315">
                  <c:v>1344.2500000000264</c:v>
                </c:pt>
                <c:pt idx="316">
                  <c:v>1357.6800000000271</c:v>
                </c:pt>
                <c:pt idx="317">
                  <c:v>1371.1700000000269</c:v>
                </c:pt>
                <c:pt idx="318">
                  <c:v>1384.7200000000275</c:v>
                </c:pt>
                <c:pt idx="319">
                  <c:v>1398.3300000000274</c:v>
                </c:pt>
                <c:pt idx="320">
                  <c:v>1412.0000000000273</c:v>
                </c:pt>
                <c:pt idx="321">
                  <c:v>1425.7300000000278</c:v>
                </c:pt>
                <c:pt idx="322">
                  <c:v>1439.5200000000284</c:v>
                </c:pt>
                <c:pt idx="323">
                  <c:v>1453.370000000042</c:v>
                </c:pt>
                <c:pt idx="324">
                  <c:v>1467.2800000000416</c:v>
                </c:pt>
                <c:pt idx="325">
                  <c:v>1481.2500000000418</c:v>
                </c:pt>
                <c:pt idx="326">
                  <c:v>1495.2800000000423</c:v>
                </c:pt>
                <c:pt idx="327">
                  <c:v>1509.3700000000424</c:v>
                </c:pt>
                <c:pt idx="328">
                  <c:v>1523.520000000043</c:v>
                </c:pt>
                <c:pt idx="329">
                  <c:v>1537.7300000000423</c:v>
                </c:pt>
                <c:pt idx="330">
                  <c:v>1552.0000000000427</c:v>
                </c:pt>
                <c:pt idx="331">
                  <c:v>1566.3300000000434</c:v>
                </c:pt>
                <c:pt idx="332">
                  <c:v>1580.7200000000437</c:v>
                </c:pt>
                <c:pt idx="333">
                  <c:v>1595.1700000000435</c:v>
                </c:pt>
                <c:pt idx="334">
                  <c:v>1609.680000000043</c:v>
                </c:pt>
                <c:pt idx="335">
                  <c:v>1624.2500000000437</c:v>
                </c:pt>
                <c:pt idx="336">
                  <c:v>1638.8800000000435</c:v>
                </c:pt>
                <c:pt idx="337">
                  <c:v>1653.570000000044</c:v>
                </c:pt>
                <c:pt idx="338">
                  <c:v>1668.320000000045</c:v>
                </c:pt>
                <c:pt idx="339">
                  <c:v>1683.1300000000438</c:v>
                </c:pt>
                <c:pt idx="340">
                  <c:v>1698.0000000000446</c:v>
                </c:pt>
                <c:pt idx="341">
                  <c:v>1712.9300000000446</c:v>
                </c:pt>
                <c:pt idx="342">
                  <c:v>1727.9200000000453</c:v>
                </c:pt>
                <c:pt idx="343">
                  <c:v>1742.9700000000455</c:v>
                </c:pt>
                <c:pt idx="344">
                  <c:v>1758.0800000000445</c:v>
                </c:pt>
                <c:pt idx="345">
                  <c:v>1773.2500000000455</c:v>
                </c:pt>
                <c:pt idx="346">
                  <c:v>1788.4800000000457</c:v>
                </c:pt>
                <c:pt idx="347">
                  <c:v>1803.7700000000457</c:v>
                </c:pt>
                <c:pt idx="348">
                  <c:v>1819.120000000047</c:v>
                </c:pt>
                <c:pt idx="349">
                  <c:v>1834.5300000000457</c:v>
                </c:pt>
                <c:pt idx="350">
                  <c:v>1850.0000000000464</c:v>
                </c:pt>
                <c:pt idx="351">
                  <c:v>1865.5300000000468</c:v>
                </c:pt>
                <c:pt idx="352">
                  <c:v>1881.120000000047</c:v>
                </c:pt>
                <c:pt idx="353">
                  <c:v>1896.7700000000475</c:v>
                </c:pt>
                <c:pt idx="354">
                  <c:v>1912.4800000000469</c:v>
                </c:pt>
                <c:pt idx="355">
                  <c:v>1928.2500000000473</c:v>
                </c:pt>
                <c:pt idx="356">
                  <c:v>1944.080000000047</c:v>
                </c:pt>
                <c:pt idx="357">
                  <c:v>1959.9700000000482</c:v>
                </c:pt>
                <c:pt idx="358">
                  <c:v>1975.9200000000485</c:v>
                </c:pt>
                <c:pt idx="359">
                  <c:v>1991.9300000000476</c:v>
                </c:pt>
                <c:pt idx="360">
                  <c:v>2008.0000000000477</c:v>
                </c:pt>
                <c:pt idx="361">
                  <c:v>2024.1300000000481</c:v>
                </c:pt>
                <c:pt idx="362">
                  <c:v>2040.320000000049</c:v>
                </c:pt>
                <c:pt idx="363">
                  <c:v>2056.5700000000488</c:v>
                </c:pt>
                <c:pt idx="364">
                  <c:v>2072.8800000000483</c:v>
                </c:pt>
                <c:pt idx="365">
                  <c:v>2089.2500000000491</c:v>
                </c:pt>
                <c:pt idx="366">
                  <c:v>2105.6800000000494</c:v>
                </c:pt>
                <c:pt idx="367">
                  <c:v>2122.1700000000501</c:v>
                </c:pt>
                <c:pt idx="368">
                  <c:v>2138.7200000000503</c:v>
                </c:pt>
                <c:pt idx="369">
                  <c:v>2155.3300000000495</c:v>
                </c:pt>
                <c:pt idx="370">
                  <c:v>2172.00000000005</c:v>
                </c:pt>
                <c:pt idx="371">
                  <c:v>2188.7300000000505</c:v>
                </c:pt>
                <c:pt idx="372">
                  <c:v>2205.5200000000514</c:v>
                </c:pt>
                <c:pt idx="373">
                  <c:v>2222.3700000000504</c:v>
                </c:pt>
                <c:pt idx="374">
                  <c:v>2239.2800000000507</c:v>
                </c:pt>
                <c:pt idx="375">
                  <c:v>2256.2500000000509</c:v>
                </c:pt>
                <c:pt idx="376">
                  <c:v>2273.2800000000516</c:v>
                </c:pt>
                <c:pt idx="377">
                  <c:v>2290.3700000000517</c:v>
                </c:pt>
                <c:pt idx="378">
                  <c:v>2307.5200000000518</c:v>
                </c:pt>
                <c:pt idx="379">
                  <c:v>2324.7300000000514</c:v>
                </c:pt>
                <c:pt idx="380">
                  <c:v>2342.0000000000518</c:v>
                </c:pt>
                <c:pt idx="381">
                  <c:v>2359.3300000000527</c:v>
                </c:pt>
                <c:pt idx="382">
                  <c:v>2376.7200000000521</c:v>
                </c:pt>
                <c:pt idx="383">
                  <c:v>2394.1700000000533</c:v>
                </c:pt>
                <c:pt idx="384">
                  <c:v>2411.6800000000521</c:v>
                </c:pt>
                <c:pt idx="385">
                  <c:v>2429.2500000000528</c:v>
                </c:pt>
                <c:pt idx="386">
                  <c:v>2446.8800000000538</c:v>
                </c:pt>
                <c:pt idx="387">
                  <c:v>2464.5700000000534</c:v>
                </c:pt>
                <c:pt idx="388">
                  <c:v>2482.3200000000538</c:v>
                </c:pt>
                <c:pt idx="389">
                  <c:v>2500.1300000000529</c:v>
                </c:pt>
                <c:pt idx="390">
                  <c:v>2518.0000000000528</c:v>
                </c:pt>
                <c:pt idx="391">
                  <c:v>2535.930000000054</c:v>
                </c:pt>
                <c:pt idx="392">
                  <c:v>2553.9200000000546</c:v>
                </c:pt>
                <c:pt idx="393">
                  <c:v>2571.9700000000553</c:v>
                </c:pt>
                <c:pt idx="394">
                  <c:v>2590.0800000000718</c:v>
                </c:pt>
                <c:pt idx="395">
                  <c:v>2608.2500000000728</c:v>
                </c:pt>
                <c:pt idx="396">
                  <c:v>2626.4800000000732</c:v>
                </c:pt>
                <c:pt idx="397">
                  <c:v>2644.7700000000732</c:v>
                </c:pt>
                <c:pt idx="398">
                  <c:v>2663.120000000074</c:v>
                </c:pt>
                <c:pt idx="399">
                  <c:v>2681.5300000000734</c:v>
                </c:pt>
                <c:pt idx="400">
                  <c:v>2700.0000000000737</c:v>
                </c:pt>
                <c:pt idx="401">
                  <c:v>2718.5300000000743</c:v>
                </c:pt>
                <c:pt idx="402">
                  <c:v>2737.1200000000754</c:v>
                </c:pt>
                <c:pt idx="403">
                  <c:v>2755.7700000000746</c:v>
                </c:pt>
                <c:pt idx="404">
                  <c:v>2774.4800000000741</c:v>
                </c:pt>
                <c:pt idx="405">
                  <c:v>2793.2500000000746</c:v>
                </c:pt>
                <c:pt idx="406">
                  <c:v>2812.0800000000754</c:v>
                </c:pt>
                <c:pt idx="407">
                  <c:v>2830.9700000000757</c:v>
                </c:pt>
                <c:pt idx="408">
                  <c:v>2849.920000000076</c:v>
                </c:pt>
                <c:pt idx="409">
                  <c:v>2868.9300000000758</c:v>
                </c:pt>
                <c:pt idx="410">
                  <c:v>2888.0000000000764</c:v>
                </c:pt>
                <c:pt idx="411">
                  <c:v>2907.1300000000765</c:v>
                </c:pt>
                <c:pt idx="412">
                  <c:v>2926.320000000077</c:v>
                </c:pt>
                <c:pt idx="413">
                  <c:v>2945.5700000000775</c:v>
                </c:pt>
                <c:pt idx="414">
                  <c:v>2964.8800000000765</c:v>
                </c:pt>
                <c:pt idx="415">
                  <c:v>2984.2500000000773</c:v>
                </c:pt>
                <c:pt idx="416">
                  <c:v>3003.6800000000776</c:v>
                </c:pt>
                <c:pt idx="417">
                  <c:v>3023.1700000000783</c:v>
                </c:pt>
                <c:pt idx="418">
                  <c:v>3042.7200000000789</c:v>
                </c:pt>
                <c:pt idx="419">
                  <c:v>3062.3300000000781</c:v>
                </c:pt>
                <c:pt idx="420">
                  <c:v>3082.0000000000782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687-4510-BC98-B2B5EA7908BC}"/>
            </c:ext>
          </c:extLst>
        </c:ser>
        <c:ser>
          <c:idx val="6"/>
          <c:order val="6"/>
          <c:tx>
            <c:strRef>
              <c:f>'L''offerta lungo periodo'!$A$3</c:f>
              <c:strCache>
                <c:ptCount val="1"/>
                <c:pt idx="0">
                  <c:v>Offerta lungo periodo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accent1">
                    <a:lumMod val="60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87-4510-BC98-B2B5EA7908BC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687-4510-BC98-B2B5EA7908BC}"/>
              </c:ext>
            </c:extLst>
          </c:dPt>
          <c:xVal>
            <c:numRef>
              <c:f>'L''offerta lungo periodo'!$B$4:$B$6</c:f>
              <c:numCache>
                <c:formatCode>_-* #,##0.0\ _€_-;\-* #,##0.0\ _€_-;_-* "-"??\ _€_-;_-@_-</c:formatCode>
                <c:ptCount val="3"/>
                <c:pt idx="0">
                  <c:v>13</c:v>
                </c:pt>
                <c:pt idx="1">
                  <c:v>17.399999999999999</c:v>
                </c:pt>
                <c:pt idx="2">
                  <c:v>20.000000000000099</c:v>
                </c:pt>
              </c:numCache>
            </c:numRef>
          </c:xVal>
          <c:yVal>
            <c:numRef>
              <c:f>'L''offerta lungo periodo'!$C$4:$C$6</c:f>
              <c:numCache>
                <c:formatCode>_-* #,##0.0\ _€_-;\-* #,##0.0\ _€_-;_-* "-"??\ _€_-;_-@_-</c:formatCode>
                <c:ptCount val="3"/>
                <c:pt idx="0">
                  <c:v>187</c:v>
                </c:pt>
                <c:pt idx="1">
                  <c:v>188.27999999999986</c:v>
                </c:pt>
                <c:pt idx="2">
                  <c:v>200.00000000000637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687-4510-BC98-B2B5EA79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159184"/>
        <c:axId val="1996158768"/>
      </c:scatterChart>
      <c:valAx>
        <c:axId val="1996159184"/>
        <c:scaling>
          <c:orientation val="minMax"/>
          <c:max val="3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158768"/>
        <c:crosses val="autoZero"/>
        <c:crossBetween val="midCat"/>
      </c:valAx>
      <c:valAx>
        <c:axId val="1996158768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159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La frontiera delle possibilità produttive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'La frontiera di produzione'!$A$3</c:f>
              <c:strCache>
                <c:ptCount val="1"/>
                <c:pt idx="0">
                  <c:v>Funzione di isocosto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 frontiera di produzione'!$A$12:$A$56</c:f>
              <c:numCache>
                <c:formatCode>_-* #,##0.0\ _€_-;\-* #,##0.0\ _€_-;_-* "-"??\ _€_-;_-@_-</c:formatCode>
                <c:ptCount val="4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</c:numCache>
            </c:numRef>
          </c:xVal>
          <c:yVal>
            <c:numRef>
              <c:f>'La frontiera di produzione'!$C$12:$C$56</c:f>
              <c:numCache>
                <c:formatCode>_-* #,##0.0\ _€_-;\-* #,##0.0\ _€_-;_-* "-"??\ _€_-;_-@_-</c:formatCode>
                <c:ptCount val="45"/>
                <c:pt idx="0">
                  <c:v>3.5</c:v>
                </c:pt>
                <c:pt idx="1">
                  <c:v>3.4766058571198784</c:v>
                </c:pt>
                <c:pt idx="2">
                  <c:v>3.4508426168535768</c:v>
                </c:pt>
                <c:pt idx="3">
                  <c:v>3.4226688774991958</c:v>
                </c:pt>
                <c:pt idx="4">
                  <c:v>3.3920382511995495</c:v>
                </c:pt>
                <c:pt idx="5">
                  <c:v>3.358898943540674</c:v>
                </c:pt>
                <c:pt idx="6">
                  <c:v>3.3231932642434572</c:v>
                </c:pt>
                <c:pt idx="7">
                  <c:v>3.2848570571257101</c:v>
                </c:pt>
                <c:pt idx="8">
                  <c:v>3.2438190347845888</c:v>
                </c:pt>
                <c:pt idx="9">
                  <c:v>3.2</c:v>
                </c:pt>
                <c:pt idx="10">
                  <c:v>3.1533119314590374</c:v>
                </c:pt>
                <c:pt idx="11">
                  <c:v>3.1036569057366385</c:v>
                </c:pt>
                <c:pt idx="12">
                  <c:v>3.0509258201058191</c:v>
                </c:pt>
                <c:pt idx="13">
                  <c:v>2.9949968710876358</c:v>
                </c:pt>
                <c:pt idx="14">
                  <c:v>2.9357337308308855</c:v>
                </c:pt>
                <c:pt idx="15">
                  <c:v>2.872983346207417</c:v>
                </c:pt>
                <c:pt idx="16">
                  <c:v>2.8065732621348558</c:v>
                </c:pt>
                <c:pt idx="17">
                  <c:v>2.7363083384538807</c:v>
                </c:pt>
                <c:pt idx="18">
                  <c:v>2.6619666847201109</c:v>
                </c:pt>
                <c:pt idx="19">
                  <c:v>2.5832945734337835</c:v>
                </c:pt>
                <c:pt idx="20">
                  <c:v>2.5</c:v>
                </c:pt>
                <c:pt idx="21">
                  <c:v>2.4117444218463961</c:v>
                </c:pt>
                <c:pt idx="22">
                  <c:v>2.3181320046074112</c:v>
                </c:pt>
                <c:pt idx="23">
                  <c:v>2.2186953878862163</c:v>
                </c:pt>
                <c:pt idx="24">
                  <c:v>2.1128764832546763</c:v>
                </c:pt>
                <c:pt idx="25">
                  <c:v>2</c:v>
                </c:pt>
                <c:pt idx="26">
                  <c:v>1.8792360097775935</c:v>
                </c:pt>
                <c:pt idx="27">
                  <c:v>1.7495454169735036</c:v>
                </c:pt>
                <c:pt idx="28">
                  <c:v>1.6095976701399777</c:v>
                </c:pt>
                <c:pt idx="29">
                  <c:v>1.4576411454889016</c:v>
                </c:pt>
                <c:pt idx="30">
                  <c:v>1.2912878474779199</c:v>
                </c:pt>
                <c:pt idx="31">
                  <c:v>1.1071307505705481</c:v>
                </c:pt>
                <c:pt idx="32">
                  <c:v>0.89999999999999991</c:v>
                </c:pt>
                <c:pt idx="33">
                  <c:v>0.66132477258361555</c:v>
                </c:pt>
                <c:pt idx="34">
                  <c:v>0.37477270848675093</c:v>
                </c:pt>
                <c:pt idx="35">
                  <c:v>0</c:v>
                </c:pt>
                <c:pt idx="36">
                  <c:v>-0.69999999999999429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14-4A95-B448-3B2C148B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231775"/>
        <c:axId val="289238847"/>
      </c:scatterChart>
      <c:scatterChart>
        <c:scatterStyle val="smoothMarker"/>
        <c:varyColors val="0"/>
        <c:ser>
          <c:idx val="1"/>
          <c:order val="1"/>
          <c:tx>
            <c:strRef>
              <c:f>'La frontiera di produzione'!$D$11</c:f>
              <c:strCache>
                <c:ptCount val="1"/>
                <c:pt idx="0">
                  <c:v>SMSTP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'La frontiera di produzione'!$A$12:$A$56</c:f>
              <c:numCache>
                <c:formatCode>_-* #,##0.0\ _€_-;\-* #,##0.0\ _€_-;_-* "-"??\ _€_-;_-@_-</c:formatCode>
                <c:ptCount val="4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</c:numCache>
            </c:numRef>
          </c:xVal>
          <c:yVal>
            <c:numRef>
              <c:f>'La frontiera di produzione'!$D$12:$D$56</c:f>
              <c:numCache>
                <c:formatCode>_-* #,##0.00\ _€_-;\-* #,##0.00\ _€_-;_-* "-"??\ _€_-;_-@_-</c:formatCode>
                <c:ptCount val="45"/>
                <c:pt idx="1">
                  <c:v>0.23394142880121649</c:v>
                </c:pt>
                <c:pt idx="2">
                  <c:v>0.25763240266301501</c:v>
                </c:pt>
                <c:pt idx="3">
                  <c:v>0.28173739354381061</c:v>
                </c:pt>
                <c:pt idx="4">
                  <c:v>0.30630626299646291</c:v>
                </c:pt>
                <c:pt idx="5">
                  <c:v>0.33139307658875522</c:v>
                </c:pt>
                <c:pt idx="6">
                  <c:v>0.35705679297216802</c:v>
                </c:pt>
                <c:pt idx="7">
                  <c:v>0.38336207117747112</c:v>
                </c:pt>
                <c:pt idx="8">
                  <c:v>0.41038022341121266</c:v>
                </c:pt>
                <c:pt idx="9">
                  <c:v>0.43819034784588606</c:v>
                </c:pt>
                <c:pt idx="10">
                  <c:v>0.46688068540962757</c:v>
                </c:pt>
                <c:pt idx="11">
                  <c:v>0.49655025722398838</c:v>
                </c:pt>
                <c:pt idx="12">
                  <c:v>0.52731085630819474</c:v>
                </c:pt>
                <c:pt idx="13">
                  <c:v>0.55928949018183305</c:v>
                </c:pt>
                <c:pt idx="14">
                  <c:v>0.59263140256750357</c:v>
                </c:pt>
                <c:pt idx="15">
                  <c:v>0.62750384623468436</c:v>
                </c:pt>
                <c:pt idx="16">
                  <c:v>0.6641008407256116</c:v>
                </c:pt>
                <c:pt idx="17">
                  <c:v>0.70264923680975233</c:v>
                </c:pt>
                <c:pt idx="18">
                  <c:v>0.74341653733769708</c:v>
                </c:pt>
                <c:pt idx="19">
                  <c:v>0.7867211128632744</c:v>
                </c:pt>
                <c:pt idx="20">
                  <c:v>0.8329457343378347</c:v>
                </c:pt>
                <c:pt idx="21">
                  <c:v>0.88255578153603775</c:v>
                </c:pt>
                <c:pt idx="22">
                  <c:v>0.93612417238984869</c:v>
                </c:pt>
                <c:pt idx="23">
                  <c:v>0.99436616721195215</c:v>
                </c:pt>
                <c:pt idx="24">
                  <c:v>1.0581890463154</c:v>
                </c:pt>
                <c:pt idx="25">
                  <c:v>1.1287648325467614</c:v>
                </c:pt>
                <c:pt idx="26">
                  <c:v>1.2076399022240636</c:v>
                </c:pt>
                <c:pt idx="27">
                  <c:v>1.2969059280408979</c:v>
                </c:pt>
                <c:pt idx="28">
                  <c:v>1.3994774683352644</c:v>
                </c:pt>
                <c:pt idx="29">
                  <c:v>1.5195652465107599</c:v>
                </c:pt>
                <c:pt idx="30">
                  <c:v>1.6635329801098149</c:v>
                </c:pt>
                <c:pt idx="31">
                  <c:v>1.8415709690737165</c:v>
                </c:pt>
                <c:pt idx="32">
                  <c:v>2.0713075057054802</c:v>
                </c:pt>
                <c:pt idx="33">
                  <c:v>2.3867522741638521</c:v>
                </c:pt>
                <c:pt idx="34">
                  <c:v>2.8655206409686436</c:v>
                </c:pt>
                <c:pt idx="35">
                  <c:v>3.7477270848675062</c:v>
                </c:pt>
                <c:pt idx="36">
                  <c:v>6.9999999999999369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14-4A95-B448-3B2C148B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117423"/>
        <c:axId val="232112431"/>
      </c:scatterChart>
      <c:valAx>
        <c:axId val="289231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 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238847"/>
        <c:crosses val="autoZero"/>
        <c:crossBetween val="midCat"/>
        <c:majorUnit val="0.5"/>
      </c:valAx>
      <c:valAx>
        <c:axId val="289238847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 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231775"/>
        <c:crosses val="autoZero"/>
        <c:crossBetween val="midCat"/>
      </c:valAx>
      <c:valAx>
        <c:axId val="2321124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SMS</a:t>
                </a:r>
                <a:r>
                  <a:rPr lang="en-US" baseline="-25000"/>
                  <a:t>TP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117423"/>
        <c:crosses val="max"/>
        <c:crossBetween val="midCat"/>
      </c:valAx>
      <c:valAx>
        <c:axId val="232117423"/>
        <c:scaling>
          <c:orientation val="minMax"/>
        </c:scaling>
        <c:delete val="1"/>
        <c:axPos val="b"/>
        <c:numFmt formatCode="_-* #,##0.0\ _€_-;\-* #,##0.0\ _€_-;_-* &quot;-&quot;??\ _€_-;_-@_-" sourceLinked="1"/>
        <c:majorTickMark val="out"/>
        <c:minorTickMark val="none"/>
        <c:tickLblPos val="nextTo"/>
        <c:crossAx val="2321124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L'ottima combinazione fra prodotti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'Ottima combinazione prodotti'!$A$16</c:f>
              <c:strCache>
                <c:ptCount val="1"/>
                <c:pt idx="0">
                  <c:v>Funzione di isocosto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'Ottima combinazione prodotti'!$A$25:$A$87</c:f>
              <c:numCache>
                <c:formatCode>General</c:formatCode>
                <c:ptCount val="6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</c:numCache>
            </c:numRef>
          </c:xVal>
          <c:yVal>
            <c:numRef>
              <c:f>'Ottima combinazione prodotti'!$C$25:$C$87</c:f>
              <c:numCache>
                <c:formatCode>0.00000</c:formatCode>
                <c:ptCount val="63"/>
                <c:pt idx="0">
                  <c:v>6.0000000000000009</c:v>
                </c:pt>
                <c:pt idx="1">
                  <c:v>5.9849838940401288</c:v>
                </c:pt>
                <c:pt idx="2">
                  <c:v>5.9685005560737387</c:v>
                </c:pt>
                <c:pt idx="3">
                  <c:v>5.9505395474020579</c:v>
                </c:pt>
                <c:pt idx="4">
                  <c:v>5.9310893804653828</c:v>
                </c:pt>
                <c:pt idx="5">
                  <c:v>5.9101374805426268</c:v>
                </c:pt>
                <c:pt idx="6">
                  <c:v>5.8876701430890259</c:v>
                </c:pt>
                <c:pt idx="7">
                  <c:v>5.8636724863588885</c:v>
                </c:pt>
                <c:pt idx="8">
                  <c:v>5.838128398911504</c:v>
                </c:pt>
                <c:pt idx="9">
                  <c:v>5.8110204815431299</c:v>
                </c:pt>
                <c:pt idx="10">
                  <c:v>5.782329983125269</c:v>
                </c:pt>
                <c:pt idx="11">
                  <c:v>5.7520367297579185</c:v>
                </c:pt>
                <c:pt idx="12">
                  <c:v>5.7201190465645775</c:v>
                </c:pt>
                <c:pt idx="13">
                  <c:v>5.6865536713616534</c:v>
                </c:pt>
                <c:pt idx="14">
                  <c:v>5.6513156593263565</c:v>
                </c:pt>
                <c:pt idx="15">
                  <c:v>5.6143782776614772</c:v>
                </c:pt>
                <c:pt idx="16">
                  <c:v>5.5757128891094396</c:v>
                </c:pt>
                <c:pt idx="17">
                  <c:v>5.5352888229978028</c:v>
                </c:pt>
                <c:pt idx="18">
                  <c:v>5.4930732322991718</c:v>
                </c:pt>
                <c:pt idx="19">
                  <c:v>5.4490309349544912</c:v>
                </c:pt>
                <c:pt idx="20">
                  <c:v>5.4031242374328494</c:v>
                </c:pt>
                <c:pt idx="21">
                  <c:v>5.35531273817426</c:v>
                </c:pt>
                <c:pt idx="22">
                  <c:v>5.305553108173779</c:v>
                </c:pt>
                <c:pt idx="23">
                  <c:v>5.2537988455018292</c:v>
                </c:pt>
                <c:pt idx="24">
                  <c:v>5.2000000000000011</c:v>
                </c:pt>
                <c:pt idx="25">
                  <c:v>5.1441028637222548</c:v>
                </c:pt>
                <c:pt idx="26">
                  <c:v>5.0860496218811759</c:v>
                </c:pt>
                <c:pt idx="27">
                  <c:v>5.0257779580731317</c:v>
                </c:pt>
                <c:pt idx="28">
                  <c:v>4.9632206063502302</c:v>
                </c:pt>
                <c:pt idx="29">
                  <c:v>4.8983048412234513</c:v>
                </c:pt>
                <c:pt idx="30">
                  <c:v>4.8309518948453007</c:v>
                </c:pt>
                <c:pt idx="31">
                  <c:v>4.7610762883336317</c:v>
                </c:pt>
                <c:pt idx="32">
                  <c:v>4.6885850613311577</c:v>
                </c:pt>
                <c:pt idx="33">
                  <c:v>4.6133768802744761</c:v>
                </c:pt>
                <c:pt idx="34">
                  <c:v>4.5353410012392192</c:v>
                </c:pt>
                <c:pt idx="35">
                  <c:v>4.4543560573178578</c:v>
                </c:pt>
                <c:pt idx="36">
                  <c:v>4.3702886328390216</c:v>
                </c:pt>
                <c:pt idx="37">
                  <c:v>4.2829915767489162</c:v>
                </c:pt>
                <c:pt idx="38">
                  <c:v>4.1923019942988686</c:v>
                </c:pt>
                <c:pt idx="39">
                  <c:v>4.0980388386123545</c:v>
                </c:pt>
                <c:pt idx="40">
                  <c:v>4.0000000000000009</c:v>
                </c:pt>
                <c:pt idx="41">
                  <c:v>3.8979587585033837</c:v>
                </c:pt>
                <c:pt idx="42">
                  <c:v>3.7916594202843763</c:v>
                </c:pt>
                <c:pt idx="43">
                  <c:v>3.6808118953873814</c:v>
                </c:pt>
                <c:pt idx="44">
                  <c:v>3.5650848842053318</c:v>
                </c:pt>
                <c:pt idx="45">
                  <c:v>3.4440972086577952</c:v>
                </c:pt>
                <c:pt idx="46">
                  <c:v>3.3174066289845818</c:v>
                </c:pt>
                <c:pt idx="47">
                  <c:v>3.1844951905815364</c:v>
                </c:pt>
                <c:pt idx="48">
                  <c:v>3.0447496832313377</c:v>
                </c:pt>
                <c:pt idx="49">
                  <c:v>2.8974350539810159</c:v>
                </c:pt>
                <c:pt idx="50">
                  <c:v>2.7416573867739422</c:v>
                </c:pt>
                <c:pt idx="51">
                  <c:v>2.5763109484495352</c:v>
                </c:pt>
                <c:pt idx="52">
                  <c:v>2.4000000000000004</c:v>
                </c:pt>
                <c:pt idx="53">
                  <c:v>2.210918871600466</c:v>
                </c:pt>
                <c:pt idx="54">
                  <c:v>2.0066592756745814</c:v>
                </c:pt>
                <c:pt idx="55">
                  <c:v>1.7838821814150121</c:v>
                </c:pt>
                <c:pt idx="56">
                  <c:v>1.5377155080899065</c:v>
                </c:pt>
                <c:pt idx="57">
                  <c:v>1.2605309110914926</c:v>
                </c:pt>
                <c:pt idx="58">
                  <c:v>0.93907194296656771</c:v>
                </c:pt>
                <c:pt idx="59">
                  <c:v>0.54596248337407904</c:v>
                </c:pt>
                <c:pt idx="60">
                  <c:v>7.1054273576010019E-14</c:v>
                </c:pt>
                <c:pt idx="61">
                  <c:v>#N/A</c:v>
                </c:pt>
                <c:pt idx="6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7D-4CD3-A5D2-83E2B6F39733}"/>
            </c:ext>
          </c:extLst>
        </c:ser>
        <c:ser>
          <c:idx val="0"/>
          <c:order val="1"/>
          <c:tx>
            <c:strRef>
              <c:f>'Ottima combinazione prodotti'!$A$8</c:f>
              <c:strCache>
                <c:ptCount val="1"/>
                <c:pt idx="0">
                  <c:v>Ottimo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'Ottima combinazione prodotti'!$B$8:$B$10</c:f>
              <c:numCache>
                <c:formatCode>_-* #,##0.00\ _€_-;\-* #,##0.00\ _€_-;_-* "-"??\ _€_-;_-@_-</c:formatCode>
                <c:ptCount val="3"/>
                <c:pt idx="0">
                  <c:v>3.2</c:v>
                </c:pt>
                <c:pt idx="1">
                  <c:v>3.2</c:v>
                </c:pt>
                <c:pt idx="2">
                  <c:v>0</c:v>
                </c:pt>
              </c:numCache>
            </c:numRef>
          </c:xVal>
          <c:yVal>
            <c:numRef>
              <c:f>'Ottima combinazione prodotti'!$C$8:$C$10</c:f>
              <c:numCache>
                <c:formatCode>General</c:formatCode>
                <c:ptCount val="3"/>
                <c:pt idx="0">
                  <c:v>0</c:v>
                </c:pt>
                <c:pt idx="1">
                  <c:v>4.6885850613311577</c:v>
                </c:pt>
                <c:pt idx="2">
                  <c:v>4.6885850613311577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7D-4CD3-A5D2-83E2B6F39733}"/>
            </c:ext>
          </c:extLst>
        </c:ser>
        <c:ser>
          <c:idx val="2"/>
          <c:order val="2"/>
          <c:tx>
            <c:strRef>
              <c:f>'Ottima combinazione prodotti'!$A$12</c:f>
              <c:strCache>
                <c:ptCount val="1"/>
                <c:pt idx="0">
                  <c:v>Retta Isoricavo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'Ottima combinazione prodotti'!$B$13:$B$14</c:f>
              <c:numCache>
                <c:formatCode>General</c:formatCode>
                <c:ptCount val="2"/>
                <c:pt idx="0">
                  <c:v>9.4514467484415441</c:v>
                </c:pt>
                <c:pt idx="1">
                  <c:v>0</c:v>
                </c:pt>
              </c:numCache>
            </c:numRef>
          </c:xVal>
          <c:yVal>
            <c:numRef>
              <c:f>'Ottima combinazione prodotti'!$C$13:$C$14</c:f>
              <c:numCache>
                <c:formatCode>General</c:formatCode>
                <c:ptCount val="2"/>
                <c:pt idx="0">
                  <c:v>0</c:v>
                </c:pt>
                <c:pt idx="1">
                  <c:v>7.0885850613311581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7D-4CD3-A5D2-83E2B6F39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781247"/>
        <c:axId val="229773759"/>
      </c:scatterChart>
      <c:valAx>
        <c:axId val="229781247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Prodotto 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73759"/>
        <c:crosses val="autoZero"/>
        <c:crossBetween val="midCat"/>
        <c:majorUnit val="0.5"/>
      </c:valAx>
      <c:valAx>
        <c:axId val="229773759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 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L'offerta di mercato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'L''offerta di mercato'!$J$12</c:f>
              <c:strCache>
                <c:ptCount val="1"/>
                <c:pt idx="0">
                  <c:v>Impresa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'L''offerta di mercato'!$J$13:$J$43</c:f>
              <c:numCache>
                <c:formatCode>_-* #,##0.00\ _€_-;\-* #,##0.00\ _€_-;_-* "-"??\ _€_-;_-@_-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'L''offerta di mercato'!$H$13:$H$43</c:f>
              <c:numCache>
                <c:formatCode>_-* #,##0.00\ _€_-;\-* #,##0.00\ _€_-;_-* "-"??\ _€_-;_-@_-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152</c:v>
                </c:pt>
                <c:pt idx="14">
                  <c:v>187</c:v>
                </c:pt>
                <c:pt idx="15">
                  <c:v>228</c:v>
                </c:pt>
                <c:pt idx="16">
                  <c:v>275</c:v>
                </c:pt>
                <c:pt idx="17">
                  <c:v>328</c:v>
                </c:pt>
                <c:pt idx="18">
                  <c:v>387</c:v>
                </c:pt>
                <c:pt idx="19">
                  <c:v>452</c:v>
                </c:pt>
                <c:pt idx="20">
                  <c:v>523</c:v>
                </c:pt>
                <c:pt idx="21">
                  <c:v>600</c:v>
                </c:pt>
                <c:pt idx="22">
                  <c:v>683</c:v>
                </c:pt>
                <c:pt idx="23">
                  <c:v>772</c:v>
                </c:pt>
                <c:pt idx="24">
                  <c:v>867</c:v>
                </c:pt>
                <c:pt idx="25">
                  <c:v>968</c:v>
                </c:pt>
                <c:pt idx="26">
                  <c:v>1075</c:v>
                </c:pt>
                <c:pt idx="27">
                  <c:v>1188</c:v>
                </c:pt>
                <c:pt idx="28">
                  <c:v>1307</c:v>
                </c:pt>
                <c:pt idx="29">
                  <c:v>1432</c:v>
                </c:pt>
                <c:pt idx="30">
                  <c:v>1563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0D-4C17-BF11-35F202EE0C86}"/>
            </c:ext>
          </c:extLst>
        </c:ser>
        <c:ser>
          <c:idx val="1"/>
          <c:order val="1"/>
          <c:tx>
            <c:strRef>
              <c:f>'L''offerta di mercato'!$K$12</c:f>
              <c:strCache>
                <c:ptCount val="1"/>
                <c:pt idx="0">
                  <c:v>Impresa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'L''offerta di mercato'!$K$14:$K$43</c:f>
              <c:numCache>
                <c:formatCode>_-* #,##0.00\ _€_-;\-* #,##0.00\ _€_-;_-* "-"??\ _€_-;_-@_-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'L''offerta di mercato'!$I$14:$I$43</c:f>
              <c:numCache>
                <c:formatCode>_-* #,##0.00\ _€_-;\-* #,##0.00\ _€_-;_-* "-"??\ _€_-;_-@_-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222</c:v>
                </c:pt>
                <c:pt idx="18">
                  <c:v>283</c:v>
                </c:pt>
                <c:pt idx="19">
                  <c:v>350</c:v>
                </c:pt>
                <c:pt idx="20">
                  <c:v>423</c:v>
                </c:pt>
                <c:pt idx="21">
                  <c:v>502</c:v>
                </c:pt>
                <c:pt idx="22">
                  <c:v>587</c:v>
                </c:pt>
                <c:pt idx="23">
                  <c:v>678</c:v>
                </c:pt>
                <c:pt idx="24">
                  <c:v>775</c:v>
                </c:pt>
                <c:pt idx="25">
                  <c:v>878</c:v>
                </c:pt>
                <c:pt idx="26">
                  <c:v>987</c:v>
                </c:pt>
                <c:pt idx="27">
                  <c:v>1102</c:v>
                </c:pt>
                <c:pt idx="28">
                  <c:v>1223</c:v>
                </c:pt>
                <c:pt idx="29">
                  <c:v>1350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0D-4C17-BF11-35F202EE0C86}"/>
            </c:ext>
          </c:extLst>
        </c:ser>
        <c:ser>
          <c:idx val="2"/>
          <c:order val="2"/>
          <c:tx>
            <c:strRef>
              <c:f>'L''offerta di mercato'!$L$12</c:f>
              <c:strCache>
                <c:ptCount val="1"/>
                <c:pt idx="0">
                  <c:v>Mercato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'L''offerta di mercato'!$M$14:$M$43</c:f>
              <c:numCache>
                <c:formatCode>_-* #,##0.00\ _€_-;\-* #,##0.00\ _€_-;_-* "-"??\ _€_-;_-@_-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</c:numCache>
            </c:numRef>
          </c:xVal>
          <c:yVal>
            <c:numRef>
              <c:f>'L''offerta di mercato'!$I$14:$I$43</c:f>
              <c:numCache>
                <c:formatCode>_-* #,##0.00\ _€_-;\-* #,##0.00\ _€_-;_-* "-"??\ _€_-;_-@_-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222</c:v>
                </c:pt>
                <c:pt idx="18">
                  <c:v>283</c:v>
                </c:pt>
                <c:pt idx="19">
                  <c:v>350</c:v>
                </c:pt>
                <c:pt idx="20">
                  <c:v>423</c:v>
                </c:pt>
                <c:pt idx="21">
                  <c:v>502</c:v>
                </c:pt>
                <c:pt idx="22">
                  <c:v>587</c:v>
                </c:pt>
                <c:pt idx="23">
                  <c:v>678</c:v>
                </c:pt>
                <c:pt idx="24">
                  <c:v>775</c:v>
                </c:pt>
                <c:pt idx="25">
                  <c:v>878</c:v>
                </c:pt>
                <c:pt idx="26">
                  <c:v>987</c:v>
                </c:pt>
                <c:pt idx="27">
                  <c:v>1102</c:v>
                </c:pt>
                <c:pt idx="28">
                  <c:v>1223</c:v>
                </c:pt>
                <c:pt idx="29">
                  <c:v>1350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0D-4C17-BF11-35F202EE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757135"/>
        <c:axId val="977761295"/>
      </c:scatterChart>
      <c:valAx>
        <c:axId val="97775713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 offerto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761295"/>
        <c:crosses val="autoZero"/>
        <c:crossBetween val="midCat"/>
      </c:valAx>
      <c:valAx>
        <c:axId val="977761295"/>
        <c:scaling>
          <c:orientation val="minMax"/>
          <c:max val="12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757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L'elasticità dell'offerta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'Elasticità della produzione'!$F$12</c:f>
              <c:strCache>
                <c:ptCount val="1"/>
                <c:pt idx="0">
                  <c:v>Offerta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'Elasticità della produzione'!$F$14:$F$43</c:f>
              <c:numCache>
                <c:formatCode>_-* #,##0.00\ _€_-;\-* #,##0.00\ _€_-;_-* "-"??\ _€_-;_-@_-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'Elasticità della produzione'!$E$14:$E$43</c:f>
              <c:numCache>
                <c:formatCode>_-* #,##0.00\ _€_-;\-* #,##0.00\ _€_-;_-* "-"??\ _€_-;_-@_-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152</c:v>
                </c:pt>
                <c:pt idx="13">
                  <c:v>187</c:v>
                </c:pt>
                <c:pt idx="14">
                  <c:v>228</c:v>
                </c:pt>
                <c:pt idx="15">
                  <c:v>275</c:v>
                </c:pt>
                <c:pt idx="16">
                  <c:v>328</c:v>
                </c:pt>
                <c:pt idx="17">
                  <c:v>387</c:v>
                </c:pt>
                <c:pt idx="18">
                  <c:v>452</c:v>
                </c:pt>
                <c:pt idx="19">
                  <c:v>523</c:v>
                </c:pt>
                <c:pt idx="20">
                  <c:v>600</c:v>
                </c:pt>
                <c:pt idx="21">
                  <c:v>683</c:v>
                </c:pt>
                <c:pt idx="22">
                  <c:v>772</c:v>
                </c:pt>
                <c:pt idx="23">
                  <c:v>867</c:v>
                </c:pt>
                <c:pt idx="24">
                  <c:v>968</c:v>
                </c:pt>
                <c:pt idx="25">
                  <c:v>1075</c:v>
                </c:pt>
                <c:pt idx="26">
                  <c:v>1188</c:v>
                </c:pt>
                <c:pt idx="27">
                  <c:v>1307</c:v>
                </c:pt>
                <c:pt idx="28">
                  <c:v>1432</c:v>
                </c:pt>
                <c:pt idx="29">
                  <c:v>1563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70-490E-9209-966CC034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757135"/>
        <c:axId val="977761295"/>
      </c:scatterChart>
      <c:scatterChart>
        <c:scatterStyle val="smoothMarker"/>
        <c:varyColors val="0"/>
        <c:ser>
          <c:idx val="1"/>
          <c:order val="1"/>
          <c:tx>
            <c:strRef>
              <c:f>'Elasticità della produzione'!$G$12</c:f>
              <c:strCache>
                <c:ptCount val="1"/>
                <c:pt idx="0">
                  <c:v>Elasticità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'Elasticità della produzione'!$F$14:$F$43</c:f>
              <c:numCache>
                <c:formatCode>_-* #,##0.00\ _€_-;\-* #,##0.00\ _€_-;_-* "-"??\ _€_-;_-@_-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'Elasticità della produzione'!$G$14:$G$43</c:f>
              <c:numCache>
                <c:formatCode>General</c:formatCode>
                <c:ptCount val="30"/>
                <c:pt idx="1">
                  <c:v>0</c:v>
                </c:pt>
                <c:pt idx="2" formatCode="_-* #,##0.00\ _€_-;\-* #,##0.00\ _€_-;_-* &quot;-&quot;??\ _€_-;_-@_-">
                  <c:v>0</c:v>
                </c:pt>
                <c:pt idx="3" formatCode="_-* #,##0.00\ _€_-;\-* #,##0.00\ _€_-;_-* &quot;-&quot;??\ _€_-;_-@_-">
                  <c:v>0</c:v>
                </c:pt>
                <c:pt idx="4" formatCode="_-* #,##0.00\ _€_-;\-* #,##0.00\ _€_-;_-* &quot;-&quot;??\ _€_-;_-@_-">
                  <c:v>0</c:v>
                </c:pt>
                <c:pt idx="5" formatCode="_-* #,##0.00\ _€_-;\-* #,##0.00\ _€_-;_-* &quot;-&quot;??\ _€_-;_-@_-">
                  <c:v>0</c:v>
                </c:pt>
                <c:pt idx="6" formatCode="_-* #,##0.00\ _€_-;\-* #,##0.00\ _€_-;_-* &quot;-&quot;??\ _€_-;_-@_-">
                  <c:v>0</c:v>
                </c:pt>
                <c:pt idx="7" formatCode="_-* #,##0.00\ _€_-;\-* #,##0.00\ _€_-;_-* &quot;-&quot;??\ _€_-;_-@_-">
                  <c:v>0</c:v>
                </c:pt>
                <c:pt idx="8" formatCode="_-* #,##0.00\ _€_-;\-* #,##0.00\ _€_-;_-* &quot;-&quot;??\ _€_-;_-@_-">
                  <c:v>0</c:v>
                </c:pt>
                <c:pt idx="9" formatCode="_-* #,##0.00\ _€_-;\-* #,##0.00\ _€_-;_-* &quot;-&quot;??\ _€_-;_-@_-">
                  <c:v>0</c:v>
                </c:pt>
                <c:pt idx="10" formatCode="_-* #,##0.00\ _€_-;\-* #,##0.00\ _€_-;_-* &quot;-&quot;??\ _€_-;_-@_-">
                  <c:v>0</c:v>
                </c:pt>
                <c:pt idx="11" formatCode="_-* #,##0.00\ _€_-;\-* #,##0.00\ _€_-;_-* &quot;-&quot;??\ _€_-;_-@_-">
                  <c:v>0</c:v>
                </c:pt>
                <c:pt idx="12" formatCode="_-* #,##0.00\ _€_-;\-* #,##0.00\ _€_-;_-* &quot;-&quot;??\ _€_-;_-@_-">
                  <c:v>0</c:v>
                </c:pt>
                <c:pt idx="13" formatCode="_-* #,##0.00\ _€_-;\-* #,##0.00\ _€_-;_-* &quot;-&quot;??\ _€_-;_-@_-">
                  <c:v>0.3340659340659341</c:v>
                </c:pt>
                <c:pt idx="14" formatCode="_-* #,##0.00\ _€_-;\-* #,##0.00\ _€_-;_-* &quot;-&quot;??\ _€_-;_-@_-">
                  <c:v>0.32578397212543553</c:v>
                </c:pt>
                <c:pt idx="15" formatCode="_-* #,##0.00\ _€_-;\-* #,##0.00\ _€_-;_-* &quot;-&quot;??\ _€_-;_-@_-">
                  <c:v>0.3234042553191489</c:v>
                </c:pt>
                <c:pt idx="16" formatCode="_-* #,##0.00\ _€_-;\-* #,##0.00\ _€_-;_-* &quot;-&quot;??\ _€_-;_-@_-">
                  <c:v>0.3242924528301887</c:v>
                </c:pt>
                <c:pt idx="17" formatCode="_-* #,##0.00\ _€_-;\-* #,##0.00\ _€_-;_-* &quot;-&quot;??\ _€_-;_-@_-">
                  <c:v>0.32701894317048852</c:v>
                </c:pt>
                <c:pt idx="18" formatCode="_-* #,##0.00\ _€_-;\-* #,##0.00\ _€_-;_-* &quot;-&quot;??\ _€_-;_-@_-">
                  <c:v>0.33076923076923076</c:v>
                </c:pt>
                <c:pt idx="19" formatCode="_-* #,##0.00\ _€_-;\-* #,##0.00\ _€_-;_-* &quot;-&quot;??\ _€_-;_-@_-">
                  <c:v>0.33506300963676799</c:v>
                </c:pt>
                <c:pt idx="20" formatCode="_-* #,##0.00\ _€_-;\-* #,##0.00\ _€_-;_-* &quot;-&quot;??\ _€_-;_-@_-">
                  <c:v>0.33961038961038964</c:v>
                </c:pt>
                <c:pt idx="21" formatCode="_-* #,##0.00\ _€_-;\-* #,##0.00\ _€_-;_-* &quot;-&quot;??\ _€_-;_-@_-">
                  <c:v>0.34423407917383819</c:v>
                </c:pt>
                <c:pt idx="22" formatCode="_-* #,##0.00\ _€_-;\-* #,##0.00\ _€_-;_-* &quot;-&quot;??\ _€_-;_-@_-">
                  <c:v>0.34882533197139937</c:v>
                </c:pt>
                <c:pt idx="23" formatCode="_-* #,##0.00\ _€_-;\-* #,##0.00\ _€_-;_-* &quot;-&quot;??\ _€_-;_-@_-">
                  <c:v>0.35331807780320368</c:v>
                </c:pt>
                <c:pt idx="24" formatCode="_-* #,##0.00\ _€_-;\-* #,##0.00\ _€_-;_-* &quot;-&quot;??\ _€_-;_-@_-">
                  <c:v>0.35767326732673266</c:v>
                </c:pt>
                <c:pt idx="25" formatCode="_-* #,##0.00\ _€_-;\-* #,##0.00\ _€_-;_-* &quot;-&quot;??\ _€_-;_-@_-">
                  <c:v>0.36186915887850468</c:v>
                </c:pt>
                <c:pt idx="26" formatCode="_-* #,##0.00\ _€_-;\-* #,##0.00\ _€_-;_-* &quot;-&quot;??\ _€_-;_-@_-">
                  <c:v>0.36589516678012252</c:v>
                </c:pt>
                <c:pt idx="27" formatCode="_-* #,##0.00\ _€_-;\-* #,##0.00\ _€_-;_-* &quot;-&quot;??\ _€_-;_-@_-">
                  <c:v>0.36974789915966383</c:v>
                </c:pt>
                <c:pt idx="28" formatCode="_-* #,##0.00\ _€_-;\-* #,##0.00\ _€_-;_-* &quot;-&quot;??\ _€_-;_-@_-">
                  <c:v>0.37342857142857144</c:v>
                </c:pt>
                <c:pt idx="29" formatCode="_-* #,##0.00\ _€_-;\-* #,##0.00\ _€_-;_-* &quot;-&quot;??\ _€_-;_-@_-">
                  <c:v>0.37694130034219536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70-490E-9209-966CC034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668143"/>
        <c:axId val="898640463"/>
      </c:scatterChart>
      <c:valAx>
        <c:axId val="97775713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Prodotto offerto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761295"/>
        <c:crosses val="autoZero"/>
        <c:crossBetween val="midCat"/>
      </c:valAx>
      <c:valAx>
        <c:axId val="977761295"/>
        <c:scaling>
          <c:orientation val="minMax"/>
          <c:max val="12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Prezzo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757135"/>
        <c:crosses val="autoZero"/>
        <c:crossBetween val="midCat"/>
      </c:valAx>
      <c:valAx>
        <c:axId val="898640463"/>
        <c:scaling>
          <c:orientation val="minMax"/>
          <c:min val="0.3500000000000000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Elasticità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668143"/>
        <c:crosses val="max"/>
        <c:crossBetween val="midCat"/>
      </c:valAx>
      <c:valAx>
        <c:axId val="810668143"/>
        <c:scaling>
          <c:orientation val="minMax"/>
        </c:scaling>
        <c:delete val="1"/>
        <c:axPos val="b"/>
        <c:numFmt formatCode="_-* #,##0.00\ _€_-;\-* #,##0.00\ _€_-;_-* &quot;-&quot;??\ _€_-;_-@_-" sourceLinked="1"/>
        <c:majorTickMark val="out"/>
        <c:minorTickMark val="none"/>
        <c:tickLblPos val="nextTo"/>
        <c:crossAx val="898640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L'ottimo impiego del fattore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'Ottimo impiego fattore'!$B$25</c:f>
              <c:strCache>
                <c:ptCount val="1"/>
                <c:pt idx="0">
                  <c:v>Ricavo totale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fattore'!$B$26:$B$60</c:f>
              <c:numCache>
                <c:formatCode>_-* #,##0.0000\ _€_-;\-* #,##0.0000\ _€_-;_-* "-"??\ _€_-;_-@_-</c:formatCode>
                <c:ptCount val="35"/>
                <c:pt idx="0">
                  <c:v>8.5744697236373693</c:v>
                </c:pt>
                <c:pt idx="1">
                  <c:v>11.830450209003624</c:v>
                </c:pt>
                <c:pt idx="2">
                  <c:v>13.306252889297909</c:v>
                </c:pt>
                <c:pt idx="3">
                  <c:v>14.321745160012938</c:v>
                </c:pt>
                <c:pt idx="4">
                  <c:v>15.111133955232752</c:v>
                </c:pt>
                <c:pt idx="5">
                  <c:v>15.763444794488759</c:v>
                </c:pt>
                <c:pt idx="6">
                  <c:v>16.322823061802328</c:v>
                </c:pt>
                <c:pt idx="7">
                  <c:v>16.814612790922677</c:v>
                </c:pt>
                <c:pt idx="8">
                  <c:v>17.254805141664203</c:v>
                </c:pt>
                <c:pt idx="9">
                  <c:v>17.65418267150126</c:v>
                </c:pt>
                <c:pt idx="10">
                  <c:v>18.020384055188686</c:v>
                </c:pt>
                <c:pt idx="11">
                  <c:v>18.359031794268319</c:v>
                </c:pt>
                <c:pt idx="12">
                  <c:v>18.674392697642915</c:v>
                </c:pt>
                <c:pt idx="13">
                  <c:v>18.969786590489143</c:v>
                </c:pt>
                <c:pt idx="14">
                  <c:v>19.247850745145875</c:v>
                </c:pt>
                <c:pt idx="15">
                  <c:v>19.510717386727656</c:v>
                </c:pt>
                <c:pt idx="16">
                  <c:v>19.760136601158436</c:v>
                </c:pt>
                <c:pt idx="17">
                  <c:v>19.997563722323306</c:v>
                </c:pt>
                <c:pt idx="18">
                  <c:v>20.224222901986316</c:v>
                </c:pt>
                <c:pt idx="19">
                  <c:v>20.44115428687272</c:v>
                </c:pt>
                <c:pt idx="20">
                  <c:v>20.649249651655424</c:v>
                </c:pt>
                <c:pt idx="21">
                  <c:v>20.849279736348358</c:v>
                </c:pt>
                <c:pt idx="22">
                  <c:v>21.041915514248611</c:v>
                </c:pt>
                <c:pt idx="23">
                  <c:v>21.227744947022934</c:v>
                </c:pt>
                <c:pt idx="24">
                  <c:v>21.407286335233337</c:v>
                </c:pt>
                <c:pt idx="25">
                  <c:v>21.58099906639983</c:v>
                </c:pt>
                <c:pt idx="26">
                  <c:v>21.749292349762527</c:v>
                </c:pt>
                <c:pt idx="27">
                  <c:v>21.912532376383975</c:v>
                </c:pt>
                <c:pt idx="28">
                  <c:v>22.071048235230496</c:v>
                </c:pt>
                <c:pt idx="29">
                  <c:v>22.225136837309801</c:v>
                </c:pt>
                <c:pt idx="30">
                  <c:v>22.375067042071734</c:v>
                </c:pt>
                <c:pt idx="31">
                  <c:v>22.521083137151837</c:v>
                </c:pt>
                <c:pt idx="32">
                  <c:v>22.663407790049508</c:v>
                </c:pt>
                <c:pt idx="33">
                  <c:v>22.802244565613062</c:v>
                </c:pt>
                <c:pt idx="34">
                  <c:v>22.937780084219813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B6-4876-9BDE-845190E005CB}"/>
            </c:ext>
          </c:extLst>
        </c:ser>
        <c:ser>
          <c:idx val="3"/>
          <c:order val="1"/>
          <c:tx>
            <c:strRef>
              <c:f>'Ottimo impiego fattore'!$E$25</c:f>
              <c:strCache>
                <c:ptCount val="1"/>
                <c:pt idx="0">
                  <c:v>Costo totale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fattore'!$E$26:$E$60</c:f>
              <c:numCache>
                <c:formatCode>_-* #,##0.00\ _€_-;\-* #,##0.00\ _€_-;_-* "-"??\ _€_-;_-@_-</c:formatCode>
                <c:ptCount val="35"/>
                <c:pt idx="0">
                  <c:v>12.07</c:v>
                </c:pt>
                <c:pt idx="1">
                  <c:v>12.35</c:v>
                </c:pt>
                <c:pt idx="2">
                  <c:v>12.629999999999999</c:v>
                </c:pt>
                <c:pt idx="3">
                  <c:v>12.91</c:v>
                </c:pt>
                <c:pt idx="4">
                  <c:v>13.19</c:v>
                </c:pt>
                <c:pt idx="5">
                  <c:v>13.47</c:v>
                </c:pt>
                <c:pt idx="6">
                  <c:v>13.75</c:v>
                </c:pt>
                <c:pt idx="7">
                  <c:v>14.03</c:v>
                </c:pt>
                <c:pt idx="8">
                  <c:v>14.309999999999999</c:v>
                </c:pt>
                <c:pt idx="9">
                  <c:v>14.59</c:v>
                </c:pt>
                <c:pt idx="10">
                  <c:v>14.87</c:v>
                </c:pt>
                <c:pt idx="11">
                  <c:v>15.15</c:v>
                </c:pt>
                <c:pt idx="12">
                  <c:v>15.43</c:v>
                </c:pt>
                <c:pt idx="13">
                  <c:v>15.709999999999999</c:v>
                </c:pt>
                <c:pt idx="14">
                  <c:v>15.99</c:v>
                </c:pt>
                <c:pt idx="15">
                  <c:v>16.27</c:v>
                </c:pt>
                <c:pt idx="16">
                  <c:v>16.55</c:v>
                </c:pt>
                <c:pt idx="17">
                  <c:v>16.829999999999998</c:v>
                </c:pt>
                <c:pt idx="18">
                  <c:v>17.11</c:v>
                </c:pt>
                <c:pt idx="19">
                  <c:v>17.39</c:v>
                </c:pt>
                <c:pt idx="20">
                  <c:v>17.669999999999998</c:v>
                </c:pt>
                <c:pt idx="21">
                  <c:v>17.95</c:v>
                </c:pt>
                <c:pt idx="22">
                  <c:v>18.23</c:v>
                </c:pt>
                <c:pt idx="23">
                  <c:v>18.509999999999998</c:v>
                </c:pt>
                <c:pt idx="24">
                  <c:v>18.79</c:v>
                </c:pt>
                <c:pt idx="25">
                  <c:v>19.07</c:v>
                </c:pt>
                <c:pt idx="26">
                  <c:v>19.350000000000001</c:v>
                </c:pt>
                <c:pt idx="27">
                  <c:v>19.63</c:v>
                </c:pt>
                <c:pt idx="28">
                  <c:v>19.91</c:v>
                </c:pt>
                <c:pt idx="29">
                  <c:v>20.189999999999998</c:v>
                </c:pt>
                <c:pt idx="30">
                  <c:v>20.47</c:v>
                </c:pt>
                <c:pt idx="31">
                  <c:v>20.75</c:v>
                </c:pt>
                <c:pt idx="32">
                  <c:v>21.03</c:v>
                </c:pt>
                <c:pt idx="33">
                  <c:v>21.310000000000002</c:v>
                </c:pt>
                <c:pt idx="34">
                  <c:v>21.589999999999996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F-4CC7-AF9F-EBD2362A1348}"/>
            </c:ext>
          </c:extLst>
        </c:ser>
        <c:ser>
          <c:idx val="1"/>
          <c:order val="2"/>
          <c:tx>
            <c:strRef>
              <c:f>'Ottimo impiego fattore'!$H$25</c:f>
              <c:strCache>
                <c:ptCount val="1"/>
                <c:pt idx="0">
                  <c:v>Profitto totale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fattore'!$H$26:$H$60</c:f>
              <c:numCache>
                <c:formatCode>_-* #,##0.00\ _€_-;\-* #,##0.00\ _€_-;_-* "-"??\ _€_-;_-@_-</c:formatCode>
                <c:ptCount val="35"/>
                <c:pt idx="0">
                  <c:v>-3.495530276362631</c:v>
                </c:pt>
                <c:pt idx="1">
                  <c:v>-0.51954979099637555</c:v>
                </c:pt>
                <c:pt idx="2">
                  <c:v>0.67625288929790983</c:v>
                </c:pt>
                <c:pt idx="3">
                  <c:v>1.4117451600129378</c:v>
                </c:pt>
                <c:pt idx="4">
                  <c:v>1.9211339552327527</c:v>
                </c:pt>
                <c:pt idx="5">
                  <c:v>2.2934447944887584</c:v>
                </c:pt>
                <c:pt idx="6">
                  <c:v>2.5728230618023282</c:v>
                </c:pt>
                <c:pt idx="7">
                  <c:v>2.7846127909226777</c:v>
                </c:pt>
                <c:pt idx="8">
                  <c:v>2.9448051416642045</c:v>
                </c:pt>
                <c:pt idx="9">
                  <c:v>3.0641826715012606</c:v>
                </c:pt>
                <c:pt idx="10">
                  <c:v>3.1503840551886864</c:v>
                </c:pt>
                <c:pt idx="11">
                  <c:v>3.2090317942683182</c:v>
                </c:pt>
                <c:pt idx="12">
                  <c:v>3.2443926976429154</c:v>
                </c:pt>
                <c:pt idx="13">
                  <c:v>3.2597865904891439</c:v>
                </c:pt>
                <c:pt idx="14">
                  <c:v>3.2578507451458751</c:v>
                </c:pt>
                <c:pt idx="15">
                  <c:v>3.2407173867276562</c:v>
                </c:pt>
                <c:pt idx="16">
                  <c:v>3.2101366011584354</c:v>
                </c:pt>
                <c:pt idx="17">
                  <c:v>3.1675637223233082</c:v>
                </c:pt>
                <c:pt idx="18">
                  <c:v>3.1142229019863166</c:v>
                </c:pt>
                <c:pt idx="19">
                  <c:v>3.0511542868727197</c:v>
                </c:pt>
                <c:pt idx="20">
                  <c:v>2.9792496516554259</c:v>
                </c:pt>
                <c:pt idx="21">
                  <c:v>2.8992797363483582</c:v>
                </c:pt>
                <c:pt idx="22">
                  <c:v>2.8119155142486107</c:v>
                </c:pt>
                <c:pt idx="23">
                  <c:v>2.7177449470229362</c:v>
                </c:pt>
                <c:pt idx="24">
                  <c:v>2.617286335233338</c:v>
                </c:pt>
                <c:pt idx="25">
                  <c:v>2.5109990663998296</c:v>
                </c:pt>
                <c:pt idx="26">
                  <c:v>2.3992923497625256</c:v>
                </c:pt>
                <c:pt idx="27">
                  <c:v>2.2825323763839762</c:v>
                </c:pt>
                <c:pt idx="28">
                  <c:v>2.1610482352304956</c:v>
                </c:pt>
                <c:pt idx="29">
                  <c:v>2.0351368373098033</c:v>
                </c:pt>
                <c:pt idx="30">
                  <c:v>1.9050670420717353</c:v>
                </c:pt>
                <c:pt idx="31">
                  <c:v>1.7710831371518374</c:v>
                </c:pt>
                <c:pt idx="32">
                  <c:v>1.6334077900495068</c:v>
                </c:pt>
                <c:pt idx="33">
                  <c:v>1.4922445656130598</c:v>
                </c:pt>
                <c:pt idx="34">
                  <c:v>1.3477800842198171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F-4CC7-AF9F-EBD2362A1348}"/>
            </c:ext>
          </c:extLst>
        </c:ser>
        <c:ser>
          <c:idx val="2"/>
          <c:order val="3"/>
          <c:tx>
            <c:strRef>
              <c:f>'Ottimo impiego fattore'!$A$16</c:f>
              <c:strCache>
                <c:ptCount val="1"/>
                <c:pt idx="0">
                  <c:v>Punto ottimo</c:v>
                </c:pt>
              </c:strCache>
            </c:strRef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'Ottimo impiego fattore'!$B$16:$B$17</c:f>
              <c:numCache>
                <c:formatCode>0.00</c:formatCode>
                <c:ptCount val="2"/>
                <c:pt idx="0">
                  <c:v>5.3</c:v>
                </c:pt>
                <c:pt idx="1">
                  <c:v>5.3</c:v>
                </c:pt>
              </c:numCache>
            </c:numRef>
          </c:xVal>
          <c:yVal>
            <c:numRef>
              <c:f>'Ottimo impiego fattore'!$C$16:$C$17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18.969786590489143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DF-4CC7-AF9F-EBD2362A1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211064"/>
        <c:axId val="399211456"/>
      </c:scatterChart>
      <c:valAx>
        <c:axId val="399211064"/>
        <c:scaling>
          <c:orientation val="minMax"/>
          <c:max val="1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</a:t>
                </a:r>
                <a:r>
                  <a:rPr lang="en-US" i="1"/>
                  <a:t>x</a:t>
                </a:r>
                <a:r>
                  <a:rPr lang="en-US" i="1" baseline="-25000"/>
                  <a:t>1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11456"/>
        <c:crosses val="autoZero"/>
        <c:crossBetween val="midCat"/>
        <c:majorUnit val="2"/>
      </c:valAx>
      <c:valAx>
        <c:axId val="39921145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Ricavo/Costo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11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15813392975681"/>
          <c:y val="0.65175621429674246"/>
          <c:w val="0.65184192401481733"/>
          <c:h val="6.5339526153877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L'ottimo impiego del fattore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'Ottimo impiego fattore'!$C$25</c:f>
              <c:strCache>
                <c:ptCount val="1"/>
                <c:pt idx="0">
                  <c:v>Ricavo medio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fattore'!$C$26:$C$60</c:f>
              <c:numCache>
                <c:formatCode>_-* #,##0.0000\ _€_-;\-* #,##0.0000\ _€_-;_-* "-"??\ _€_-;_-@_-</c:formatCode>
                <c:ptCount val="35"/>
                <c:pt idx="0">
                  <c:v>85.744697236373682</c:v>
                </c:pt>
                <c:pt idx="1">
                  <c:v>23.660900418007248</c:v>
                </c:pt>
                <c:pt idx="2">
                  <c:v>14.784725432553232</c:v>
                </c:pt>
                <c:pt idx="3">
                  <c:v>11.016727046163798</c:v>
                </c:pt>
                <c:pt idx="4">
                  <c:v>8.8889023266075018</c:v>
                </c:pt>
                <c:pt idx="5">
                  <c:v>7.5064022830898853</c:v>
                </c:pt>
                <c:pt idx="6">
                  <c:v>6.5291292247209309</c:v>
                </c:pt>
                <c:pt idx="7">
                  <c:v>5.7981423416974751</c:v>
                </c:pt>
                <c:pt idx="8">
                  <c:v>5.2287288308073343</c:v>
                </c:pt>
                <c:pt idx="9">
                  <c:v>4.7714007220273675</c:v>
                </c:pt>
                <c:pt idx="10">
                  <c:v>4.3952156232167532</c:v>
                </c:pt>
                <c:pt idx="11">
                  <c:v>4.0797848431707378</c:v>
                </c:pt>
                <c:pt idx="12">
                  <c:v>3.8111005505393702</c:v>
                </c:pt>
                <c:pt idx="13">
                  <c:v>3.5792050170734235</c:v>
                </c:pt>
                <c:pt idx="14">
                  <c:v>3.3768159202010306</c:v>
                </c:pt>
                <c:pt idx="15">
                  <c:v>3.198478260119288</c:v>
                </c:pt>
                <c:pt idx="16">
                  <c:v>3.0400210155628362</c:v>
                </c:pt>
                <c:pt idx="17">
                  <c:v>2.898197640916421</c:v>
                </c:pt>
                <c:pt idx="18">
                  <c:v>2.770441493422783</c:v>
                </c:pt>
                <c:pt idx="19">
                  <c:v>2.6546953619315219</c:v>
                </c:pt>
                <c:pt idx="20">
                  <c:v>2.549290080451287</c:v>
                </c:pt>
                <c:pt idx="21">
                  <c:v>2.4528564395703949</c:v>
                </c:pt>
                <c:pt idx="22">
                  <c:v>2.3642601701402932</c:v>
                </c:pt>
                <c:pt idx="23">
                  <c:v>2.282553220109993</c:v>
                </c:pt>
                <c:pt idx="24">
                  <c:v>2.2069367355910656</c:v>
                </c:pt>
                <c:pt idx="25">
                  <c:v>2.1367325808316666</c:v>
                </c:pt>
                <c:pt idx="26">
                  <c:v>2.0713611761678599</c:v>
                </c:pt>
                <c:pt idx="27">
                  <c:v>2.0103240712278874</c:v>
                </c:pt>
                <c:pt idx="28">
                  <c:v>1.9531901093124331</c:v>
                </c:pt>
                <c:pt idx="29">
                  <c:v>1.8995843450692138</c:v>
                </c:pt>
                <c:pt idx="30">
                  <c:v>1.8491790943860937</c:v>
                </c:pt>
                <c:pt idx="31">
                  <c:v>1.801686650972147</c:v>
                </c:pt>
                <c:pt idx="32">
                  <c:v>1.7568533170581013</c:v>
                </c:pt>
                <c:pt idx="33">
                  <c:v>1.7144544786175233</c:v>
                </c:pt>
                <c:pt idx="34">
                  <c:v>1.6742905170963369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3A-4559-BB17-7022F5B13F20}"/>
            </c:ext>
          </c:extLst>
        </c:ser>
        <c:ser>
          <c:idx val="3"/>
          <c:order val="1"/>
          <c:tx>
            <c:strRef>
              <c:f>'Ottimo impiego fattore'!$F$25</c:f>
              <c:strCache>
                <c:ptCount val="1"/>
                <c:pt idx="0">
                  <c:v>Costo medio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fattore'!$F$26:$F$60</c:f>
              <c:numCache>
                <c:formatCode>_-* #,##0.00\ _€_-;\-* #,##0.00\ _€_-;_-* "-"??\ _€_-;_-@_-</c:formatCode>
                <c:ptCount val="35"/>
                <c:pt idx="0">
                  <c:v>120.7</c:v>
                </c:pt>
                <c:pt idx="1">
                  <c:v>24.7</c:v>
                </c:pt>
                <c:pt idx="2">
                  <c:v>14.033333333333331</c:v>
                </c:pt>
                <c:pt idx="3">
                  <c:v>9.930769230769231</c:v>
                </c:pt>
                <c:pt idx="4">
                  <c:v>7.7588235294117647</c:v>
                </c:pt>
                <c:pt idx="5">
                  <c:v>6.4142857142857146</c:v>
                </c:pt>
                <c:pt idx="6">
                  <c:v>5.5</c:v>
                </c:pt>
                <c:pt idx="7">
                  <c:v>4.8379310344827582</c:v>
                </c:pt>
                <c:pt idx="8">
                  <c:v>4.336363636363636</c:v>
                </c:pt>
                <c:pt idx="9">
                  <c:v>3.9432432432432432</c:v>
                </c:pt>
                <c:pt idx="10">
                  <c:v>3.626829268292683</c:v>
                </c:pt>
                <c:pt idx="11">
                  <c:v>3.3666666666666667</c:v>
                </c:pt>
                <c:pt idx="12">
                  <c:v>3.1489795918367345</c:v>
                </c:pt>
                <c:pt idx="13">
                  <c:v>2.9641509433962265</c:v>
                </c:pt>
                <c:pt idx="14">
                  <c:v>2.8052631578947369</c:v>
                </c:pt>
                <c:pt idx="15">
                  <c:v>2.6672131147540985</c:v>
                </c:pt>
                <c:pt idx="16">
                  <c:v>2.5461538461538464</c:v>
                </c:pt>
                <c:pt idx="17">
                  <c:v>2.4391304347826082</c:v>
                </c:pt>
                <c:pt idx="18">
                  <c:v>2.3438356164383563</c:v>
                </c:pt>
                <c:pt idx="19">
                  <c:v>2.2584415584415583</c:v>
                </c:pt>
                <c:pt idx="20">
                  <c:v>2.1814814814814811</c:v>
                </c:pt>
                <c:pt idx="21">
                  <c:v>2.111764705882353</c:v>
                </c:pt>
                <c:pt idx="22">
                  <c:v>2.048314606741573</c:v>
                </c:pt>
                <c:pt idx="23">
                  <c:v>1.990322580645161</c:v>
                </c:pt>
                <c:pt idx="24">
                  <c:v>1.9371134020618557</c:v>
                </c:pt>
                <c:pt idx="25">
                  <c:v>1.8881188118811882</c:v>
                </c:pt>
                <c:pt idx="26">
                  <c:v>1.842857142857143</c:v>
                </c:pt>
                <c:pt idx="27">
                  <c:v>1.8009174311926603</c:v>
                </c:pt>
                <c:pt idx="28">
                  <c:v>1.7619469026548671</c:v>
                </c:pt>
                <c:pt idx="29">
                  <c:v>1.7256410256410255</c:v>
                </c:pt>
                <c:pt idx="30">
                  <c:v>1.6917355371900826</c:v>
                </c:pt>
                <c:pt idx="31">
                  <c:v>1.66</c:v>
                </c:pt>
                <c:pt idx="32">
                  <c:v>1.6302325581395349</c:v>
                </c:pt>
                <c:pt idx="33">
                  <c:v>1.6022556390977445</c:v>
                </c:pt>
                <c:pt idx="34">
                  <c:v>1.5759124087591239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3A-4559-BB17-7022F5B13F20}"/>
            </c:ext>
          </c:extLst>
        </c:ser>
        <c:ser>
          <c:idx val="1"/>
          <c:order val="2"/>
          <c:tx>
            <c:strRef>
              <c:f>'Ottimo impiego fattore'!$I$25</c:f>
              <c:strCache>
                <c:ptCount val="1"/>
                <c:pt idx="0">
                  <c:v>Profitto medio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fattore'!$I$26:$I$60</c:f>
              <c:numCache>
                <c:formatCode>_-* #,##0.00\ _€_-;\-* #,##0.00\ _€_-;_-* "-"??\ _€_-;_-@_-</c:formatCode>
                <c:ptCount val="35"/>
                <c:pt idx="0">
                  <c:v>-34.955302763626321</c:v>
                </c:pt>
                <c:pt idx="1">
                  <c:v>-1.0390995819927511</c:v>
                </c:pt>
                <c:pt idx="2">
                  <c:v>0.7513920992199008</c:v>
                </c:pt>
                <c:pt idx="3">
                  <c:v>1.0859578153945666</c:v>
                </c:pt>
                <c:pt idx="4">
                  <c:v>1.1300787971957371</c:v>
                </c:pt>
                <c:pt idx="5">
                  <c:v>1.0921165688041707</c:v>
                </c:pt>
                <c:pt idx="6">
                  <c:v>1.0291292247209309</c:v>
                </c:pt>
                <c:pt idx="7">
                  <c:v>0.96021130721471692</c:v>
                </c:pt>
                <c:pt idx="8">
                  <c:v>0.89236519444369833</c:v>
                </c:pt>
                <c:pt idx="9">
                  <c:v>0.82815747878412438</c:v>
                </c:pt>
                <c:pt idx="10">
                  <c:v>0.76838635492407015</c:v>
                </c:pt>
                <c:pt idx="11">
                  <c:v>0.71311817650407106</c:v>
                </c:pt>
                <c:pt idx="12">
                  <c:v>0.66212095870263576</c:v>
                </c:pt>
                <c:pt idx="13">
                  <c:v>0.615054073677197</c:v>
                </c:pt>
                <c:pt idx="14">
                  <c:v>0.5715527623062937</c:v>
                </c:pt>
                <c:pt idx="15">
                  <c:v>0.53126514536518954</c:v>
                </c:pt>
                <c:pt idx="16">
                  <c:v>0.49386716940898978</c:v>
                </c:pt>
                <c:pt idx="17">
                  <c:v>0.4590672061338128</c:v>
                </c:pt>
                <c:pt idx="18">
                  <c:v>0.42660587698442676</c:v>
                </c:pt>
                <c:pt idx="19">
                  <c:v>0.39625380348996364</c:v>
                </c:pt>
                <c:pt idx="20">
                  <c:v>0.36780859896980589</c:v>
                </c:pt>
                <c:pt idx="21">
                  <c:v>0.34109173368804191</c:v>
                </c:pt>
                <c:pt idx="22">
                  <c:v>0.31594556339872026</c:v>
                </c:pt>
                <c:pt idx="23">
                  <c:v>0.29223063946483196</c:v>
                </c:pt>
                <c:pt idx="24">
                  <c:v>0.26982333352920995</c:v>
                </c:pt>
                <c:pt idx="25">
                  <c:v>0.24861376895047838</c:v>
                </c:pt>
                <c:pt idx="26">
                  <c:v>0.22850403331071689</c:v>
                </c:pt>
                <c:pt idx="27">
                  <c:v>0.20940664003522702</c:v>
                </c:pt>
                <c:pt idx="28">
                  <c:v>0.191243206657566</c:v>
                </c:pt>
                <c:pt idx="29">
                  <c:v>0.1739433194281883</c:v>
                </c:pt>
                <c:pt idx="30">
                  <c:v>0.15744355719601111</c:v>
                </c:pt>
                <c:pt idx="31">
                  <c:v>0.14168665097214705</c:v>
                </c:pt>
                <c:pt idx="32">
                  <c:v>0.12662075891856639</c:v>
                </c:pt>
                <c:pt idx="33">
                  <c:v>0.11219883951977883</c:v>
                </c:pt>
                <c:pt idx="34">
                  <c:v>9.8378108337213055E-2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3A-4559-BB17-7022F5B13F20}"/>
            </c:ext>
          </c:extLst>
        </c:ser>
        <c:ser>
          <c:idx val="2"/>
          <c:order val="3"/>
          <c:tx>
            <c:strRef>
              <c:f>'Ottimo impiego fattore'!$A$16</c:f>
              <c:strCache>
                <c:ptCount val="1"/>
                <c:pt idx="0">
                  <c:v>Punto ottimo</c:v>
                </c:pt>
              </c:strCache>
            </c:strRef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'Ottimo impiego fattore'!$B$16:$B$17</c:f>
              <c:numCache>
                <c:formatCode>0.00</c:formatCode>
                <c:ptCount val="2"/>
                <c:pt idx="0">
                  <c:v>5.3</c:v>
                </c:pt>
                <c:pt idx="1">
                  <c:v>5.3</c:v>
                </c:pt>
              </c:numCache>
            </c:numRef>
          </c:xVal>
          <c:yVal>
            <c:numRef>
              <c:f>'Ottimo impiego fattore'!$C$16:$C$17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18.969786590489143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3A-4559-BB17-7022F5B13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02408"/>
        <c:axId val="519302800"/>
      </c:scatterChart>
      <c:valAx>
        <c:axId val="519302408"/>
        <c:scaling>
          <c:orientation val="minMax"/>
          <c:max val="1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</a:t>
                </a:r>
                <a:r>
                  <a:rPr lang="en-US" i="1"/>
                  <a:t>x</a:t>
                </a:r>
                <a:r>
                  <a:rPr lang="en-US" i="1" baseline="-25000"/>
                  <a:t>1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2800"/>
        <c:crosses val="autoZero"/>
        <c:crossBetween val="midCat"/>
        <c:majorUnit val="2"/>
      </c:valAx>
      <c:valAx>
        <c:axId val="51930280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Ricavo/Costo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2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L'ottimo impiego del fattore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025557975465809E-2"/>
          <c:y val="2.5190075427951999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'Ottimo impiego fattore'!$D$25</c:f>
              <c:strCache>
                <c:ptCount val="1"/>
                <c:pt idx="0">
                  <c:v>Ricavo marginale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fattore'!$D$26:$D$60</c:f>
              <c:numCache>
                <c:formatCode>_-* #,##0.00\ _€_-;\-* #,##0.00\ _€_-;_-* "-"??\ _€_-;_-@_-</c:formatCode>
                <c:ptCount val="35"/>
                <c:pt idx="1">
                  <c:v>3.2559804853662548</c:v>
                </c:pt>
                <c:pt idx="2">
                  <c:v>1.4758026802942847</c:v>
                </c:pt>
                <c:pt idx="3">
                  <c:v>1.0154922707150291</c:v>
                </c:pt>
                <c:pt idx="4">
                  <c:v>0.7893887952198142</c:v>
                </c:pt>
                <c:pt idx="5">
                  <c:v>0.65231083925600686</c:v>
                </c:pt>
                <c:pt idx="6">
                  <c:v>0.55937826731356921</c:v>
                </c:pt>
                <c:pt idx="7">
                  <c:v>0.4917897291203488</c:v>
                </c:pt>
                <c:pt idx="8">
                  <c:v>0.44019235074152618</c:v>
                </c:pt>
                <c:pt idx="9">
                  <c:v>0.39937752983705721</c:v>
                </c:pt>
                <c:pt idx="10">
                  <c:v>0.36620138368742516</c:v>
                </c:pt>
                <c:pt idx="11">
                  <c:v>0.33864773907963297</c:v>
                </c:pt>
                <c:pt idx="12">
                  <c:v>0.31536090337459655</c:v>
                </c:pt>
                <c:pt idx="13">
                  <c:v>0.29539389284622786</c:v>
                </c:pt>
                <c:pt idx="14">
                  <c:v>0.2780641546567324</c:v>
                </c:pt>
                <c:pt idx="15">
                  <c:v>0.26286664158178041</c:v>
                </c:pt>
                <c:pt idx="16">
                  <c:v>0.2494192144307803</c:v>
                </c:pt>
                <c:pt idx="17">
                  <c:v>0.23742712116487041</c:v>
                </c:pt>
                <c:pt idx="18">
                  <c:v>0.22665917966300952</c:v>
                </c:pt>
                <c:pt idx="19">
                  <c:v>0.21693138488640429</c:v>
                </c:pt>
                <c:pt idx="20">
                  <c:v>0.20809536478270374</c:v>
                </c:pt>
                <c:pt idx="21">
                  <c:v>0.20003008469293349</c:v>
                </c:pt>
                <c:pt idx="22">
                  <c:v>0.19263577790025366</c:v>
                </c:pt>
                <c:pt idx="23">
                  <c:v>0.18582943277432307</c:v>
                </c:pt>
                <c:pt idx="24">
                  <c:v>0.17954138821040289</c:v>
                </c:pt>
                <c:pt idx="25">
                  <c:v>0.17371273116649277</c:v>
                </c:pt>
                <c:pt idx="26">
                  <c:v>0.16829328336269711</c:v>
                </c:pt>
                <c:pt idx="27">
                  <c:v>0.16324002662144821</c:v>
                </c:pt>
                <c:pt idx="28">
                  <c:v>0.15851585884652053</c:v>
                </c:pt>
                <c:pt idx="29">
                  <c:v>0.1540886020793053</c:v>
                </c:pt>
                <c:pt idx="30">
                  <c:v>0.14993020476193308</c:v>
                </c:pt>
                <c:pt idx="31">
                  <c:v>0.14601609508010327</c:v>
                </c:pt>
                <c:pt idx="32">
                  <c:v>0.14232465289767049</c:v>
                </c:pt>
                <c:pt idx="33">
                  <c:v>0.13883677556355423</c:v>
                </c:pt>
                <c:pt idx="34">
                  <c:v>0.13553551860675128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0F-4328-BEF3-3367610C2B64}"/>
            </c:ext>
          </c:extLst>
        </c:ser>
        <c:ser>
          <c:idx val="3"/>
          <c:order val="1"/>
          <c:tx>
            <c:strRef>
              <c:f>'Ottimo impiego fattore'!$G$25</c:f>
              <c:strCache>
                <c:ptCount val="1"/>
                <c:pt idx="0">
                  <c:v>Costo marginale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fattore'!$G$27:$G$60</c:f>
              <c:numCache>
                <c:formatCode>General</c:formatCode>
                <c:ptCount val="34"/>
                <c:pt idx="0">
                  <c:v>0.27999999999999997</c:v>
                </c:pt>
                <c:pt idx="1">
                  <c:v>0.27999999999999997</c:v>
                </c:pt>
                <c:pt idx="2">
                  <c:v>0.27999999999999997</c:v>
                </c:pt>
                <c:pt idx="3">
                  <c:v>0.27999999999999992</c:v>
                </c:pt>
                <c:pt idx="4">
                  <c:v>0.28000000000000008</c:v>
                </c:pt>
                <c:pt idx="5">
                  <c:v>0.27999999999999992</c:v>
                </c:pt>
                <c:pt idx="6">
                  <c:v>0.27999999999999992</c:v>
                </c:pt>
                <c:pt idx="7">
                  <c:v>0.27999999999999992</c:v>
                </c:pt>
                <c:pt idx="8">
                  <c:v>0.28000000000000025</c:v>
                </c:pt>
                <c:pt idx="9">
                  <c:v>0.27999999999999958</c:v>
                </c:pt>
                <c:pt idx="10">
                  <c:v>0.28000000000000025</c:v>
                </c:pt>
                <c:pt idx="11">
                  <c:v>0.28000000000000025</c:v>
                </c:pt>
                <c:pt idx="12">
                  <c:v>0.27999999999999958</c:v>
                </c:pt>
                <c:pt idx="13">
                  <c:v>0.28000000000000025</c:v>
                </c:pt>
                <c:pt idx="14">
                  <c:v>0.27999999999999958</c:v>
                </c:pt>
                <c:pt idx="15">
                  <c:v>0.28000000000000025</c:v>
                </c:pt>
                <c:pt idx="16">
                  <c:v>0.28000000000000025</c:v>
                </c:pt>
                <c:pt idx="17">
                  <c:v>0.27999999999999958</c:v>
                </c:pt>
                <c:pt idx="18">
                  <c:v>0.28000000000000025</c:v>
                </c:pt>
                <c:pt idx="19">
                  <c:v>0.27999999999999958</c:v>
                </c:pt>
                <c:pt idx="20">
                  <c:v>0.28000000000000025</c:v>
                </c:pt>
                <c:pt idx="21">
                  <c:v>0.28000000000000025</c:v>
                </c:pt>
                <c:pt idx="22">
                  <c:v>0.28000000000000025</c:v>
                </c:pt>
                <c:pt idx="23">
                  <c:v>0.27999999999999897</c:v>
                </c:pt>
                <c:pt idx="24">
                  <c:v>0.28000000000000025</c:v>
                </c:pt>
                <c:pt idx="25">
                  <c:v>0.28000000000000025</c:v>
                </c:pt>
                <c:pt idx="26">
                  <c:v>0.28000000000000025</c:v>
                </c:pt>
                <c:pt idx="27">
                  <c:v>0.28000000000000025</c:v>
                </c:pt>
                <c:pt idx="28">
                  <c:v>0.27999999999999897</c:v>
                </c:pt>
                <c:pt idx="29">
                  <c:v>0.28000000000000025</c:v>
                </c:pt>
                <c:pt idx="30">
                  <c:v>0.28000000000000025</c:v>
                </c:pt>
                <c:pt idx="31">
                  <c:v>0.28000000000000025</c:v>
                </c:pt>
                <c:pt idx="32">
                  <c:v>0.28000000000000025</c:v>
                </c:pt>
                <c:pt idx="33">
                  <c:v>0.27999999999999897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0F-4328-BEF3-3367610C2B64}"/>
            </c:ext>
          </c:extLst>
        </c:ser>
        <c:ser>
          <c:idx val="1"/>
          <c:order val="2"/>
          <c:tx>
            <c:strRef>
              <c:f>'Ottimo impiego fattore'!$J$25</c:f>
              <c:strCache>
                <c:ptCount val="1"/>
                <c:pt idx="0">
                  <c:v>Profitto marginale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'Ottimo impiego fattore'!$A$26:$A$60</c:f>
              <c:numCache>
                <c:formatCode>General</c:formatCode>
                <c:ptCount val="35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</c:numCache>
            </c:numRef>
          </c:xVal>
          <c:yVal>
            <c:numRef>
              <c:f>'Ottimo impiego fattore'!$J$27:$J$60</c:f>
              <c:numCache>
                <c:formatCode>_-* #,##0.00\ _€_-;\-* #,##0.00\ _€_-;_-* "-"??\ _€_-;_-@_-</c:formatCode>
                <c:ptCount val="34"/>
                <c:pt idx="0">
                  <c:v>2.975980485366255</c:v>
                </c:pt>
                <c:pt idx="1">
                  <c:v>1.1958026802942847</c:v>
                </c:pt>
                <c:pt idx="2">
                  <c:v>0.7354922707150291</c:v>
                </c:pt>
                <c:pt idx="3">
                  <c:v>0.50938879521981428</c:v>
                </c:pt>
                <c:pt idx="4">
                  <c:v>0.37231083925600678</c:v>
                </c:pt>
                <c:pt idx="5">
                  <c:v>0.2793782673135693</c:v>
                </c:pt>
                <c:pt idx="6">
                  <c:v>0.21178972912034888</c:v>
                </c:pt>
                <c:pt idx="7">
                  <c:v>0.16019235074152627</c:v>
                </c:pt>
                <c:pt idx="8">
                  <c:v>0.11937752983705696</c:v>
                </c:pt>
                <c:pt idx="9">
                  <c:v>8.6201383687425581E-2</c:v>
                </c:pt>
                <c:pt idx="10">
                  <c:v>5.8647739079632721E-2</c:v>
                </c:pt>
                <c:pt idx="11">
                  <c:v>3.5360903374596298E-2</c:v>
                </c:pt>
                <c:pt idx="12">
                  <c:v>1.5393892846228274E-2</c:v>
                </c:pt>
                <c:pt idx="13">
                  <c:v>-1.9358453432678502E-3</c:v>
                </c:pt>
                <c:pt idx="14">
                  <c:v>-1.7133358418219169E-2</c:v>
                </c:pt>
                <c:pt idx="15">
                  <c:v>-3.0580785569219948E-2</c:v>
                </c:pt>
                <c:pt idx="16">
                  <c:v>-4.2572878835129835E-2</c:v>
                </c:pt>
                <c:pt idx="17">
                  <c:v>-5.3340820336990058E-2</c:v>
                </c:pt>
                <c:pt idx="18">
                  <c:v>-6.3068615113595961E-2</c:v>
                </c:pt>
                <c:pt idx="19">
                  <c:v>-7.1904635217295843E-2</c:v>
                </c:pt>
                <c:pt idx="20">
                  <c:v>-7.9969915307066763E-2</c:v>
                </c:pt>
                <c:pt idx="21">
                  <c:v>-8.7364222099746591E-2</c:v>
                </c:pt>
                <c:pt idx="22">
                  <c:v>-9.4170567225677182E-2</c:v>
                </c:pt>
                <c:pt idx="23">
                  <c:v>-0.10045861178959609</c:v>
                </c:pt>
                <c:pt idx="24">
                  <c:v>-0.10628726883350748</c:v>
                </c:pt>
                <c:pt idx="25">
                  <c:v>-0.11170671663730314</c:v>
                </c:pt>
                <c:pt idx="26">
                  <c:v>-0.11675997337855204</c:v>
                </c:pt>
                <c:pt idx="27">
                  <c:v>-0.12148414115347972</c:v>
                </c:pt>
                <c:pt idx="28">
                  <c:v>-0.12591139792069367</c:v>
                </c:pt>
                <c:pt idx="29">
                  <c:v>-0.13006979523806717</c:v>
                </c:pt>
                <c:pt idx="30">
                  <c:v>-0.13398390491989698</c:v>
                </c:pt>
                <c:pt idx="31">
                  <c:v>-0.13767534710232976</c:v>
                </c:pt>
                <c:pt idx="32">
                  <c:v>-0.14116322443644602</c:v>
                </c:pt>
                <c:pt idx="33">
                  <c:v>-0.14446448139324769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0F-4328-BEF3-3367610C2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03584"/>
        <c:axId val="519303976"/>
      </c:scatterChart>
      <c:valAx>
        <c:axId val="519303584"/>
        <c:scaling>
          <c:orientation val="minMax"/>
          <c:max val="1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</a:t>
                </a:r>
                <a:r>
                  <a:rPr lang="en-US" i="1"/>
                  <a:t>x</a:t>
                </a:r>
                <a:r>
                  <a:rPr lang="en-US" i="1" baseline="-25000"/>
                  <a:t>1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3976"/>
        <c:crosses val="autoZero"/>
        <c:crossBetween val="midCat"/>
        <c:majorUnit val="2"/>
      </c:valAx>
      <c:valAx>
        <c:axId val="519303976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Ricavo/Costo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51711000663936"/>
          <c:y val="0.3009311814034718"/>
          <c:w val="0.23427958030068938"/>
          <c:h val="0.19601857846163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Isoquanti di produzione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9390433338689"/>
          <c:y val="7.7464494569757722E-2"/>
          <c:w val="0.81928832556644704"/>
          <c:h val="0.829796768824949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'Isoquanti e SMS_1'!$B$33</c:f>
              <c:strCache>
                <c:ptCount val="1"/>
                <c:pt idx="0">
                  <c:v>Pt1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'Isoquanti e SMS_1'!$A$35:$A$69</c:f>
              <c:numCache>
                <c:formatCode>0.00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</c:numCache>
            </c:numRef>
          </c:xVal>
          <c:yVal>
            <c:numRef>
              <c:f>'Isoquanti e SMS_1'!$B$35:$B$69</c:f>
              <c:numCache>
                <c:formatCode>0.00</c:formatCode>
                <c:ptCount val="35"/>
                <c:pt idx="0">
                  <c:v>4172.5617158439281</c:v>
                </c:pt>
                <c:pt idx="1">
                  <c:v>250.13850321322101</c:v>
                </c:pt>
                <c:pt idx="2">
                  <c:v>114.1515206286777</c:v>
                </c:pt>
                <c:pt idx="3">
                  <c:v>71.064722421035</c:v>
                </c:pt>
                <c:pt idx="4">
                  <c:v>50.548907403942508</c:v>
                </c:pt>
                <c:pt idx="5">
                  <c:v>38.738535378070843</c:v>
                </c:pt>
                <c:pt idx="6">
                  <c:v>31.138150627775232</c:v>
                </c:pt>
                <c:pt idx="7">
                  <c:v>25.87315959817531</c:v>
                </c:pt>
                <c:pt idx="8">
                  <c:v>22.029678654978003</c:v>
                </c:pt>
                <c:pt idx="9">
                  <c:v>19.111595697510598</c:v>
                </c:pt>
                <c:pt idx="10">
                  <c:v>16.827470777920954</c:v>
                </c:pt>
                <c:pt idx="11">
                  <c:v>14.995409307467973</c:v>
                </c:pt>
                <c:pt idx="12">
                  <c:v>13.496303224007931</c:v>
                </c:pt>
                <c:pt idx="13">
                  <c:v>12.249053678668417</c:v>
                </c:pt>
                <c:pt idx="14">
                  <c:v>11.196624409338542</c:v>
                </c:pt>
                <c:pt idx="15">
                  <c:v>10.297791709017247</c:v>
                </c:pt>
                <c:pt idx="16">
                  <c:v>9.5220567672832601</c:v>
                </c:pt>
                <c:pt idx="17">
                  <c:v>8.8463951076775498</c:v>
                </c:pt>
                <c:pt idx="18">
                  <c:v>8.2531154275633867</c:v>
                </c:pt>
                <c:pt idx="19">
                  <c:v>7.7284112277424084</c:v>
                </c:pt>
                <c:pt idx="20">
                  <c:v>7.2613579206048504</c:v>
                </c:pt>
                <c:pt idx="21">
                  <c:v>6.8432038766849974</c:v>
                </c:pt>
                <c:pt idx="22">
                  <c:v>6.4668599151919581</c:v>
                </c:pt>
                <c:pt idx="23">
                  <c:v>6.1265255423260285</c:v>
                </c:pt>
                <c:pt idx="24">
                  <c:v>5.817411176502973</c:v>
                </c:pt>
                <c:pt idx="25">
                  <c:v>5.5355288829876184</c:v>
                </c:pt>
                <c:pt idx="26">
                  <c:v>5.2775327537007755</c:v>
                </c:pt>
                <c:pt idx="27">
                  <c:v>5.0405957641721075</c:v>
                </c:pt>
                <c:pt idx="28">
                  <c:v>4.8223137749950924</c:v>
                </c:pt>
                <c:pt idx="29">
                  <c:v>4.6206299704394773</c:v>
                </c:pt>
                <c:pt idx="30">
                  <c:v>4.4337748512711777</c:v>
                </c:pt>
                <c:pt idx="31">
                  <c:v>4.2602181844697808</c:v>
                </c:pt>
                <c:pt idx="32">
                  <c:v>4.0986302302940647</c:v>
                </c:pt>
                <c:pt idx="33">
                  <c:v>3.9478502301942204</c:v>
                </c:pt>
                <c:pt idx="34">
                  <c:v>3.8068606234727671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A3-4750-B68D-3830F917542E}"/>
            </c:ext>
          </c:extLst>
        </c:ser>
        <c:ser>
          <c:idx val="1"/>
          <c:order val="1"/>
          <c:tx>
            <c:strRef>
              <c:f>'Isoquanti e SMS_1'!$C$33</c:f>
              <c:strCache>
                <c:ptCount val="1"/>
                <c:pt idx="0">
                  <c:v>Pt2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'Isoquanti e SMS_1'!$A$35:$A$69</c:f>
              <c:numCache>
                <c:formatCode>0.00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</c:numCache>
            </c:numRef>
          </c:xVal>
          <c:yVal>
            <c:numRef>
              <c:f>'Isoquanti e SMS_1'!$C$35:$C$69</c:f>
              <c:numCache>
                <c:formatCode>0.00</c:formatCode>
                <c:ptCount val="35"/>
                <c:pt idx="0">
                  <c:v>4984.8476998321121</c:v>
                </c:pt>
                <c:pt idx="1">
                  <c:v>298.83376862879499</c:v>
                </c:pt>
                <c:pt idx="2">
                  <c:v>136.37376359887162</c:v>
                </c:pt>
                <c:pt idx="3">
                  <c:v>84.899120066832793</c:v>
                </c:pt>
                <c:pt idx="4">
                  <c:v>60.389425480458087</c:v>
                </c:pt>
                <c:pt idx="5">
                  <c:v>46.279890418633258</c:v>
                </c:pt>
                <c:pt idx="6">
                  <c:v>37.199914370229308</c:v>
                </c:pt>
                <c:pt idx="7">
                  <c:v>30.909970635213845</c:v>
                </c:pt>
                <c:pt idx="8">
                  <c:v>26.318266918455144</c:v>
                </c:pt>
                <c:pt idx="9">
                  <c:v>22.832111384022582</c:v>
                </c:pt>
                <c:pt idx="10">
                  <c:v>20.103328533834649</c:v>
                </c:pt>
                <c:pt idx="11">
                  <c:v>17.914613775641683</c:v>
                </c:pt>
                <c:pt idx="12">
                  <c:v>16.12367189848154</c:v>
                </c:pt>
                <c:pt idx="13">
                  <c:v>14.633616280228125</c:v>
                </c:pt>
                <c:pt idx="14">
                  <c:v>13.376307226527546</c:v>
                </c:pt>
                <c:pt idx="15">
                  <c:v>12.302495879000407</c:v>
                </c:pt>
                <c:pt idx="16">
                  <c:v>11.375746125893412</c:v>
                </c:pt>
                <c:pt idx="17">
                  <c:v>10.56855124200203</c:v>
                </c:pt>
                <c:pt idx="18">
                  <c:v>9.8597759020125864</c:v>
                </c:pt>
                <c:pt idx="19">
                  <c:v>9.2329258512061276</c:v>
                </c:pt>
                <c:pt idx="20">
                  <c:v>8.6749497774327686</c:v>
                </c:pt>
                <c:pt idx="21">
                  <c:v>8.1753923434241944</c:v>
                </c:pt>
                <c:pt idx="22">
                  <c:v>7.7257842948072746</c:v>
                </c:pt>
                <c:pt idx="23">
                  <c:v>7.3191959370335429</c:v>
                </c:pt>
                <c:pt idx="24">
                  <c:v>6.9499052852962402</c:v>
                </c:pt>
                <c:pt idx="25">
                  <c:v>6.6131480608032218</c:v>
                </c:pt>
                <c:pt idx="26">
                  <c:v>6.3049269968084891</c:v>
                </c:pt>
                <c:pt idx="27">
                  <c:v>6.0218647229127455</c:v>
                </c:pt>
                <c:pt idx="28">
                  <c:v>5.7610890781734199</c:v>
                </c:pt>
                <c:pt idx="29">
                  <c:v>5.5201428399392629</c:v>
                </c:pt>
                <c:pt idx="30">
                  <c:v>5.296912034879842</c:v>
                </c:pt>
                <c:pt idx="31">
                  <c:v>5.0895685346003061</c:v>
                </c:pt>
                <c:pt idx="32">
                  <c:v>4.896523734655271</c:v>
                </c:pt>
                <c:pt idx="33">
                  <c:v>4.716390907901773</c:v>
                </c:pt>
                <c:pt idx="34">
                  <c:v>4.5479544018347777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A3-4750-B68D-3830F917542E}"/>
            </c:ext>
          </c:extLst>
        </c:ser>
        <c:ser>
          <c:idx val="2"/>
          <c:order val="2"/>
          <c:tx>
            <c:strRef>
              <c:f>'Isoquanti e SMS_1'!$D$33</c:f>
              <c:strCache>
                <c:ptCount val="1"/>
                <c:pt idx="0">
                  <c:v>Pt3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'Isoquanti e SMS_1'!$A$35:$A$69</c:f>
              <c:numCache>
                <c:formatCode>0.00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</c:numCache>
            </c:numRef>
          </c:xVal>
          <c:yVal>
            <c:numRef>
              <c:f>'Isoquanti e SMS_1'!$D$35:$D$69</c:f>
              <c:numCache>
                <c:formatCode>0.00</c:formatCode>
                <c:ptCount val="35"/>
                <c:pt idx="0">
                  <c:v>5877.2398228820566</c:v>
                </c:pt>
                <c:pt idx="1">
                  <c:v>352.33127091650766</c:v>
                </c:pt>
                <c:pt idx="2">
                  <c:v>160.78752300628696</c:v>
                </c:pt>
                <c:pt idx="3">
                  <c:v>100.09784038161104</c:v>
                </c:pt>
                <c:pt idx="4">
                  <c:v>71.200397221096779</c:v>
                </c:pt>
                <c:pt idx="5">
                  <c:v>54.564959923684356</c:v>
                </c:pt>
                <c:pt idx="6">
                  <c:v>43.859478024148629</c:v>
                </c:pt>
                <c:pt idx="7">
                  <c:v>36.443502646532686</c:v>
                </c:pt>
                <c:pt idx="8">
                  <c:v>31.029787812292369</c:v>
                </c:pt>
                <c:pt idx="9">
                  <c:v>26.919537435652426</c:v>
                </c:pt>
                <c:pt idx="10">
                  <c:v>23.702245313435277</c:v>
                </c:pt>
                <c:pt idx="11">
                  <c:v>21.121704780930216</c:v>
                </c:pt>
                <c:pt idx="12">
                  <c:v>19.010146804692084</c:v>
                </c:pt>
                <c:pt idx="13">
                  <c:v>17.253340028388152</c:v>
                </c:pt>
                <c:pt idx="14">
                  <c:v>15.770946325501695</c:v>
                </c:pt>
                <c:pt idx="15">
                  <c:v>14.504900260711851</c:v>
                </c:pt>
                <c:pt idx="16">
                  <c:v>13.412242895274188</c:v>
                </c:pt>
                <c:pt idx="17">
                  <c:v>12.460543224170314</c:v>
                </c:pt>
                <c:pt idx="18">
                  <c:v>11.624882256272938</c:v>
                </c:pt>
                <c:pt idx="19">
                  <c:v>10.88581291987186</c:v>
                </c:pt>
                <c:pt idx="20">
                  <c:v>10.227947444642465</c:v>
                </c:pt>
                <c:pt idx="21">
                  <c:v>9.6389587690063365</c:v>
                </c:pt>
                <c:pt idx="22">
                  <c:v>9.1088614647078199</c:v>
                </c:pt>
                <c:pt idx="23">
                  <c:v>8.6294852767636012</c:v>
                </c:pt>
                <c:pt idx="24">
                  <c:v>8.194083865265787</c:v>
                </c:pt>
                <c:pt idx="25">
                  <c:v>7.7970400457524551</c:v>
                </c:pt>
                <c:pt idx="26">
                  <c:v>7.4336409570256432</c:v>
                </c:pt>
                <c:pt idx="27">
                  <c:v>7.0999046086610482</c:v>
                </c:pt>
                <c:pt idx="28">
                  <c:v>6.7924446627631365</c:v>
                </c:pt>
                <c:pt idx="29">
                  <c:v>6.5083640023708256</c:v>
                </c:pt>
                <c:pt idx="30">
                  <c:v>6.2451702086600474</c:v>
                </c:pt>
                <c:pt idx="31">
                  <c:v>6.000707879971511</c:v>
                </c:pt>
                <c:pt idx="32">
                  <c:v>5.7731040183980742</c:v>
                </c:pt>
                <c:pt idx="33">
                  <c:v>5.5607236435995366</c:v>
                </c:pt>
                <c:pt idx="34">
                  <c:v>5.3621334758161918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A3-4750-B68D-3830F917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05152"/>
        <c:axId val="519305544"/>
      </c:scatterChart>
      <c:valAx>
        <c:axId val="51930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Fattore x</a:t>
                </a:r>
                <a:r>
                  <a:rPr lang="it-IT" baseline="-25000"/>
                  <a:t>1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5544"/>
        <c:crosses val="autoZero"/>
        <c:crossBetween val="midCat"/>
      </c:valAx>
      <c:valAx>
        <c:axId val="51930554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5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635666077454607"/>
          <c:y val="0.29685105151329766"/>
          <c:w val="7.8984360961613806E-2"/>
          <c:h val="0.14881056534599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Il saggio marginale di sostituzione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'Isoquanti e SMS_1'!$C$33</c:f>
              <c:strCache>
                <c:ptCount val="1"/>
                <c:pt idx="0">
                  <c:v>Pt2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'Isoquanti e SMS_1'!$A$35:$A$69</c:f>
              <c:numCache>
                <c:formatCode>0.00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</c:numCache>
            </c:numRef>
          </c:xVal>
          <c:yVal>
            <c:numRef>
              <c:f>'Isoquanti e SMS_1'!$C$35:$C$69</c:f>
              <c:numCache>
                <c:formatCode>0.00</c:formatCode>
                <c:ptCount val="35"/>
                <c:pt idx="0">
                  <c:v>4984.8476998321121</c:v>
                </c:pt>
                <c:pt idx="1">
                  <c:v>298.83376862879499</c:v>
                </c:pt>
                <c:pt idx="2">
                  <c:v>136.37376359887162</c:v>
                </c:pt>
                <c:pt idx="3">
                  <c:v>84.899120066832793</c:v>
                </c:pt>
                <c:pt idx="4">
                  <c:v>60.389425480458087</c:v>
                </c:pt>
                <c:pt idx="5">
                  <c:v>46.279890418633258</c:v>
                </c:pt>
                <c:pt idx="6">
                  <c:v>37.199914370229308</c:v>
                </c:pt>
                <c:pt idx="7">
                  <c:v>30.909970635213845</c:v>
                </c:pt>
                <c:pt idx="8">
                  <c:v>26.318266918455144</c:v>
                </c:pt>
                <c:pt idx="9">
                  <c:v>22.832111384022582</c:v>
                </c:pt>
                <c:pt idx="10">
                  <c:v>20.103328533834649</c:v>
                </c:pt>
                <c:pt idx="11">
                  <c:v>17.914613775641683</c:v>
                </c:pt>
                <c:pt idx="12">
                  <c:v>16.12367189848154</c:v>
                </c:pt>
                <c:pt idx="13">
                  <c:v>14.633616280228125</c:v>
                </c:pt>
                <c:pt idx="14">
                  <c:v>13.376307226527546</c:v>
                </c:pt>
                <c:pt idx="15">
                  <c:v>12.302495879000407</c:v>
                </c:pt>
                <c:pt idx="16">
                  <c:v>11.375746125893412</c:v>
                </c:pt>
                <c:pt idx="17">
                  <c:v>10.56855124200203</c:v>
                </c:pt>
                <c:pt idx="18">
                  <c:v>9.8597759020125864</c:v>
                </c:pt>
                <c:pt idx="19">
                  <c:v>9.2329258512061276</c:v>
                </c:pt>
                <c:pt idx="20">
                  <c:v>8.6749497774327686</c:v>
                </c:pt>
                <c:pt idx="21">
                  <c:v>8.1753923434241944</c:v>
                </c:pt>
                <c:pt idx="22">
                  <c:v>7.7257842948072746</c:v>
                </c:pt>
                <c:pt idx="23">
                  <c:v>7.3191959370335429</c:v>
                </c:pt>
                <c:pt idx="24">
                  <c:v>6.9499052852962402</c:v>
                </c:pt>
                <c:pt idx="25">
                  <c:v>6.6131480608032218</c:v>
                </c:pt>
                <c:pt idx="26">
                  <c:v>6.3049269968084891</c:v>
                </c:pt>
                <c:pt idx="27">
                  <c:v>6.0218647229127455</c:v>
                </c:pt>
                <c:pt idx="28">
                  <c:v>5.7610890781734199</c:v>
                </c:pt>
                <c:pt idx="29">
                  <c:v>5.5201428399392629</c:v>
                </c:pt>
                <c:pt idx="30">
                  <c:v>5.296912034879842</c:v>
                </c:pt>
                <c:pt idx="31">
                  <c:v>5.0895685346003061</c:v>
                </c:pt>
                <c:pt idx="32">
                  <c:v>4.896523734655271</c:v>
                </c:pt>
                <c:pt idx="33">
                  <c:v>4.716390907901773</c:v>
                </c:pt>
                <c:pt idx="34">
                  <c:v>4.5479544018347777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66-4EDA-BB1C-C64CAE83036D}"/>
            </c:ext>
          </c:extLst>
        </c:ser>
        <c:ser>
          <c:idx val="0"/>
          <c:order val="1"/>
          <c:tx>
            <c:strRef>
              <c:f>'Isoquanti e SMS_1'!$A$25</c:f>
              <c:strCache>
                <c:ptCount val="1"/>
                <c:pt idx="0">
                  <c:v>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'Isoquanti e SMS_1'!$B$24:$B$26</c:f>
              <c:numCache>
                <c:formatCode>_(* #,##0.00_);_(* \(#,##0.00\);_(* "-"??_);_(@_)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0</c:v>
                </c:pt>
              </c:numCache>
            </c:numRef>
          </c:xVal>
          <c:yVal>
            <c:numRef>
              <c:f>'Isoquanti e SMS_1'!$C$24:$C$26</c:f>
              <c:numCache>
                <c:formatCode>0.00</c:formatCode>
                <c:ptCount val="3"/>
                <c:pt idx="0" formatCode="_(* #,##0.00_);_(* \(#,##0.00\);_(* &quot;-&quot;??_);_(@_)">
                  <c:v>0</c:v>
                </c:pt>
                <c:pt idx="1">
                  <c:v>17.914613775641683</c:v>
                </c:pt>
                <c:pt idx="2">
                  <c:v>17.914613775641683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26-46BE-AB5E-8D63ACBE83DB}"/>
            </c:ext>
          </c:extLst>
        </c:ser>
        <c:ser>
          <c:idx val="2"/>
          <c:order val="2"/>
          <c:tx>
            <c:strRef>
              <c:f>'Isoquanti e SMS_1'!$A$29</c:f>
              <c:strCache>
                <c:ptCount val="1"/>
                <c:pt idx="0">
                  <c:v>B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'Isoquanti e SMS_1'!$B$28:$B$30</c:f>
              <c:numCache>
                <c:formatCode>_(* #,##0.00_);_(* \(#,##0.00\);_(* "-"??_);_(@_)</c:formatCode>
                <c:ptCount val="3"/>
                <c:pt idx="0">
                  <c:v>15.4</c:v>
                </c:pt>
                <c:pt idx="1">
                  <c:v>15.4</c:v>
                </c:pt>
                <c:pt idx="2" formatCode="General">
                  <c:v>0</c:v>
                </c:pt>
              </c:numCache>
            </c:numRef>
          </c:xVal>
          <c:yVal>
            <c:numRef>
              <c:f>'Isoquanti e SMS_1'!$C$28:$C$30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10.56855124200203</c:v>
                </c:pt>
                <c:pt idx="2">
                  <c:v>10.56855124200203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26-46BE-AB5E-8D63ACBE83DB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'Isoquanti e SMS_1'!$A$12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{C1E38D48-854D-4076-AC06-59597B7C26B8}</c15:txfldGUID>
                      <c15:f>'Isoquanti e SMS_1'!$A$12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726-46BE-AB5E-8D63ACBE83DB}"/>
                </c:ext>
              </c:extLst>
            </c:dLbl>
            <c:dLbl>
              <c:idx val="1"/>
              <c:tx>
                <c:strRef>
                  <c:f>'Isoquanti e SMS_1'!$A$13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{F035ED7B-86C0-4D01-A796-5CE17F810FC1}</c15:txfldGUID>
                      <c15:f>'Isoquanti e SMS_1'!$A$13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726-46BE-AB5E-8D63ACBE83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'Isoquanti e SMS_1'!$B$12:$B$13</c:f>
              <c:numCache>
                <c:formatCode>0.00</c:formatCode>
                <c:ptCount val="2"/>
                <c:pt idx="0">
                  <c:v>10</c:v>
                </c:pt>
                <c:pt idx="1">
                  <c:v>15.4</c:v>
                </c:pt>
              </c:numCache>
            </c:numRef>
          </c:xVal>
          <c:yVal>
            <c:numRef>
              <c:f>'Isoquanti e SMS_1'!$C$12:$C$13</c:f>
              <c:numCache>
                <c:formatCode>0.00</c:formatCode>
                <c:ptCount val="2"/>
                <c:pt idx="0">
                  <c:v>17.914613775641683</c:v>
                </c:pt>
                <c:pt idx="1">
                  <c:v>10.56855124200203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26-46BE-AB5E-8D63ACBE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964552"/>
        <c:axId val="517964944"/>
      </c:scatterChart>
      <c:valAx>
        <c:axId val="517964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Fattore x</a:t>
                </a:r>
                <a:r>
                  <a:rPr lang="it-IT" baseline="-25000"/>
                  <a:t>1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4944"/>
        <c:crosses val="autoZero"/>
        <c:crossBetween val="midCat"/>
      </c:valAx>
      <c:valAx>
        <c:axId val="51796494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Fattore x</a:t>
                </a:r>
                <a:r>
                  <a:rPr lang="it-IT" baseline="-25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produzione a coefficienti fissi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61233014887219E-2"/>
          <c:y val="5.7384017474006226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'Isoquanti e SMS_2'!$C$12</c:f>
              <c:strCache>
                <c:ptCount val="1"/>
                <c:pt idx="0">
                  <c:v>Pt1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'Isoquanti e SMS_2'!$B$14:$B$18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'Isoquanti e SMS_2'!$C$14:$C$18</c:f>
              <c:numCache>
                <c:formatCode>0.00</c:formatCode>
                <c:ptCount val="5"/>
                <c:pt idx="0">
                  <c:v>6.4876299510555242</c:v>
                </c:pt>
                <c:pt idx="1">
                  <c:v>4.8202905286511637</c:v>
                </c:pt>
                <c:pt idx="2">
                  <c:v>4.0514038119009301</c:v>
                </c:pt>
                <c:pt idx="3">
                  <c:v>3.5814620987782773</c:v>
                </c:pt>
                <c:pt idx="4">
                  <c:v>3.2548239037078806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24-4000-AFE9-9146199DB42E}"/>
            </c:ext>
          </c:extLst>
        </c:ser>
        <c:ser>
          <c:idx val="0"/>
          <c:order val="1"/>
          <c:tx>
            <c:strRef>
              <c:f>'Isoquanti e SMS_2'!$D$12</c:f>
              <c:strCache>
                <c:ptCount val="1"/>
                <c:pt idx="0">
                  <c:v>Pt2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'Isoquanti e SMS_2'!$B$14:$B$18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'Isoquanti e SMS_2'!$D$14:$D$18</c:f>
              <c:numCache>
                <c:formatCode>0.00</c:formatCode>
                <c:ptCount val="5"/>
                <c:pt idx="0">
                  <c:v>13.459001926323563</c:v>
                </c:pt>
                <c:pt idx="1">
                  <c:v>10.000000000000002</c:v>
                </c:pt>
                <c:pt idx="2">
                  <c:v>8.4048954888090801</c:v>
                </c:pt>
                <c:pt idx="3">
                  <c:v>7.4299714456847452</c:v>
                </c:pt>
                <c:pt idx="4">
                  <c:v>6.7523396865015508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24-4000-AFE9-9146199DB42E}"/>
            </c:ext>
          </c:extLst>
        </c:ser>
        <c:ser>
          <c:idx val="1"/>
          <c:order val="2"/>
          <c:tx>
            <c:strRef>
              <c:f>'Isoquanti e SMS_2'!$E$12</c:f>
              <c:strCache>
                <c:ptCount val="1"/>
                <c:pt idx="0">
                  <c:v>Pt3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'Isoquanti e SMS_2'!$B$14:$B$18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'Isoquanti e SMS_2'!$E$14:$E$18</c:f>
              <c:numCache>
                <c:formatCode>0.00</c:formatCode>
                <c:ptCount val="5"/>
                <c:pt idx="0">
                  <c:v>21.765427014274849</c:v>
                </c:pt>
                <c:pt idx="1">
                  <c:v>16.171650121919747</c:v>
                </c:pt>
                <c:pt idx="2">
                  <c:v>13.592102915632205</c:v>
                </c:pt>
                <c:pt idx="3">
                  <c:v>12.015489863546792</c:v>
                </c:pt>
                <c:pt idx="4">
                  <c:v>10.919647491445637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24-4000-AFE9-9146199D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04760"/>
        <c:axId val="517965728"/>
      </c:scatterChart>
      <c:valAx>
        <c:axId val="51930476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5728"/>
        <c:crosses val="autoZero"/>
        <c:crossBetween val="midCat"/>
        <c:majorUnit val="1"/>
      </c:valAx>
      <c:valAx>
        <c:axId val="517965728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0476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091782283884733"/>
          <c:y val="0.29570709769876058"/>
          <c:w val="0.12507042253521128"/>
          <c:h val="0.15341016463851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SMS delle funzioni di produzione </a:t>
            </a:r>
          </a:p>
          <a:p>
            <a:pPr>
              <a:defRPr/>
            </a:pPr>
            <a:r>
              <a:rPr lang="en-US"/>
              <a:t>a coefficienti fissi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50610223017898"/>
          <c:y val="9.903938565542808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'Isoquanti e SMS_2'!$C$12</c:f>
              <c:strCache>
                <c:ptCount val="1"/>
                <c:pt idx="0">
                  <c:v>Pt1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6827632461435278E-3"/>
                  <c:y val="-3.165182987141444E-2"/>
                </c:manualLayout>
              </c:layout>
              <c:tx>
                <c:rich>
                  <a:bodyPr/>
                  <a:lstStyle/>
                  <a:p>
                    <a:r>
                      <a:rPr lang="it-IT"/>
                      <a:t>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9-4075-B5AD-545483A013BA}"/>
                </c:ext>
              </c:extLst>
            </c:dLbl>
            <c:dLbl>
              <c:idx val="1"/>
              <c:layout>
                <c:manualLayout>
                  <c:x val="0"/>
                  <c:y val="-3.9564787339268125E-2"/>
                </c:manualLayout>
              </c:layout>
              <c:tx>
                <c:rich>
                  <a:bodyPr/>
                  <a:lstStyle/>
                  <a:p>
                    <a:r>
                      <a:rPr lang="it-IT"/>
                      <a:t>B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9-4075-B5AD-545483A013BA}"/>
                </c:ext>
              </c:extLst>
            </c:dLbl>
            <c:dLbl>
              <c:idx val="2"/>
              <c:layout>
                <c:manualLayout>
                  <c:x val="-9.83668493496917E-17"/>
                  <c:y val="-4.7477744807121809E-2"/>
                </c:manualLayout>
              </c:layout>
              <c:tx>
                <c:rich>
                  <a:bodyPr/>
                  <a:lstStyle/>
                  <a:p>
                    <a:r>
                      <a:rPr lang="it-IT"/>
                      <a:t>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9-4075-B5AD-545483A013BA}"/>
                </c:ext>
              </c:extLst>
            </c:dLbl>
            <c:dLbl>
              <c:idx val="3"/>
              <c:layout>
                <c:manualLayout>
                  <c:x val="-5.3655264922871544E-3"/>
                  <c:y val="-6.330365974282888E-2"/>
                </c:manualLayout>
              </c:layout>
              <c:tx>
                <c:rich>
                  <a:bodyPr/>
                  <a:lstStyle/>
                  <a:p>
                    <a:r>
                      <a:rPr lang="it-IT"/>
                      <a:t>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9-4075-B5AD-545483A013BA}"/>
                </c:ext>
              </c:extLst>
            </c:dLbl>
            <c:dLbl>
              <c:idx val="4"/>
              <c:layout>
                <c:manualLayout>
                  <c:x val="5.3655264922869575E-3"/>
                  <c:y val="-4.7477744807121663E-2"/>
                </c:manualLayout>
              </c:layout>
              <c:tx>
                <c:rich>
                  <a:bodyPr/>
                  <a:lstStyle/>
                  <a:p>
                    <a:r>
                      <a:rPr lang="it-IT"/>
                      <a:t>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9-4075-B5AD-545483A01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'Isoquanti e SMS_2'!$B$14:$B$18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'Isoquanti e SMS_2'!$D$14:$D$18</c:f>
              <c:numCache>
                <c:formatCode>0.00</c:formatCode>
                <c:ptCount val="5"/>
                <c:pt idx="0">
                  <c:v>13.459001926323563</c:v>
                </c:pt>
                <c:pt idx="1">
                  <c:v>10.000000000000002</c:v>
                </c:pt>
                <c:pt idx="2">
                  <c:v>8.4048954888090801</c:v>
                </c:pt>
                <c:pt idx="3">
                  <c:v>7.4299714456847452</c:v>
                </c:pt>
                <c:pt idx="4">
                  <c:v>6.7523396865015508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A79-4075-B5AD-545483A0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966512"/>
        <c:axId val="517966904"/>
      </c:scatterChart>
      <c:valAx>
        <c:axId val="51796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6904"/>
        <c:crosses val="autoZero"/>
        <c:crossBetween val="midCat"/>
        <c:majorUnit val="1"/>
      </c:valAx>
      <c:valAx>
        <c:axId val="517966904"/>
        <c:scaling>
          <c:orientation val="minMax"/>
          <c:max val="16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Fattore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6651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0</xdr:row>
      <xdr:rowOff>15240</xdr:rowOff>
    </xdr:from>
    <xdr:to>
      <xdr:col>14</xdr:col>
      <xdr:colOff>381000</xdr:colOff>
      <xdr:row>25</xdr:row>
      <xdr:rowOff>30480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563880</xdr:colOff>
      <xdr:row>1</xdr:row>
      <xdr:rowOff>167640</xdr:rowOff>
    </xdr:from>
    <xdr:to>
      <xdr:col>21</xdr:col>
      <xdr:colOff>106680</xdr:colOff>
      <xdr:row>6</xdr:row>
      <xdr:rowOff>187959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 bwMode="auto">
            <a:xfrm>
              <a:off x="10957560" y="350520"/>
              <a:ext cx="3810000" cy="96519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 </m:t>
                        </m:r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</m:t>
                        </m:r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</m:t>
                    </m:r>
                    <m:nary>
                      <m:naryPr>
                        <m:chr m:val="∏"/>
                        <m:supHide m:val="on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0608520E-52A0-4333-B2C5-5525C4207F95}"/>
                </a:ext>
              </a:extLst>
            </xdr:cNvPr>
            <xdr:cNvSpPr txBox="1"/>
          </xdr:nvSpPr>
          <xdr:spPr bwMode="auto">
            <a:xfrm>
              <a:off x="10957560" y="350520"/>
              <a:ext cx="3810000" cy="96519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1, 𝑥_(𝑖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≠1)=𝑘)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𝑎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/>
            </a:p>
          </xdr:txBody>
        </xdr:sp>
      </mc:Fallback>
    </mc:AlternateContent>
    <xdr:clientData/>
  </xdr:twoCellAnchor>
  <xdr:twoCellAnchor>
    <xdr:from>
      <xdr:col>14</xdr:col>
      <xdr:colOff>243840</xdr:colOff>
      <xdr:row>6</xdr:row>
      <xdr:rowOff>182880</xdr:rowOff>
    </xdr:from>
    <xdr:to>
      <xdr:col>22</xdr:col>
      <xdr:colOff>327660</xdr:colOff>
      <xdr:row>11</xdr:row>
      <xdr:rowOff>10304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10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 bwMode="auto">
            <a:xfrm>
              <a:off x="11727180" y="131064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𝑀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d>
                          <m:d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sSub>
                              <m:sSub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≠1</m:t>
                                </m:r>
                              </m:sub>
                            </m:sSub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</m:d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nary>
                          <m:naryPr>
                            <m:chr m:val="∏"/>
                            <m:supHide m:val="on"/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m:rPr>
                                <m:brk m:alnAt="7"/>
                              </m:rP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/>
                          <m:e>
                            <m:sSubSup>
                              <m:sSubSup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  <m:sup>
                                <m:sSub>
                                  <m:sSubPr>
                                    <m:ctrlPr>
                                      <a:rPr lang="it-IT" sz="240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it-IT" sz="240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𝛼</m:t>
                                    </m:r>
                                  </m:e>
                                  <m:sub>
                                    <m:r>
                                      <a:rPr lang="it-IT" sz="2400" b="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</m:sup>
                            </m:sSubSup>
                          </m:e>
                        </m:nary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7" name="Object 10">
              <a:extLst>
                <a:ext uri="{FF2B5EF4-FFF2-40B4-BE49-F238E27FC236}">
                  <a16:creationId xmlns:a16="http://schemas.microsoft.com/office/drawing/2014/main" id="{287DE37E-A9AC-44AF-8E17-7DDB0E86AC76}"/>
                </a:ext>
              </a:extLst>
            </xdr:cNvPr>
            <xdr:cNvSpPr txBox="1"/>
          </xdr:nvSpPr>
          <xdr:spPr bwMode="auto">
            <a:xfrm>
              <a:off x="11727180" y="131064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𝑃_𝑀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𝑡/𝑥_1 =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𝑓(𝑥_1,𝑥_(𝑖≠1)=𝑘)</a:t>
              </a:r>
              <a:r>
                <a:rPr lang="it-IT" sz="2000" i="0" kern="120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𝑥_1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=(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𝑎∏_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𝑖▒𝑥_𝑖^(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𝛼_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𝑖 ) </a:t>
              </a:r>
              <a:r>
                <a:rPr lang="it-IT" sz="2000" b="0" i="0" kern="120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𝑥_1 </a:t>
              </a:r>
              <a:endParaRPr lang="it-IT" sz="2000"/>
            </a:p>
          </xdr:txBody>
        </xdr:sp>
      </mc:Fallback>
    </mc:AlternateContent>
    <xdr:clientData/>
  </xdr:twoCellAnchor>
  <xdr:twoCellAnchor>
    <xdr:from>
      <xdr:col>14</xdr:col>
      <xdr:colOff>350520</xdr:colOff>
      <xdr:row>11</xdr:row>
      <xdr:rowOff>152400</xdr:rowOff>
    </xdr:from>
    <xdr:to>
      <xdr:col>22</xdr:col>
      <xdr:colOff>434340</xdr:colOff>
      <xdr:row>15</xdr:row>
      <xdr:rowOff>177944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10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 bwMode="auto">
            <a:xfrm>
              <a:off x="11833860" y="220980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nary>
                      <m:naryPr>
                        <m:chr m:val="∏"/>
                        <m:supHide m:val="on"/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6" name="Object 10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 bwMode="auto">
            <a:xfrm>
              <a:off x="11833860" y="220980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𝑚=(𝑑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𝑡)/(𝑑𝑥_1 )=𝑓′(𝑥_1,𝑥_(𝑖≠1)=𝑘)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1/𝑥_1 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129540</xdr:rowOff>
    </xdr:from>
    <xdr:to>
      <xdr:col>13</xdr:col>
      <xdr:colOff>144780</xdr:colOff>
      <xdr:row>2</xdr:row>
      <xdr:rowOff>149859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SpPr txBox="1"/>
          </xdr:nvSpPr>
          <xdr:spPr bwMode="auto">
            <a:xfrm>
              <a:off x="6736080" y="129540"/>
              <a:ext cx="4290060" cy="38607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bSup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bSup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4B5A4068-F62E-4ABE-9688-C6B4F93B8AB4}"/>
                </a:ext>
              </a:extLst>
            </xdr:cNvPr>
            <xdr:cNvSpPr txBox="1"/>
          </xdr:nvSpPr>
          <xdr:spPr bwMode="auto">
            <a:xfrm>
              <a:off x="6736080" y="129540"/>
              <a:ext cx="4290060" cy="38607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1 ) 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2 )=𝑘</a:t>
              </a:r>
              <a:endParaRPr lang="it-IT"/>
            </a:p>
          </xdr:txBody>
        </xdr:sp>
      </mc:Fallback>
    </mc:AlternateContent>
    <xdr:clientData/>
  </xdr:twoCellAnchor>
  <xdr:twoCellAnchor>
    <xdr:from>
      <xdr:col>8</xdr:col>
      <xdr:colOff>664844</xdr:colOff>
      <xdr:row>3</xdr:row>
      <xdr:rowOff>171450</xdr:rowOff>
    </xdr:from>
    <xdr:to>
      <xdr:col>19</xdr:col>
      <xdr:colOff>106679</xdr:colOff>
      <xdr:row>27</xdr:row>
      <xdr:rowOff>45720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664844</xdr:colOff>
      <xdr:row>3</xdr:row>
      <xdr:rowOff>171450</xdr:rowOff>
    </xdr:from>
    <xdr:to>
      <xdr:col>19</xdr:col>
      <xdr:colOff>106679</xdr:colOff>
      <xdr:row>31</xdr:row>
      <xdr:rowOff>45720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0</xdr:row>
      <xdr:rowOff>60960</xdr:rowOff>
    </xdr:from>
    <xdr:to>
      <xdr:col>11</xdr:col>
      <xdr:colOff>228600</xdr:colOff>
      <xdr:row>22</xdr:row>
      <xdr:rowOff>22860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0</xdr:row>
      <xdr:rowOff>38100</xdr:rowOff>
    </xdr:from>
    <xdr:to>
      <xdr:col>20</xdr:col>
      <xdr:colOff>167640</xdr:colOff>
      <xdr:row>26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9588DA6-BB99-4314-B16B-9C6173C46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365760</xdr:colOff>
      <xdr:row>0</xdr:row>
      <xdr:rowOff>158115</xdr:rowOff>
    </xdr:from>
    <xdr:to>
      <xdr:col>21</xdr:col>
      <xdr:colOff>472440</xdr:colOff>
      <xdr:row>26</xdr:row>
      <xdr:rowOff>173355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BF37BE-CF56-47F0-A770-0BFF116D4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365760</xdr:colOff>
      <xdr:row>0</xdr:row>
      <xdr:rowOff>158115</xdr:rowOff>
    </xdr:from>
    <xdr:to>
      <xdr:col>21</xdr:col>
      <xdr:colOff>472440</xdr:colOff>
      <xdr:row>26</xdr:row>
      <xdr:rowOff>173355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CBF37BE-CF56-47F0-A770-0BFF116D4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0</xdr:row>
      <xdr:rowOff>38100</xdr:rowOff>
    </xdr:from>
    <xdr:to>
      <xdr:col>20</xdr:col>
      <xdr:colOff>167640</xdr:colOff>
      <xdr:row>26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9588DA6-BB99-4314-B16B-9C6173C46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432435</xdr:colOff>
      <xdr:row>0</xdr:row>
      <xdr:rowOff>91440</xdr:rowOff>
    </xdr:from>
    <xdr:to>
      <xdr:col>25</xdr:col>
      <xdr:colOff>539115</xdr:colOff>
      <xdr:row>29</xdr:row>
      <xdr:rowOff>106680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CBF37BE-CF56-47F0-A770-0BFF116D4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9524</xdr:colOff>
      <xdr:row>2</xdr:row>
      <xdr:rowOff>142875</xdr:rowOff>
    </xdr:from>
    <xdr:to>
      <xdr:col>27</xdr:col>
      <xdr:colOff>533399</xdr:colOff>
      <xdr:row>27</xdr:row>
      <xdr:rowOff>161925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57150</xdr:colOff>
      <xdr:row>28</xdr:row>
      <xdr:rowOff>161925</xdr:rowOff>
    </xdr:from>
    <xdr:to>
      <xdr:col>27</xdr:col>
      <xdr:colOff>581025</xdr:colOff>
      <xdr:row>54</xdr:row>
      <xdr:rowOff>28575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95251</xdr:rowOff>
    </xdr:from>
    <xdr:to>
      <xdr:col>18</xdr:col>
      <xdr:colOff>247650</xdr:colOff>
      <xdr:row>33</xdr:row>
      <xdr:rowOff>133351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361951</xdr:colOff>
      <xdr:row>0</xdr:row>
      <xdr:rowOff>0</xdr:rowOff>
    </xdr:from>
    <xdr:to>
      <xdr:col>24</xdr:col>
      <xdr:colOff>514351</xdr:colOff>
      <xdr:row>27</xdr:row>
      <xdr:rowOff>114300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113108</xdr:colOff>
      <xdr:row>3</xdr:row>
      <xdr:rowOff>113109</xdr:rowOff>
    </xdr:from>
    <xdr:to>
      <xdr:col>13</xdr:col>
      <xdr:colOff>357187</xdr:colOff>
      <xdr:row>23</xdr:row>
      <xdr:rowOff>139303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</xdr:colOff>
      <xdr:row>0</xdr:row>
      <xdr:rowOff>59532</xdr:rowOff>
    </xdr:from>
    <xdr:to>
      <xdr:col>9</xdr:col>
      <xdr:colOff>525462</xdr:colOff>
      <xdr:row>4</xdr:row>
      <xdr:rowOff>81757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032"/>
            <xdr:cNvSpPr txBox="1"/>
          </xdr:nvSpPr>
          <xdr:spPr bwMode="auto">
            <a:xfrm>
              <a:off x="4482703" y="59532"/>
              <a:ext cx="1716087" cy="78422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 fontScale="77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𝑆𝑀</m:t>
                    </m:r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𝑇𝑃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  <m:sub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  <m:sub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3" name="Object 1032"/>
            <xdr:cNvSpPr txBox="1"/>
          </xdr:nvSpPr>
          <xdr:spPr bwMode="auto">
            <a:xfrm>
              <a:off x="4482703" y="59532"/>
              <a:ext cx="1716087" cy="78422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 fontScale="77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𝑆𝑀𝑆_𝑇𝑃=(𝑑𝑞_2)/(𝑑𝑞_1 )</a:t>
              </a:r>
              <a:endParaRPr lang="it-IT"/>
            </a:p>
          </xdr:txBody>
        </xdr:sp>
      </mc:Fallback>
    </mc:AlternateContent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436847</xdr:colOff>
      <xdr:row>0</xdr:row>
      <xdr:rowOff>135958</xdr:rowOff>
    </xdr:from>
    <xdr:to>
      <xdr:col>16</xdr:col>
      <xdr:colOff>154781</xdr:colOff>
      <xdr:row>23</xdr:row>
      <xdr:rowOff>178594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133350</xdr:rowOff>
    </xdr:from>
    <xdr:to>
      <xdr:col>21</xdr:col>
      <xdr:colOff>314325</xdr:colOff>
      <xdr:row>21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590550</xdr:colOff>
      <xdr:row>28</xdr:row>
      <xdr:rowOff>85725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1</xdr:row>
      <xdr:rowOff>7620</xdr:rowOff>
    </xdr:from>
    <xdr:to>
      <xdr:col>22</xdr:col>
      <xdr:colOff>403860</xdr:colOff>
      <xdr:row>22</xdr:row>
      <xdr:rowOff>45720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548640</xdr:colOff>
      <xdr:row>2</xdr:row>
      <xdr:rowOff>0</xdr:rowOff>
    </xdr:from>
    <xdr:to>
      <xdr:col>9</xdr:col>
      <xdr:colOff>220980</xdr:colOff>
      <xdr:row>10</xdr:row>
      <xdr:rowOff>38100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 bwMode="auto">
            <a:xfrm>
              <a:off x="4846320" y="365760"/>
              <a:ext cx="3985260" cy="156210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𝑀𝑎𝑥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it-IT" b="0" i="1">
                <a:solidFill>
                  <a:srgbClr val="000000"/>
                </a:solidFill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sub>
                    </m:sSub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</m:sub>
                    </m:sSub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it-IT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  <m:r>
                      <a:rPr lang="it-IT" sz="24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sub>
                        </m:s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𝜋</m:t>
                        </m:r>
                      </m:e>
                      <m:sup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sup>
                    </m:sSup>
                    <m:r>
                      <a:rPr lang="it-IT" sz="24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=0</m:t>
                    </m:r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;   </m:t>
                        </m:r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it-IT" sz="24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it-IT" b="0">
                <a:solidFill>
                  <a:srgbClr val="000000"/>
                </a:solidFill>
              </a:endParaRPr>
            </a:p>
            <a:p>
              <a:endParaRPr lang="it-IT"/>
            </a:p>
          </xdr:txBody>
        </xdr:sp>
      </mc:Choice>
      <mc:Fallback xmlns="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D79809AB-FF97-49A4-A797-4594817C7E2D}"/>
                </a:ext>
              </a:extLst>
            </xdr:cNvPr>
            <xdr:cNvSpPr txBox="1"/>
          </xdr:nvSpPr>
          <xdr:spPr bwMode="auto">
            <a:xfrm>
              <a:off x="4846320" y="365760"/>
              <a:ext cx="3985260" cy="156210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𝑀𝑎𝑥 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𝜋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𝑅_𝑡−𝐶_𝑡</a:t>
              </a:r>
              <a:endParaRPr lang="it-IT" b="0" i="1">
                <a:solidFill>
                  <a:srgbClr val="000000"/>
                </a:solidFill>
                <a:latin typeface="Cambria Math" panose="02040503050406030204" pitchFamily="18" charset="0"/>
              </a:endParaRPr>
            </a:p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𝑅_(𝑡 )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=𝑃_𝑝 𝑃_𝑡</a:t>
              </a:r>
              <a:endParaRPr lang="it-IT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𝐶_(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𝑡 )=〖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𝐶_𝐹+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𝑃〗_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 𝑥_1 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〖+𝑃〗_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 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𝑥_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pPr/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𝜋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^′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=0〖;   𝑅〗_𝑚=𝐶_𝑚</a:t>
              </a:r>
              <a:endParaRPr lang="it-IT" b="0">
                <a:solidFill>
                  <a:srgbClr val="000000"/>
                </a:solidFill>
              </a:endParaRPr>
            </a:p>
            <a:p>
              <a:endParaRPr lang="it-IT"/>
            </a:p>
          </xdr:txBody>
        </xdr:sp>
      </mc:Fallback>
    </mc:AlternateContent>
    <xdr:clientData/>
  </xdr:twoCellAnchor>
  <xdr:twoCellAnchor>
    <xdr:from>
      <xdr:col>12</xdr:col>
      <xdr:colOff>0</xdr:colOff>
      <xdr:row>24</xdr:row>
      <xdr:rowOff>0</xdr:rowOff>
    </xdr:from>
    <xdr:to>
      <xdr:col>22</xdr:col>
      <xdr:colOff>350520</xdr:colOff>
      <xdr:row>45</xdr:row>
      <xdr:rowOff>144780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22</xdr:col>
      <xdr:colOff>350520</xdr:colOff>
      <xdr:row>68</xdr:row>
      <xdr:rowOff>144780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556260</xdr:colOff>
      <xdr:row>4</xdr:row>
      <xdr:rowOff>121920</xdr:rowOff>
    </xdr:from>
    <xdr:to>
      <xdr:col>18</xdr:col>
      <xdr:colOff>30480</xdr:colOff>
      <xdr:row>27</xdr:row>
      <xdr:rowOff>144780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49</xdr:row>
      <xdr:rowOff>106680</xdr:rowOff>
    </xdr:from>
    <xdr:to>
      <xdr:col>18</xdr:col>
      <xdr:colOff>45720</xdr:colOff>
      <xdr:row>71</xdr:row>
      <xdr:rowOff>167640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11</xdr:col>
      <xdr:colOff>274320</xdr:colOff>
      <xdr:row>3</xdr:row>
      <xdr:rowOff>20319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16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 bwMode="auto">
            <a:xfrm>
              <a:off x="5593080" y="182880"/>
              <a:ext cx="4290060" cy="38607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bSup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bSup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𝑡𝑘</m:t>
                        </m:r>
                      </m:sub>
                    </m:sSub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6" name="Object 16">
              <a:extLst>
                <a:ext uri="{FF2B5EF4-FFF2-40B4-BE49-F238E27FC236}">
                  <a16:creationId xmlns:a16="http://schemas.microsoft.com/office/drawing/2014/main" id="{357D145E-ABAD-4398-8C49-210A5BC8EE98}"/>
                </a:ext>
              </a:extLst>
            </xdr:cNvPr>
            <xdr:cNvSpPr txBox="1"/>
          </xdr:nvSpPr>
          <xdr:spPr bwMode="auto">
            <a:xfrm>
              <a:off x="5593080" y="182880"/>
              <a:ext cx="4290060" cy="38607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1 ) 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2 )=𝑃_𝑡𝑘</a:t>
              </a:r>
              <a:endParaRPr lang="it-IT"/>
            </a:p>
          </xdr:txBody>
        </xdr:sp>
      </mc:Fallback>
    </mc:AlternateContent>
    <xdr:clientData/>
  </xdr:twoCellAnchor>
  <xdr:twoCellAnchor>
    <xdr:from>
      <xdr:col>5</xdr:col>
      <xdr:colOff>807720</xdr:colOff>
      <xdr:row>44</xdr:row>
      <xdr:rowOff>1</xdr:rowOff>
    </xdr:from>
    <xdr:to>
      <xdr:col>19</xdr:col>
      <xdr:colOff>91440</xdr:colOff>
      <xdr:row>50</xdr:row>
      <xdr:rowOff>83821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24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 bwMode="auto">
            <a:xfrm>
              <a:off x="6400800" y="6629401"/>
              <a:ext cx="8176260" cy="118110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24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𝑆𝑀</m:t>
                    </m:r>
                    <m:sSub>
                      <m:sSubPr>
                        <m:ctrlPr>
                          <a:rPr lang="it-IT" sz="24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4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it-IT" sz="24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  <m:r>
                          <a:rPr lang="it-IT" sz="24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𝐴𝐵</m:t>
                        </m:r>
                      </m:sub>
                    </m:sSub>
                    <m:r>
                      <a:rPr lang="it-IT" sz="24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sz="24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p>
                            </m:sSubSup>
                            <m: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Sup>
                              <m:sSubSup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p>
                            </m:sSubSup>
                            <m: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Sup>
                              <m:sSubSup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p>
                            </m:sSubSup>
                          </m:den>
                        </m:f>
                      </m:e>
                    </m:d>
                    <m:r>
                      <a:rPr lang="it-IT" sz="24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sz="24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num>
                          <m:den>
                            <m:r>
                              <m:rPr>
                                <m:sty m:val="p"/>
                              </m:rP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it-IT" sz="24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  </m:t>
                    </m:r>
                    <m:sSub>
                      <m:sSubPr>
                        <m:ctrlPr>
                          <a:rPr lang="it-IT" sz="24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4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𝑆𝑀𝑆</m:t>
                        </m:r>
                      </m:e>
                      <m:sub>
                        <m:r>
                          <a:rPr lang="it-IT" sz="24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sub>
                    </m:sSub>
                    <m:r>
                      <a:rPr lang="it-IT" sz="24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sz="24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  <m:sSub>
                              <m:sSub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num>
                          <m:den>
                            <m:r>
                              <a:rPr lang="it-IT" sz="24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  <m:sSub>
                              <m:sSubPr>
                                <m:ctrlP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it-IT" sz="24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4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24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400"/>
            </a:p>
          </xdr:txBody>
        </xdr:sp>
      </mc:Choice>
      <mc:Fallback xmlns="">
        <xdr:sp macro="" textlink="">
          <xdr:nvSpPr>
            <xdr:cNvPr id="7" name="Object 24">
              <a:extLst>
                <a:ext uri="{FF2B5EF4-FFF2-40B4-BE49-F238E27FC236}">
                  <a16:creationId xmlns:a16="http://schemas.microsoft.com/office/drawing/2014/main" id="{101C3C4B-F6CE-4937-B7C0-9486E7F99831}"/>
                </a:ext>
              </a:extLst>
            </xdr:cNvPr>
            <xdr:cNvSpPr txBox="1"/>
          </xdr:nvSpPr>
          <xdr:spPr bwMode="auto">
            <a:xfrm>
              <a:off x="6400800" y="6629401"/>
              <a:ext cx="8176260" cy="118110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4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𝑆𝑀𝑆_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𝑇</a:t>
              </a:r>
              <a:r>
                <a:rPr lang="it-IT" sz="24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𝐴𝐵=|(𝑥_2^𝐴−𝑥_2^𝐵)/(𝑥_1^𝐴−𝑥_1^𝐵 )|=|(Δ𝑥_2)/(Δ𝑥_1 )|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    〖𝑆𝑀𝑆〗_𝑇</a:t>
              </a:r>
              <a:r>
                <a:rPr lang="it-IT" sz="24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=|(𝑑𝑥_2)/(𝑑𝑥_1 )|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1/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4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  𝑥_2/𝑥_1 </a:t>
              </a:r>
              <a:endParaRPr lang="it-IT" sz="2400"/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3</xdr:row>
      <xdr:rowOff>200024</xdr:rowOff>
    </xdr:from>
    <xdr:to>
      <xdr:col>20</xdr:col>
      <xdr:colOff>573405</xdr:colOff>
      <xdr:row>25</xdr:row>
      <xdr:rowOff>57149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0</xdr:row>
      <xdr:rowOff>129540</xdr:rowOff>
    </xdr:from>
    <xdr:to>
      <xdr:col>13</xdr:col>
      <xdr:colOff>144780</xdr:colOff>
      <xdr:row>2</xdr:row>
      <xdr:rowOff>149859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16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 bwMode="auto">
            <a:xfrm>
              <a:off x="6572250" y="129540"/>
              <a:ext cx="4240530" cy="40131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bSup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bSup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6" name="Object 16">
              <a:extLst>
                <a:ext uri="{FF2B5EF4-FFF2-40B4-BE49-F238E27FC236}">
                  <a16:creationId xmlns:a16="http://schemas.microsoft.com/office/drawing/2014/main" id="{A23B8877-2F16-4EFA-ADC7-19A348191E19}"/>
                </a:ext>
              </a:extLst>
            </xdr:cNvPr>
            <xdr:cNvSpPr txBox="1"/>
          </xdr:nvSpPr>
          <xdr:spPr bwMode="auto">
            <a:xfrm>
              <a:off x="6572250" y="129540"/>
              <a:ext cx="4240530" cy="4013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1 ) 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2 )=𝑘</a:t>
              </a:r>
              <a:endParaRPr lang="it-IT"/>
            </a:p>
          </xdr:txBody>
        </xdr:sp>
      </mc:Fallback>
    </mc:AlternateContent>
    <xdr:clientData/>
  </xdr:twoCellAnchor>
  <xdr:twoCellAnchor>
    <xdr:from>
      <xdr:col>6</xdr:col>
      <xdr:colOff>123825</xdr:colOff>
      <xdr:row>4</xdr:row>
      <xdr:rowOff>19050</xdr:rowOff>
    </xdr:from>
    <xdr:to>
      <xdr:col>12</xdr:col>
      <xdr:colOff>200025</xdr:colOff>
      <xdr:row>25</xdr:row>
      <xdr:rowOff>104775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106680</xdr:colOff>
      <xdr:row>3</xdr:row>
      <xdr:rowOff>200024</xdr:rowOff>
    </xdr:from>
    <xdr:to>
      <xdr:col>20</xdr:col>
      <xdr:colOff>573405</xdr:colOff>
      <xdr:row>26</xdr:row>
      <xdr:rowOff>57149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4</xdr:row>
      <xdr:rowOff>19050</xdr:rowOff>
    </xdr:from>
    <xdr:to>
      <xdr:col>12</xdr:col>
      <xdr:colOff>200025</xdr:colOff>
      <xdr:row>26</xdr:row>
      <xdr:rowOff>104775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9</xdr:col>
      <xdr:colOff>518160</xdr:colOff>
      <xdr:row>3</xdr:row>
      <xdr:rowOff>5079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 bwMode="auto">
            <a:xfrm>
              <a:off x="4457700" y="190500"/>
              <a:ext cx="4290060" cy="38607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𝑡𝑘</m:t>
                        </m:r>
                      </m:sub>
                    </m:sSub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15FDC266-B11D-42BC-87A1-0B65BAD13061}"/>
                </a:ext>
              </a:extLst>
            </xdr:cNvPr>
            <xdr:cNvSpPr txBox="1"/>
          </xdr:nvSpPr>
          <xdr:spPr bwMode="auto">
            <a:xfrm>
              <a:off x="4457700" y="190500"/>
              <a:ext cx="4290060" cy="38607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𝑥_1+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2=𝑃_𝑡𝑘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16</xdr:col>
      <xdr:colOff>57150</xdr:colOff>
      <xdr:row>25</xdr:row>
      <xdr:rowOff>133350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14</xdr:col>
      <xdr:colOff>316841</xdr:colOff>
      <xdr:row>3</xdr:row>
      <xdr:rowOff>20319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 txBox="1"/>
          </xdr:nvSpPr>
          <xdr:spPr bwMode="auto">
            <a:xfrm>
              <a:off x="6042660" y="182880"/>
              <a:ext cx="5300321" cy="38607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func>
                              <m:funcPr>
                                <m:ctrlP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it-IT" sz="2000" b="0" i="0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min</m:t>
                                </m:r>
                              </m:fName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</m:func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func>
                              <m:funcPr>
                                <m:ctrlP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it-IT" sz="2000" b="0" i="0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min</m:t>
                                </m:r>
                              </m:fName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</m:func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𝑡𝑘</m:t>
                        </m:r>
                      </m:sub>
                    </m:sSub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15FDC266-B11D-42BC-87A1-0B65BAD13061}"/>
                </a:ext>
              </a:extLst>
            </xdr:cNvPr>
            <xdr:cNvSpPr txBox="1"/>
          </xdr:nvSpPr>
          <xdr:spPr bwMode="auto">
            <a:xfrm>
              <a:off x="6042660" y="182880"/>
              <a:ext cx="5300321" cy="38607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𝑡=𝑓(〖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min⁡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𝑥〗_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1;〖min⁡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𝑥〗_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𝑃_𝑡𝑘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624840</xdr:colOff>
      <xdr:row>0</xdr:row>
      <xdr:rowOff>0</xdr:rowOff>
    </xdr:from>
    <xdr:to>
      <xdr:col>14</xdr:col>
      <xdr:colOff>525780</xdr:colOff>
      <xdr:row>26</xdr:row>
      <xdr:rowOff>121920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129540</xdr:colOff>
      <xdr:row>1</xdr:row>
      <xdr:rowOff>15240</xdr:rowOff>
    </xdr:from>
    <xdr:to>
      <xdr:col>5</xdr:col>
      <xdr:colOff>426720</xdr:colOff>
      <xdr:row>9</xdr:row>
      <xdr:rowOff>35559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 bwMode="auto">
            <a:xfrm>
              <a:off x="2819400" y="198120"/>
              <a:ext cx="2880360" cy="15138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𝑀𝑎𝑥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nary>
                      <m:naryPr>
                        <m:chr m:val="∑"/>
                        <m:supHide m:val="on"/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</m:t>
                        </m:r>
                        <m:sSubSup>
                          <m:sSubSup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</m:sub>
                          <m:sup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∗</m:t>
                            </m:r>
                          </m:sup>
                        </m:sSubSup>
                      </m:e>
                    </m:nary>
                  </m:oMath>
                </m:oMathPara>
              </a14:m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/>
            </a:p>
          </xdr:txBody>
        </xdr:sp>
      </mc:Choice>
      <mc:Fallback xmlns="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A3A8FF9B-4E6C-4045-9222-5FFA498A56CF}"/>
                </a:ext>
              </a:extLst>
            </xdr:cNvPr>
            <xdr:cNvSpPr txBox="1"/>
          </xdr:nvSpPr>
          <xdr:spPr bwMode="auto">
            <a:xfrm>
              <a:off x="2819400" y="198120"/>
              <a:ext cx="2880360" cy="15138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𝑀𝑎𝑥 𝑃_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∑_𝑖▒〖𝑃_𝑖 𝑥_𝑖≤𝐶_𝑡^∗ 〗</a:t>
              </a:r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/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664844</xdr:colOff>
      <xdr:row>3</xdr:row>
      <xdr:rowOff>171450</xdr:rowOff>
    </xdr:from>
    <xdr:to>
      <xdr:col>19</xdr:col>
      <xdr:colOff>106679</xdr:colOff>
      <xdr:row>27</xdr:row>
      <xdr:rowOff>45720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13</xdr:col>
      <xdr:colOff>15240</xdr:colOff>
      <xdr:row>3</xdr:row>
      <xdr:rowOff>5079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 txBox="1"/>
          </xdr:nvSpPr>
          <xdr:spPr bwMode="auto">
            <a:xfrm>
              <a:off x="5737860" y="182880"/>
              <a:ext cx="4389120" cy="3708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𝑡𝑘</m:t>
                        </m:r>
                      </m:sub>
                    </m:sSub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A3354B3A-BBD1-4C23-B020-E7699EF50725}"/>
                </a:ext>
              </a:extLst>
            </xdr:cNvPr>
            <xdr:cNvSpPr txBox="1"/>
          </xdr:nvSpPr>
          <xdr:spPr bwMode="auto">
            <a:xfrm>
              <a:off x="5737860" y="182880"/>
              <a:ext cx="4389120" cy="3708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𝑃_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𝑡=𝑓(𝑥_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𝑥_1+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2=𝑃_𝑡𝑘</a:t>
              </a:r>
              <a:endParaRPr lang="it-IT" sz="20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V26" sqref="V26"/>
    </sheetView>
  </sheetViews>
  <sheetFormatPr defaultRowHeight="15" x14ac:dyDescent="0.25"/>
  <cols>
    <col min="1" max="1" width="30.85546875" customWidth="1"/>
    <col min="2" max="4" width="15.85546875" customWidth="1"/>
  </cols>
  <sheetData>
    <row r="1" spans="1:4" x14ac:dyDescent="0.25">
      <c r="A1" t="s">
        <v>21</v>
      </c>
    </row>
    <row r="4" spans="1:4" x14ac:dyDescent="0.25">
      <c r="A4" t="s">
        <v>23</v>
      </c>
    </row>
    <row r="5" spans="1:4" ht="18" x14ac:dyDescent="0.35">
      <c r="A5" t="s">
        <v>18</v>
      </c>
      <c r="B5" s="14">
        <v>0.2</v>
      </c>
      <c r="C5" s="19"/>
    </row>
    <row r="6" spans="1:4" ht="18" x14ac:dyDescent="0.35">
      <c r="A6" t="s">
        <v>19</v>
      </c>
      <c r="B6" s="14">
        <f>1-B5</f>
        <v>0.8</v>
      </c>
      <c r="C6" s="19"/>
    </row>
    <row r="7" spans="1:4" x14ac:dyDescent="0.25">
      <c r="A7" t="s">
        <v>24</v>
      </c>
      <c r="B7" s="14">
        <v>1.5</v>
      </c>
      <c r="C7" s="19"/>
    </row>
    <row r="8" spans="1:4" ht="18" x14ac:dyDescent="0.35">
      <c r="A8" t="s">
        <v>20</v>
      </c>
      <c r="B8" s="14">
        <v>5</v>
      </c>
      <c r="C8" s="20"/>
    </row>
    <row r="11" spans="1:4" x14ac:dyDescent="0.25">
      <c r="D11" s="12"/>
    </row>
    <row r="12" spans="1:4" x14ac:dyDescent="0.25">
      <c r="A12" s="2" t="s">
        <v>17</v>
      </c>
      <c r="B12" s="12" t="s">
        <v>13</v>
      </c>
      <c r="C12" s="18" t="s">
        <v>22</v>
      </c>
      <c r="D12" s="5" t="s">
        <v>14</v>
      </c>
    </row>
    <row r="13" spans="1:4" x14ac:dyDescent="0.25">
      <c r="A13">
        <v>0.1</v>
      </c>
      <c r="B13" s="9">
        <f t="shared" ref="B13:B47" si="0">+$B$7*$A13^$B$5*$B$8^$B$6</f>
        <v>3.4297878894549476</v>
      </c>
      <c r="C13" s="9">
        <f>+B13/A13</f>
        <v>34.297878894549477</v>
      </c>
      <c r="D13" s="4">
        <f>+($B$5/$A13)*($A13^$B$5)*($B$8^$B$6)</f>
        <v>4.5730505192732638</v>
      </c>
    </row>
    <row r="14" spans="1:4" x14ac:dyDescent="0.25">
      <c r="A14">
        <v>0.5</v>
      </c>
      <c r="B14" s="9">
        <f t="shared" si="0"/>
        <v>4.7321800836014498</v>
      </c>
      <c r="C14" s="9">
        <f t="shared" ref="C14:C47" si="1">+B14/A14</f>
        <v>9.4643601672028996</v>
      </c>
      <c r="D14" s="4">
        <f t="shared" ref="D14:D47" si="2">+$B$5/$A14*$A14^$B$5*$B$8^$B$6</f>
        <v>1.2619146889603865</v>
      </c>
    </row>
    <row r="15" spans="1:4" x14ac:dyDescent="0.25">
      <c r="A15">
        <v>0.9</v>
      </c>
      <c r="B15" s="9">
        <f t="shared" si="0"/>
        <v>5.3225011557191637</v>
      </c>
      <c r="C15" s="9">
        <f t="shared" si="1"/>
        <v>5.9138901730212927</v>
      </c>
      <c r="D15" s="4">
        <f t="shared" si="2"/>
        <v>0.78851868973617245</v>
      </c>
    </row>
    <row r="16" spans="1:4" x14ac:dyDescent="0.25">
      <c r="A16">
        <v>1.3</v>
      </c>
      <c r="B16" s="9">
        <f t="shared" si="0"/>
        <v>5.728698064005175</v>
      </c>
      <c r="C16" s="9">
        <f t="shared" si="1"/>
        <v>4.4066908184655187</v>
      </c>
      <c r="D16" s="4">
        <f t="shared" si="2"/>
        <v>0.58755877579540261</v>
      </c>
    </row>
    <row r="17" spans="1:4" x14ac:dyDescent="0.25">
      <c r="A17">
        <v>1.7</v>
      </c>
      <c r="B17" s="9">
        <f t="shared" si="0"/>
        <v>6.0444535820931007</v>
      </c>
      <c r="C17" s="9">
        <f t="shared" si="1"/>
        <v>3.5555609306430007</v>
      </c>
      <c r="D17" s="4">
        <f t="shared" si="2"/>
        <v>0.47407479075240011</v>
      </c>
    </row>
    <row r="18" spans="1:4" x14ac:dyDescent="0.25">
      <c r="A18">
        <v>2.1</v>
      </c>
      <c r="B18" s="9">
        <f t="shared" si="0"/>
        <v>6.3053779177955036</v>
      </c>
      <c r="C18" s="9">
        <f t="shared" si="1"/>
        <v>3.0025609132359539</v>
      </c>
      <c r="D18" s="4">
        <f t="shared" si="2"/>
        <v>0.40034145509812724</v>
      </c>
    </row>
    <row r="19" spans="1:4" x14ac:dyDescent="0.25">
      <c r="A19">
        <v>2.5</v>
      </c>
      <c r="B19" s="9">
        <f t="shared" si="0"/>
        <v>6.5291292247209318</v>
      </c>
      <c r="C19" s="9">
        <f t="shared" si="1"/>
        <v>2.6116516898883728</v>
      </c>
      <c r="D19" s="4">
        <f t="shared" si="2"/>
        <v>0.34822022531844971</v>
      </c>
    </row>
    <row r="20" spans="1:4" x14ac:dyDescent="0.25">
      <c r="A20">
        <v>2.9</v>
      </c>
      <c r="B20" s="9">
        <f t="shared" si="0"/>
        <v>6.7258451163690705</v>
      </c>
      <c r="C20" s="9">
        <f t="shared" si="1"/>
        <v>2.3192569366789897</v>
      </c>
      <c r="D20" s="4">
        <f t="shared" si="2"/>
        <v>0.3092342582238653</v>
      </c>
    </row>
    <row r="21" spans="1:4" x14ac:dyDescent="0.25">
      <c r="A21">
        <v>3.3</v>
      </c>
      <c r="B21" s="9">
        <f t="shared" si="0"/>
        <v>6.9019220566656809</v>
      </c>
      <c r="C21" s="9">
        <f t="shared" si="1"/>
        <v>2.0914915323229337</v>
      </c>
      <c r="D21" s="4">
        <f t="shared" si="2"/>
        <v>0.27886553764305788</v>
      </c>
    </row>
    <row r="22" spans="1:4" x14ac:dyDescent="0.25">
      <c r="A22">
        <v>3.7</v>
      </c>
      <c r="B22" s="9">
        <f t="shared" si="0"/>
        <v>7.0616730686005047</v>
      </c>
      <c r="C22" s="9">
        <f t="shared" si="1"/>
        <v>1.9085602888109472</v>
      </c>
      <c r="D22" s="4">
        <f t="shared" si="2"/>
        <v>0.25447470517479298</v>
      </c>
    </row>
    <row r="23" spans="1:4" x14ac:dyDescent="0.25">
      <c r="A23">
        <v>4.0999999999999996</v>
      </c>
      <c r="B23" s="9">
        <f t="shared" si="0"/>
        <v>7.2081536220754749</v>
      </c>
      <c r="C23" s="9">
        <f t="shared" si="1"/>
        <v>1.7580862492867013</v>
      </c>
      <c r="D23" s="4">
        <f t="shared" si="2"/>
        <v>0.23441149990489357</v>
      </c>
    </row>
    <row r="24" spans="1:4" x14ac:dyDescent="0.25">
      <c r="A24">
        <v>4.5</v>
      </c>
      <c r="B24" s="9">
        <f t="shared" si="0"/>
        <v>7.3436127177073276</v>
      </c>
      <c r="C24" s="9">
        <f t="shared" si="1"/>
        <v>1.6319139372682949</v>
      </c>
      <c r="D24" s="4">
        <f t="shared" si="2"/>
        <v>0.217588524969106</v>
      </c>
    </row>
    <row r="25" spans="1:4" x14ac:dyDescent="0.25">
      <c r="A25">
        <v>4.9000000000000004</v>
      </c>
      <c r="B25" s="9">
        <f t="shared" si="0"/>
        <v>7.4697570790571657</v>
      </c>
      <c r="C25" s="9">
        <f t="shared" si="1"/>
        <v>1.5244402202157481</v>
      </c>
      <c r="D25" s="4">
        <f t="shared" si="2"/>
        <v>0.20325869602876639</v>
      </c>
    </row>
    <row r="26" spans="1:4" x14ac:dyDescent="0.25">
      <c r="A26">
        <v>5.3</v>
      </c>
      <c r="B26" s="9">
        <f t="shared" si="0"/>
        <v>7.5879146361956575</v>
      </c>
      <c r="C26" s="9">
        <f t="shared" si="1"/>
        <v>1.4316820068293694</v>
      </c>
      <c r="D26" s="4">
        <f t="shared" si="2"/>
        <v>0.19089093424391593</v>
      </c>
    </row>
    <row r="27" spans="1:4" x14ac:dyDescent="0.25">
      <c r="A27">
        <v>5.7</v>
      </c>
      <c r="B27" s="9">
        <f t="shared" si="0"/>
        <v>7.6991402980583503</v>
      </c>
      <c r="C27" s="9">
        <f t="shared" si="1"/>
        <v>1.3507263680804122</v>
      </c>
      <c r="D27" s="4">
        <f t="shared" si="2"/>
        <v>0.18009684907738832</v>
      </c>
    </row>
    <row r="28" spans="1:4" x14ac:dyDescent="0.25">
      <c r="A28">
        <v>6.1</v>
      </c>
      <c r="B28" s="9">
        <f t="shared" si="0"/>
        <v>7.8042869546910616</v>
      </c>
      <c r="C28" s="9">
        <f t="shared" si="1"/>
        <v>1.2793913040477152</v>
      </c>
      <c r="D28" s="4">
        <f t="shared" si="2"/>
        <v>0.17058550720636201</v>
      </c>
    </row>
    <row r="29" spans="1:4" x14ac:dyDescent="0.25">
      <c r="A29">
        <v>6.5</v>
      </c>
      <c r="B29" s="9">
        <f t="shared" si="0"/>
        <v>7.9040546404633751</v>
      </c>
      <c r="C29" s="9">
        <f t="shared" si="1"/>
        <v>1.2160084062251346</v>
      </c>
      <c r="D29" s="4">
        <f t="shared" si="2"/>
        <v>0.16213445416335129</v>
      </c>
    </row>
    <row r="30" spans="1:4" x14ac:dyDescent="0.25">
      <c r="A30">
        <v>6.9</v>
      </c>
      <c r="B30" s="9">
        <f t="shared" si="0"/>
        <v>7.9990254889293224</v>
      </c>
      <c r="C30" s="9">
        <f t="shared" si="1"/>
        <v>1.1592790563665685</v>
      </c>
      <c r="D30" s="4">
        <f t="shared" si="2"/>
        <v>0.15457054084887578</v>
      </c>
    </row>
    <row r="31" spans="1:4" x14ac:dyDescent="0.25">
      <c r="A31">
        <v>7.3</v>
      </c>
      <c r="B31" s="9">
        <f t="shared" si="0"/>
        <v>8.089689160794526</v>
      </c>
      <c r="C31" s="9">
        <f t="shared" si="1"/>
        <v>1.1081765973691131</v>
      </c>
      <c r="D31" s="4">
        <f t="shared" si="2"/>
        <v>0.14775687964921508</v>
      </c>
    </row>
    <row r="32" spans="1:4" x14ac:dyDescent="0.25">
      <c r="A32">
        <v>7.7</v>
      </c>
      <c r="B32" s="9">
        <f t="shared" si="0"/>
        <v>8.1764617147490881</v>
      </c>
      <c r="C32" s="9">
        <f t="shared" si="1"/>
        <v>1.0618781447726089</v>
      </c>
      <c r="D32" s="4">
        <f t="shared" si="2"/>
        <v>0.14158375263634787</v>
      </c>
    </row>
    <row r="33" spans="1:4" x14ac:dyDescent="0.25">
      <c r="A33">
        <v>8.1</v>
      </c>
      <c r="B33" s="9">
        <f t="shared" si="0"/>
        <v>8.2596998606621703</v>
      </c>
      <c r="C33" s="9">
        <f t="shared" si="1"/>
        <v>1.019716032180515</v>
      </c>
      <c r="D33" s="4">
        <f t="shared" si="2"/>
        <v>0.13596213762406867</v>
      </c>
    </row>
    <row r="34" spans="1:4" x14ac:dyDescent="0.25">
      <c r="A34">
        <v>8.5</v>
      </c>
      <c r="B34" s="9">
        <f t="shared" si="0"/>
        <v>8.3397118945393434</v>
      </c>
      <c r="C34" s="9">
        <f t="shared" si="1"/>
        <v>0.981142575828158</v>
      </c>
      <c r="D34" s="4">
        <f t="shared" si="2"/>
        <v>0.13081901011042105</v>
      </c>
    </row>
    <row r="35" spans="1:4" x14ac:dyDescent="0.25">
      <c r="A35">
        <v>8.9</v>
      </c>
      <c r="B35" s="9">
        <f t="shared" si="0"/>
        <v>8.4167662056994441</v>
      </c>
      <c r="C35" s="9">
        <f t="shared" si="1"/>
        <v>0.94570406805611729</v>
      </c>
      <c r="D35" s="4">
        <f t="shared" si="2"/>
        <v>0.12609387574081565</v>
      </c>
    </row>
    <row r="36" spans="1:4" x14ac:dyDescent="0.25">
      <c r="A36">
        <v>9.3000000000000007</v>
      </c>
      <c r="B36" s="9">
        <f t="shared" si="0"/>
        <v>8.4910979788091741</v>
      </c>
      <c r="C36" s="9">
        <f t="shared" si="1"/>
        <v>0.91302128804399718</v>
      </c>
      <c r="D36" s="4">
        <f t="shared" si="2"/>
        <v>0.12173617173919962</v>
      </c>
    </row>
    <row r="37" spans="1:4" x14ac:dyDescent="0.25">
      <c r="A37">
        <v>9.6999999999999993</v>
      </c>
      <c r="B37" s="9">
        <f t="shared" si="0"/>
        <v>8.5629145340933341</v>
      </c>
      <c r="C37" s="9">
        <f t="shared" si="1"/>
        <v>0.88277469423642629</v>
      </c>
      <c r="D37" s="4">
        <f t="shared" si="2"/>
        <v>0.11770329256485684</v>
      </c>
    </row>
    <row r="38" spans="1:4" x14ac:dyDescent="0.25">
      <c r="A38">
        <v>10.1</v>
      </c>
      <c r="B38" s="9">
        <f t="shared" si="0"/>
        <v>8.6323996265599323</v>
      </c>
      <c r="C38" s="9">
        <f t="shared" si="1"/>
        <v>0.85469303233266658</v>
      </c>
      <c r="D38" s="4">
        <f t="shared" si="2"/>
        <v>0.11395907097768888</v>
      </c>
    </row>
    <row r="39" spans="1:4" x14ac:dyDescent="0.25">
      <c r="A39">
        <v>10.5</v>
      </c>
      <c r="B39" s="9">
        <f t="shared" si="0"/>
        <v>8.6997169399050112</v>
      </c>
      <c r="C39" s="9">
        <f t="shared" si="1"/>
        <v>0.82854447046714397</v>
      </c>
      <c r="D39" s="4">
        <f t="shared" si="2"/>
        <v>0.11047259606228586</v>
      </c>
    </row>
    <row r="40" spans="1:4" x14ac:dyDescent="0.25">
      <c r="A40">
        <v>10.9</v>
      </c>
      <c r="B40" s="9">
        <f t="shared" si="0"/>
        <v>8.7650129505535901</v>
      </c>
      <c r="C40" s="9">
        <f t="shared" si="1"/>
        <v>0.80412962849115499</v>
      </c>
      <c r="D40" s="4">
        <f t="shared" si="2"/>
        <v>0.10721728379882067</v>
      </c>
    </row>
    <row r="41" spans="1:4" x14ac:dyDescent="0.25">
      <c r="A41">
        <v>11.3</v>
      </c>
      <c r="B41" s="9">
        <f t="shared" si="0"/>
        <v>8.8284192940921979</v>
      </c>
      <c r="C41" s="9">
        <f t="shared" si="1"/>
        <v>0.78127604372497317</v>
      </c>
      <c r="D41" s="4">
        <f t="shared" si="2"/>
        <v>0.10417013916332976</v>
      </c>
    </row>
    <row r="42" spans="1:4" x14ac:dyDescent="0.25">
      <c r="A42">
        <v>11.7</v>
      </c>
      <c r="B42" s="9">
        <f t="shared" si="0"/>
        <v>8.8900547349239201</v>
      </c>
      <c r="C42" s="9">
        <f t="shared" si="1"/>
        <v>0.7598337380276855</v>
      </c>
      <c r="D42" s="4">
        <f t="shared" si="2"/>
        <v>0.10131116507035808</v>
      </c>
    </row>
    <row r="43" spans="1:4" x14ac:dyDescent="0.25">
      <c r="A43">
        <v>12.1</v>
      </c>
      <c r="B43" s="9">
        <f t="shared" si="0"/>
        <v>8.9500268168286929</v>
      </c>
      <c r="C43" s="9">
        <f t="shared" si="1"/>
        <v>0.73967163775443745</v>
      </c>
      <c r="D43" s="4">
        <f t="shared" si="2"/>
        <v>9.8622885033924995E-2</v>
      </c>
    </row>
    <row r="44" spans="1:4" x14ac:dyDescent="0.25">
      <c r="A44">
        <v>12.5</v>
      </c>
      <c r="B44" s="9">
        <f t="shared" si="0"/>
        <v>9.0084332548607353</v>
      </c>
      <c r="C44" s="9">
        <f t="shared" si="1"/>
        <v>0.72067466038885886</v>
      </c>
      <c r="D44" s="4">
        <f t="shared" si="2"/>
        <v>9.6089954718514503E-2</v>
      </c>
    </row>
    <row r="45" spans="1:4" x14ac:dyDescent="0.25">
      <c r="A45">
        <v>12.9</v>
      </c>
      <c r="B45" s="9">
        <f t="shared" si="0"/>
        <v>9.0653631160198032</v>
      </c>
      <c r="C45" s="9">
        <f t="shared" si="1"/>
        <v>0.70274132682324053</v>
      </c>
      <c r="D45" s="4">
        <f t="shared" si="2"/>
        <v>9.3698843576432073E-2</v>
      </c>
    </row>
    <row r="46" spans="1:4" x14ac:dyDescent="0.25">
      <c r="A46">
        <v>13.3</v>
      </c>
      <c r="B46" s="9">
        <f t="shared" si="0"/>
        <v>9.1208978262452245</v>
      </c>
      <c r="C46" s="9">
        <f t="shared" si="1"/>
        <v>0.68578179144700935</v>
      </c>
      <c r="D46" s="4">
        <f t="shared" si="2"/>
        <v>9.143757219293458E-2</v>
      </c>
    </row>
    <row r="47" spans="1:4" x14ac:dyDescent="0.25">
      <c r="A47">
        <v>13.7</v>
      </c>
      <c r="B47" s="9">
        <f t="shared" si="0"/>
        <v>9.1751120336879257</v>
      </c>
      <c r="C47" s="9">
        <f t="shared" si="1"/>
        <v>0.66971620683853472</v>
      </c>
      <c r="D47" s="4">
        <f t="shared" si="2"/>
        <v>8.9295494245137982E-2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F1" workbookViewId="0">
      <selection activeCell="H6" sqref="H6"/>
    </sheetView>
  </sheetViews>
  <sheetFormatPr defaultRowHeight="15" x14ac:dyDescent="0.25"/>
  <cols>
    <col min="1" max="1" width="14.7109375" customWidth="1"/>
    <col min="2" max="2" width="8.7109375" customWidth="1"/>
    <col min="3" max="5" width="10.7109375" customWidth="1"/>
    <col min="6" max="9" width="14.140625" customWidth="1"/>
  </cols>
  <sheetData>
    <row r="1" spans="1:5" x14ac:dyDescent="0.25">
      <c r="A1" t="s">
        <v>103</v>
      </c>
    </row>
    <row r="3" spans="1:5" x14ac:dyDescent="0.25">
      <c r="A3" t="s">
        <v>105</v>
      </c>
      <c r="C3" s="16"/>
      <c r="D3" s="16"/>
      <c r="E3" s="16"/>
    </row>
    <row r="4" spans="1:5" ht="18" x14ac:dyDescent="0.35">
      <c r="A4" t="s">
        <v>69</v>
      </c>
      <c r="B4" s="14">
        <v>0.4</v>
      </c>
      <c r="C4" s="16"/>
      <c r="D4" s="16"/>
      <c r="E4" s="16"/>
    </row>
    <row r="5" spans="1:5" ht="18" x14ac:dyDescent="0.35">
      <c r="A5" t="s">
        <v>73</v>
      </c>
      <c r="B5" s="14">
        <f>1-B4</f>
        <v>0.6</v>
      </c>
    </row>
    <row r="7" spans="1:5" x14ac:dyDescent="0.25">
      <c r="A7" t="s">
        <v>106</v>
      </c>
      <c r="B7" s="1">
        <f>MAX(E21:E25)</f>
        <v>11.432626298183163</v>
      </c>
    </row>
    <row r="9" spans="1:5" x14ac:dyDescent="0.25">
      <c r="A9" t="s">
        <v>120</v>
      </c>
      <c r="B9" s="13">
        <v>100</v>
      </c>
    </row>
    <row r="10" spans="1:5" ht="18" x14ac:dyDescent="0.35">
      <c r="A10" t="s">
        <v>7</v>
      </c>
      <c r="B10" s="13">
        <v>4</v>
      </c>
    </row>
    <row r="11" spans="1:5" ht="18" x14ac:dyDescent="0.35">
      <c r="A11" t="s">
        <v>8</v>
      </c>
      <c r="B11" s="13">
        <v>4</v>
      </c>
      <c r="C11" s="29"/>
      <c r="D11" s="29"/>
      <c r="E11" s="30"/>
    </row>
    <row r="12" spans="1:5" x14ac:dyDescent="0.25">
      <c r="A12" t="s">
        <v>45</v>
      </c>
      <c r="B12" s="13">
        <v>10</v>
      </c>
    </row>
    <row r="14" spans="1:5" x14ac:dyDescent="0.25">
      <c r="A14" t="s">
        <v>6</v>
      </c>
    </row>
    <row r="15" spans="1:5" x14ac:dyDescent="0.25">
      <c r="B15" s="4">
        <f>MAX(G21:G25)</f>
        <v>10</v>
      </c>
      <c r="C15">
        <v>0</v>
      </c>
    </row>
    <row r="16" spans="1:5" x14ac:dyDescent="0.25">
      <c r="A16" t="s">
        <v>88</v>
      </c>
      <c r="B16" s="4">
        <f>+B15</f>
        <v>10</v>
      </c>
      <c r="C16" s="4">
        <f>MAX(H21:H25)</f>
        <v>12.5</v>
      </c>
    </row>
    <row r="17" spans="1:8" x14ac:dyDescent="0.25">
      <c r="B17">
        <v>0</v>
      </c>
      <c r="C17" s="4">
        <f>+C16</f>
        <v>12.5</v>
      </c>
    </row>
    <row r="19" spans="1:8" x14ac:dyDescent="0.25">
      <c r="G19" s="25"/>
      <c r="H19" s="25"/>
    </row>
    <row r="20" spans="1:8" ht="18" x14ac:dyDescent="0.35">
      <c r="B20" s="2" t="s">
        <v>63</v>
      </c>
      <c r="C20" s="2" t="s">
        <v>64</v>
      </c>
      <c r="D20" s="44" t="s">
        <v>101</v>
      </c>
      <c r="E20" s="44"/>
      <c r="F20" s="2" t="s">
        <v>107</v>
      </c>
      <c r="G20" s="25"/>
      <c r="H20" s="25"/>
    </row>
    <row r="21" spans="1:8" x14ac:dyDescent="0.25">
      <c r="A21" t="s">
        <v>53</v>
      </c>
      <c r="B21" s="7">
        <v>5</v>
      </c>
      <c r="C21" s="31">
        <f>+($B$9-$B$12-$B$10*B21)/$B$11</f>
        <v>17.5</v>
      </c>
      <c r="D21" s="31">
        <f>+(B21^$B$4)*(C21^$B$5)</f>
        <v>10.602562249206603</v>
      </c>
      <c r="E21" s="31">
        <f>IFERROR(D21,)</f>
        <v>10.602562249206603</v>
      </c>
      <c r="F21" s="7">
        <f>+($B$7/(B21^$B$4))^(1/$B$5)</f>
        <v>19.842513149602503</v>
      </c>
      <c r="G21" s="25">
        <f>IF(E21=$B$7,B21,0)</f>
        <v>0</v>
      </c>
      <c r="H21" s="25">
        <f>IF(E21=$B$7,C21,0)</f>
        <v>0</v>
      </c>
    </row>
    <row r="22" spans="1:8" x14ac:dyDescent="0.25">
      <c r="A22" t="s">
        <v>54</v>
      </c>
      <c r="B22" s="7">
        <v>10</v>
      </c>
      <c r="C22" s="31">
        <f>+($B$9-$B$12-$B$10*B22)/$B$11</f>
        <v>12.5</v>
      </c>
      <c r="D22" s="31">
        <f>+(B22^$B$4)*(C22^$B$5)</f>
        <v>11.432626298183163</v>
      </c>
      <c r="E22" s="31">
        <f>IFERROR(D22,)</f>
        <v>11.432626298183163</v>
      </c>
      <c r="F22" s="7">
        <f>+($B$7/(B22^$B$4))^(1/$B$5)</f>
        <v>12.500000000000002</v>
      </c>
      <c r="G22" s="25">
        <f>IF(E22=$B$7,B22,0)</f>
        <v>10</v>
      </c>
      <c r="H22" s="25">
        <f>IF(E22=$B$7,C22,0)</f>
        <v>12.5</v>
      </c>
    </row>
    <row r="23" spans="1:8" x14ac:dyDescent="0.25">
      <c r="A23" t="s">
        <v>66</v>
      </c>
      <c r="B23" s="7">
        <v>15</v>
      </c>
      <c r="C23" s="31">
        <f>+($B$9-$B$12-$B$10*B23)/$B$11</f>
        <v>7.5</v>
      </c>
      <c r="D23" s="31">
        <f>+(B23^$B$4)*(C23^$B$5)</f>
        <v>9.896309330796706</v>
      </c>
      <c r="E23" s="31">
        <f>IFERROR(D23,)</f>
        <v>9.896309330796706</v>
      </c>
      <c r="F23" s="7">
        <f>+($B$7/(B23^$B$4))^(1/$B$5)</f>
        <v>9.5392853546111098</v>
      </c>
      <c r="G23" s="25">
        <f>IF(E23=$B$7,B23,0)</f>
        <v>0</v>
      </c>
      <c r="H23" s="25">
        <f>IF(E23=$B$7,C23,0)</f>
        <v>0</v>
      </c>
    </row>
    <row r="24" spans="1:8" x14ac:dyDescent="0.25">
      <c r="A24" t="s">
        <v>67</v>
      </c>
      <c r="B24" s="7">
        <v>20</v>
      </c>
      <c r="C24" s="31">
        <f>+($B$9-$B$12-$B$10*B24)/$B$11</f>
        <v>2.5</v>
      </c>
      <c r="D24" s="31">
        <f>+(B24^$B$4)*(C24^$B$5)</f>
        <v>5.7434917749851753</v>
      </c>
      <c r="E24" s="31">
        <f>IFERROR(D24,)</f>
        <v>5.7434917749851753</v>
      </c>
      <c r="F24" s="7">
        <f>+($B$7/(B24^$B$4))^(1/$B$5)</f>
        <v>7.8745065618429626</v>
      </c>
      <c r="G24" s="25">
        <f>IF(E24=$B$7,B24,0)</f>
        <v>0</v>
      </c>
      <c r="H24" s="25">
        <f>IF(E24=$B$7,C24,0)</f>
        <v>0</v>
      </c>
    </row>
    <row r="25" spans="1:8" x14ac:dyDescent="0.25">
      <c r="A25" t="s">
        <v>68</v>
      </c>
      <c r="B25" s="7">
        <v>25</v>
      </c>
      <c r="C25" s="31">
        <f>+($B$9-$B$12-$B$10*B25)/$B$11</f>
        <v>-2.5</v>
      </c>
      <c r="D25" s="31" t="e">
        <f>+(B25^$B$4)*(C25^$B$5)</f>
        <v>#NUM!</v>
      </c>
      <c r="E25" s="31">
        <f>IFERROR(D25,)</f>
        <v>0</v>
      </c>
      <c r="F25" s="7">
        <f>+($B$7/(B25^$B$4))^(1/$B$5)</f>
        <v>6.78604404148727</v>
      </c>
      <c r="G25" s="25">
        <f>IF(E25=$B$7,B25,0)</f>
        <v>0</v>
      </c>
      <c r="H25" s="25">
        <f>IF(E25=$B$7,C25,0)</f>
        <v>0</v>
      </c>
    </row>
    <row r="26" spans="1:8" x14ac:dyDescent="0.25">
      <c r="G26" s="25"/>
      <c r="H26" s="25"/>
    </row>
    <row r="27" spans="1:8" ht="18" x14ac:dyDescent="0.35">
      <c r="A27" t="s">
        <v>72</v>
      </c>
      <c r="B27" s="11">
        <f>ABS((F21-F22)/(B21-B22))</f>
        <v>1.4685026299205002</v>
      </c>
      <c r="G27" s="25"/>
      <c r="H27" s="25"/>
    </row>
    <row r="28" spans="1:8" ht="18" x14ac:dyDescent="0.35">
      <c r="A28" t="s">
        <v>74</v>
      </c>
      <c r="B28" s="11">
        <f>ABS((F22-F23)/(B22-B23))</f>
        <v>0.59214292907777843</v>
      </c>
      <c r="G28" s="25"/>
      <c r="H28" s="25"/>
    </row>
    <row r="29" spans="1:8" ht="18" x14ac:dyDescent="0.35">
      <c r="A29" t="s">
        <v>75</v>
      </c>
      <c r="B29" s="11">
        <f>ABS((F23-F24)/(B23-B24))</f>
        <v>0.33295575855362947</v>
      </c>
    </row>
    <row r="30" spans="1:8" ht="18" x14ac:dyDescent="0.35">
      <c r="A30" t="s">
        <v>76</v>
      </c>
      <c r="B30" s="11">
        <f>ABS((F24-F25)/(B24-B25))</f>
        <v>0.21769250407113852</v>
      </c>
    </row>
  </sheetData>
  <mergeCells count="1">
    <mergeCell ref="D20:E2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G1" workbookViewId="0">
      <selection activeCell="G3" sqref="G3"/>
    </sheetView>
  </sheetViews>
  <sheetFormatPr defaultRowHeight="15" x14ac:dyDescent="0.25"/>
  <cols>
    <col min="1" max="1" width="14.7109375" customWidth="1"/>
    <col min="2" max="2" width="8.7109375" customWidth="1"/>
    <col min="3" max="5" width="10.7109375" customWidth="1"/>
    <col min="6" max="9" width="14.140625" customWidth="1"/>
  </cols>
  <sheetData>
    <row r="1" spans="1:5" x14ac:dyDescent="0.25">
      <c r="A1" t="s">
        <v>103</v>
      </c>
    </row>
    <row r="3" spans="1:5" x14ac:dyDescent="0.25">
      <c r="A3" t="s">
        <v>108</v>
      </c>
      <c r="C3" s="16"/>
      <c r="D3" s="16"/>
      <c r="E3" s="16"/>
    </row>
    <row r="4" spans="1:5" ht="18" x14ac:dyDescent="0.35">
      <c r="A4" t="s">
        <v>69</v>
      </c>
      <c r="B4" s="14">
        <v>0.3</v>
      </c>
      <c r="C4" s="16"/>
      <c r="D4" s="16"/>
      <c r="E4" s="16"/>
    </row>
    <row r="5" spans="1:5" ht="18" x14ac:dyDescent="0.35">
      <c r="A5" t="s">
        <v>73</v>
      </c>
      <c r="B5" s="14">
        <f>1-B4</f>
        <v>0.7</v>
      </c>
    </row>
    <row r="7" spans="1:5" x14ac:dyDescent="0.25">
      <c r="A7" t="s">
        <v>106</v>
      </c>
      <c r="B7" s="1">
        <f>MAX(E22:E26)</f>
        <v>0</v>
      </c>
    </row>
    <row r="9" spans="1:5" x14ac:dyDescent="0.25">
      <c r="A9" t="s">
        <v>44</v>
      </c>
      <c r="B9" s="32">
        <f>+B15*B10+C15*B11</f>
        <v>22</v>
      </c>
    </row>
    <row r="10" spans="1:5" ht="18" x14ac:dyDescent="0.35">
      <c r="A10" t="s">
        <v>7</v>
      </c>
      <c r="B10" s="13">
        <v>6</v>
      </c>
    </row>
    <row r="11" spans="1:5" ht="18" x14ac:dyDescent="0.35">
      <c r="A11" t="s">
        <v>8</v>
      </c>
      <c r="B11" s="13">
        <v>5</v>
      </c>
      <c r="C11" s="30"/>
      <c r="D11" s="30"/>
      <c r="E11" s="30"/>
    </row>
    <row r="13" spans="1:5" x14ac:dyDescent="0.25">
      <c r="A13" t="s">
        <v>6</v>
      </c>
    </row>
    <row r="14" spans="1:5" x14ac:dyDescent="0.25">
      <c r="B14" s="4">
        <f>MIN(C22:C26)</f>
        <v>2</v>
      </c>
      <c r="C14">
        <v>0</v>
      </c>
    </row>
    <row r="15" spans="1:5" x14ac:dyDescent="0.25">
      <c r="A15" t="s">
        <v>88</v>
      </c>
      <c r="B15" s="4">
        <f>+B14</f>
        <v>2</v>
      </c>
      <c r="C15" s="4">
        <f>MIN(C22:C26)</f>
        <v>2</v>
      </c>
    </row>
    <row r="16" spans="1:5" x14ac:dyDescent="0.25">
      <c r="B16">
        <v>0</v>
      </c>
      <c r="C16" s="4">
        <f>+C15</f>
        <v>2</v>
      </c>
    </row>
    <row r="18" spans="1:9" x14ac:dyDescent="0.25">
      <c r="G18" s="25"/>
      <c r="H18" s="25"/>
    </row>
    <row r="19" spans="1:9" ht="18" x14ac:dyDescent="0.35">
      <c r="B19" s="2" t="s">
        <v>63</v>
      </c>
      <c r="C19" s="5" t="s">
        <v>107</v>
      </c>
      <c r="D19" t="s">
        <v>109</v>
      </c>
      <c r="E19" s="5"/>
      <c r="F19" s="2"/>
      <c r="G19" s="25"/>
      <c r="H19" s="25"/>
    </row>
    <row r="20" spans="1:9" x14ac:dyDescent="0.25">
      <c r="B20" s="2">
        <v>0</v>
      </c>
      <c r="C20" s="5"/>
      <c r="D20" s="7">
        <f t="shared" ref="D20:D26" si="0">-$B$10*B20/$B$11+$B$9/$B$11</f>
        <v>4.4000000000000004</v>
      </c>
      <c r="E20" s="5"/>
      <c r="F20" s="2"/>
      <c r="G20" s="25"/>
      <c r="H20" s="25"/>
    </row>
    <row r="21" spans="1:9" x14ac:dyDescent="0.25">
      <c r="B21" s="2">
        <v>1</v>
      </c>
      <c r="C21" s="5"/>
      <c r="D21" s="7">
        <f t="shared" si="0"/>
        <v>3.2</v>
      </c>
      <c r="E21" s="5"/>
      <c r="F21" s="2"/>
      <c r="G21" s="25"/>
      <c r="H21" s="25"/>
    </row>
    <row r="22" spans="1:9" x14ac:dyDescent="0.25">
      <c r="A22" t="s">
        <v>53</v>
      </c>
      <c r="B22">
        <v>2</v>
      </c>
      <c r="C22" s="7">
        <v>4</v>
      </c>
      <c r="D22" s="7">
        <f t="shared" si="0"/>
        <v>2.0000000000000004</v>
      </c>
      <c r="E22" s="31"/>
      <c r="G22" s="25"/>
      <c r="H22" s="25"/>
    </row>
    <row r="23" spans="1:9" x14ac:dyDescent="0.25">
      <c r="B23">
        <v>2</v>
      </c>
      <c r="C23" s="7">
        <v>3</v>
      </c>
      <c r="D23" s="7">
        <f t="shared" si="0"/>
        <v>2.0000000000000004</v>
      </c>
      <c r="E23" s="31"/>
      <c r="G23" s="25"/>
      <c r="H23" s="25"/>
    </row>
    <row r="24" spans="1:9" x14ac:dyDescent="0.25">
      <c r="A24" t="s">
        <v>54</v>
      </c>
      <c r="B24">
        <v>2</v>
      </c>
      <c r="C24" s="7">
        <v>2</v>
      </c>
      <c r="D24" s="7">
        <f t="shared" si="0"/>
        <v>2.0000000000000004</v>
      </c>
      <c r="E24" s="31"/>
      <c r="G24" s="25"/>
      <c r="H24" s="25"/>
    </row>
    <row r="25" spans="1:9" x14ac:dyDescent="0.25">
      <c r="B25">
        <v>3</v>
      </c>
      <c r="C25" s="7">
        <v>2</v>
      </c>
      <c r="D25" s="7">
        <f t="shared" si="0"/>
        <v>0.80000000000000027</v>
      </c>
      <c r="E25" s="31"/>
      <c r="G25" s="25"/>
      <c r="H25" s="25"/>
    </row>
    <row r="26" spans="1:9" x14ac:dyDescent="0.25">
      <c r="A26" t="s">
        <v>66</v>
      </c>
      <c r="B26">
        <v>4</v>
      </c>
      <c r="C26" s="7">
        <v>2</v>
      </c>
      <c r="D26" s="7">
        <f t="shared" si="0"/>
        <v>-0.39999999999999947</v>
      </c>
      <c r="E26" s="31"/>
      <c r="G26" s="25"/>
      <c r="H26" s="25"/>
    </row>
    <row r="27" spans="1:9" x14ac:dyDescent="0.25">
      <c r="B27" s="7"/>
      <c r="C27" s="31"/>
      <c r="D27" s="31"/>
      <c r="E27" s="31"/>
      <c r="F27" s="7"/>
      <c r="G27" s="25"/>
      <c r="H27" s="25"/>
    </row>
    <row r="28" spans="1:9" x14ac:dyDescent="0.25">
      <c r="B28" s="7"/>
      <c r="C28" s="31"/>
      <c r="D28" s="31"/>
      <c r="E28" s="31"/>
      <c r="F28" s="7"/>
      <c r="G28" s="25"/>
      <c r="H28" s="25"/>
    </row>
    <row r="29" spans="1:9" x14ac:dyDescent="0.25">
      <c r="B29" s="7"/>
      <c r="C29" s="31"/>
      <c r="D29" s="31"/>
      <c r="E29" s="31"/>
      <c r="F29" s="7"/>
      <c r="G29" s="25"/>
      <c r="H29" s="25"/>
    </row>
    <row r="30" spans="1:9" x14ac:dyDescent="0.25">
      <c r="H30" s="5"/>
      <c r="I30" s="5"/>
    </row>
    <row r="31" spans="1:9" x14ac:dyDescent="0.25">
      <c r="B31" s="11"/>
      <c r="I31" s="2"/>
    </row>
    <row r="32" spans="1:9" x14ac:dyDescent="0.25">
      <c r="B32" s="11"/>
      <c r="G32" s="7"/>
      <c r="H32" s="7"/>
      <c r="I32" s="7"/>
    </row>
    <row r="33" spans="2:9" x14ac:dyDescent="0.25">
      <c r="B33" s="11"/>
      <c r="G33" s="7"/>
      <c r="H33" s="7"/>
      <c r="I33" s="7"/>
    </row>
    <row r="34" spans="2:9" ht="18" x14ac:dyDescent="0.35">
      <c r="B34" s="11"/>
      <c r="F34" s="2" t="s">
        <v>63</v>
      </c>
      <c r="G34" s="2"/>
      <c r="H34" s="5" t="s">
        <v>107</v>
      </c>
      <c r="I34" s="7"/>
    </row>
    <row r="35" spans="2:9" x14ac:dyDescent="0.25">
      <c r="E35" t="s">
        <v>53</v>
      </c>
      <c r="F35">
        <v>2</v>
      </c>
      <c r="G35" s="7"/>
      <c r="H35" s="7">
        <v>4</v>
      </c>
      <c r="I35" s="7"/>
    </row>
    <row r="36" spans="2:9" x14ac:dyDescent="0.25">
      <c r="F36">
        <v>2</v>
      </c>
      <c r="G36" s="7"/>
      <c r="H36" s="7">
        <v>3</v>
      </c>
      <c r="I36" s="7"/>
    </row>
    <row r="37" spans="2:9" x14ac:dyDescent="0.25">
      <c r="E37" t="s">
        <v>54</v>
      </c>
      <c r="F37">
        <v>2</v>
      </c>
      <c r="G37" s="7"/>
      <c r="H37" s="7">
        <v>2</v>
      </c>
      <c r="I37" s="7"/>
    </row>
    <row r="38" spans="2:9" x14ac:dyDescent="0.25">
      <c r="F38">
        <v>3</v>
      </c>
      <c r="G38" s="7"/>
      <c r="H38" s="7">
        <v>2</v>
      </c>
      <c r="I38" s="7"/>
    </row>
    <row r="39" spans="2:9" x14ac:dyDescent="0.25">
      <c r="E39" t="s">
        <v>66</v>
      </c>
      <c r="F39">
        <v>4</v>
      </c>
      <c r="H39" s="7">
        <v>2</v>
      </c>
      <c r="I39" s="7"/>
    </row>
    <row r="40" spans="2:9" x14ac:dyDescent="0.25">
      <c r="G40" s="7"/>
      <c r="H40" s="7"/>
      <c r="I40" s="7"/>
    </row>
    <row r="41" spans="2:9" x14ac:dyDescent="0.25">
      <c r="I41" s="7"/>
    </row>
    <row r="42" spans="2:9" x14ac:dyDescent="0.25">
      <c r="I42" s="7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B9" sqref="B9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8" width="14.140625" customWidth="1"/>
    <col min="9" max="13" width="13.140625" customWidth="1"/>
    <col min="14" max="14" width="10.7109375" customWidth="1"/>
    <col min="15" max="15" width="11" customWidth="1"/>
  </cols>
  <sheetData>
    <row r="1" spans="1:3" x14ac:dyDescent="0.25">
      <c r="A1" t="s">
        <v>4</v>
      </c>
    </row>
    <row r="2" spans="1:3" x14ac:dyDescent="0.25">
      <c r="B2" t="s">
        <v>98</v>
      </c>
      <c r="C2" t="s">
        <v>99</v>
      </c>
    </row>
    <row r="3" spans="1:3" x14ac:dyDescent="0.25">
      <c r="A3" t="s">
        <v>29</v>
      </c>
      <c r="B3" s="13">
        <v>100</v>
      </c>
      <c r="C3" s="13">
        <v>120</v>
      </c>
    </row>
    <row r="4" spans="1:3" ht="18" x14ac:dyDescent="0.35">
      <c r="A4" t="s">
        <v>7</v>
      </c>
      <c r="B4" s="13">
        <v>3</v>
      </c>
      <c r="C4" s="13">
        <v>3</v>
      </c>
    </row>
    <row r="5" spans="1:3" ht="18" x14ac:dyDescent="0.35">
      <c r="A5" t="s">
        <v>8</v>
      </c>
      <c r="B5" s="13">
        <v>5</v>
      </c>
      <c r="C5" s="13">
        <v>5</v>
      </c>
    </row>
    <row r="7" spans="1:3" x14ac:dyDescent="0.25">
      <c r="A7" t="s">
        <v>100</v>
      </c>
    </row>
    <row r="8" spans="1:3" ht="18" x14ac:dyDescent="0.35">
      <c r="A8" t="s">
        <v>9</v>
      </c>
      <c r="B8" s="14">
        <v>0.4</v>
      </c>
    </row>
    <row r="9" spans="1:3" ht="18" x14ac:dyDescent="0.35">
      <c r="A9" t="s">
        <v>10</v>
      </c>
      <c r="B9" s="14">
        <f>1-B8</f>
        <v>0.6</v>
      </c>
    </row>
    <row r="10" spans="1:3" x14ac:dyDescent="0.25">
      <c r="A10" t="s">
        <v>101</v>
      </c>
      <c r="B10" s="10">
        <f>MAX(E38:E72)</f>
        <v>12.51391611208112</v>
      </c>
      <c r="C10" s="10">
        <f>MAXA(J38:J72)</f>
        <v>15.01984629375311</v>
      </c>
    </row>
    <row r="11" spans="1:3" x14ac:dyDescent="0.25">
      <c r="B11" s="10"/>
    </row>
    <row r="12" spans="1:3" x14ac:dyDescent="0.25">
      <c r="A12" t="s">
        <v>102</v>
      </c>
      <c r="B12" t="str">
        <f>+B24</f>
        <v>x1</v>
      </c>
      <c r="C12" t="str">
        <f>+C24</f>
        <v>x2</v>
      </c>
    </row>
    <row r="13" spans="1:3" x14ac:dyDescent="0.25">
      <c r="A13" t="str">
        <f>+B2</f>
        <v>Costo totale 1</v>
      </c>
      <c r="B13" s="4">
        <f>MAX(G38:G71)</f>
        <v>13</v>
      </c>
      <c r="C13" s="4">
        <f>MAX(H38:H71)</f>
        <v>12.2</v>
      </c>
    </row>
    <row r="14" spans="1:3" x14ac:dyDescent="0.25">
      <c r="A14" t="str">
        <f>+C2</f>
        <v>Costo totale 2</v>
      </c>
      <c r="B14" s="4">
        <f>MAX(L38:L72)</f>
        <v>16</v>
      </c>
      <c r="C14" s="4">
        <f>MAX(M38:M72)</f>
        <v>14.4</v>
      </c>
    </row>
    <row r="16" spans="1:3" x14ac:dyDescent="0.25">
      <c r="A16" t="s">
        <v>96</v>
      </c>
      <c r="B16" s="4">
        <f>+B13</f>
        <v>13</v>
      </c>
      <c r="C16">
        <v>0</v>
      </c>
    </row>
    <row r="17" spans="1:3" x14ac:dyDescent="0.25">
      <c r="B17" s="4">
        <f>+B16</f>
        <v>13</v>
      </c>
      <c r="C17" s="4">
        <f>+C13</f>
        <v>12.2</v>
      </c>
    </row>
    <row r="18" spans="1:3" x14ac:dyDescent="0.25">
      <c r="B18">
        <v>0</v>
      </c>
      <c r="C18" s="4">
        <f>+C17</f>
        <v>12.2</v>
      </c>
    </row>
    <row r="20" spans="1:3" x14ac:dyDescent="0.25">
      <c r="A20" t="s">
        <v>97</v>
      </c>
      <c r="B20" s="4">
        <f>+B14</f>
        <v>16</v>
      </c>
      <c r="C20">
        <v>0</v>
      </c>
    </row>
    <row r="21" spans="1:3" x14ac:dyDescent="0.25">
      <c r="B21" s="4">
        <f>+B20</f>
        <v>16</v>
      </c>
      <c r="C21" s="4">
        <f>+C14</f>
        <v>14.4</v>
      </c>
    </row>
    <row r="22" spans="1:3" x14ac:dyDescent="0.25">
      <c r="B22">
        <v>0</v>
      </c>
      <c r="C22" s="4">
        <f>+C21</f>
        <v>14.4</v>
      </c>
    </row>
    <row r="23" spans="1:3" x14ac:dyDescent="0.25">
      <c r="C23" s="4"/>
    </row>
    <row r="24" spans="1:3" x14ac:dyDescent="0.25">
      <c r="A24" t="s">
        <v>94</v>
      </c>
      <c r="B24" s="2" t="s">
        <v>15</v>
      </c>
      <c r="C24" s="2" t="s">
        <v>16</v>
      </c>
    </row>
    <row r="25" spans="1:3" x14ac:dyDescent="0.25">
      <c r="A25" t="s">
        <v>11</v>
      </c>
      <c r="B25" s="7">
        <f>+B3/B4</f>
        <v>33.333333333333336</v>
      </c>
      <c r="C25" s="7">
        <v>0</v>
      </c>
    </row>
    <row r="26" spans="1:3" x14ac:dyDescent="0.25">
      <c r="A26" t="s">
        <v>12</v>
      </c>
      <c r="B26" s="7">
        <v>0</v>
      </c>
      <c r="C26" s="7">
        <f>+B3/B5</f>
        <v>20</v>
      </c>
    </row>
    <row r="27" spans="1:3" x14ac:dyDescent="0.25">
      <c r="B27" s="2" t="s">
        <v>2</v>
      </c>
      <c r="C27" s="2" t="s">
        <v>3</v>
      </c>
    </row>
    <row r="28" spans="1:3" x14ac:dyDescent="0.25">
      <c r="B28">
        <f>INTERCEPT(C25:C26,B25:B26)</f>
        <v>20</v>
      </c>
      <c r="C28">
        <f>SLOPE(C25:C26,B25:B26)</f>
        <v>-0.6</v>
      </c>
    </row>
    <row r="30" spans="1:3" x14ac:dyDescent="0.25">
      <c r="A30" t="s">
        <v>95</v>
      </c>
      <c r="B30" s="2" t="s">
        <v>15</v>
      </c>
      <c r="C30" s="2" t="s">
        <v>16</v>
      </c>
    </row>
    <row r="31" spans="1:3" x14ac:dyDescent="0.25">
      <c r="A31" t="s">
        <v>11</v>
      </c>
      <c r="B31" s="7">
        <f>+C3/C4</f>
        <v>40</v>
      </c>
      <c r="C31" s="7">
        <v>0</v>
      </c>
    </row>
    <row r="32" spans="1:3" x14ac:dyDescent="0.25">
      <c r="A32" t="s">
        <v>12</v>
      </c>
      <c r="B32" s="7">
        <v>0</v>
      </c>
      <c r="C32" s="7">
        <f>+C3/C5</f>
        <v>24</v>
      </c>
    </row>
    <row r="33" spans="1:15" x14ac:dyDescent="0.25">
      <c r="B33" s="2" t="s">
        <v>2</v>
      </c>
      <c r="C33" s="2" t="s">
        <v>3</v>
      </c>
    </row>
    <row r="34" spans="1:15" x14ac:dyDescent="0.25">
      <c r="B34">
        <f>INTERCEPT(C31:C32,B31:B32)</f>
        <v>24</v>
      </c>
      <c r="C34">
        <f>SLOPE(C31:C32,B31:B32)</f>
        <v>-0.6</v>
      </c>
    </row>
    <row r="37" spans="1:15" ht="18" x14ac:dyDescent="0.35">
      <c r="A37" s="2" t="e">
        <f>+#REF!</f>
        <v>#REF!</v>
      </c>
      <c r="B37" s="2" t="s">
        <v>93</v>
      </c>
      <c r="C37" s="2" t="s">
        <v>93</v>
      </c>
      <c r="D37" t="s">
        <v>91</v>
      </c>
      <c r="F37" t="s">
        <v>92</v>
      </c>
      <c r="I37" t="s">
        <v>89</v>
      </c>
      <c r="K37" t="s">
        <v>90</v>
      </c>
    </row>
    <row r="38" spans="1:15" x14ac:dyDescent="0.25">
      <c r="A38">
        <v>0.1</v>
      </c>
      <c r="B38" s="3">
        <f>+($B$3-$B$4*A38)/$B$5</f>
        <v>19.940000000000001</v>
      </c>
      <c r="C38" s="3">
        <f>+($C$3-$C$4*A38)/$C$5</f>
        <v>23.94</v>
      </c>
      <c r="D38" s="9">
        <f t="shared" ref="D38:D72" si="0">+A38^$B$8*B38^$B$9</f>
        <v>2.3979222219329999</v>
      </c>
      <c r="E38" s="9">
        <f>IFERROR(D38,0)</f>
        <v>2.3979222219329999</v>
      </c>
      <c r="F38" s="6">
        <f t="shared" ref="F38:F72" si="1">+($B$10/(A38^$B$8))^(1/$B$9)</f>
        <v>313.08005315252353</v>
      </c>
      <c r="G38" s="8">
        <f t="shared" ref="G38:G72" si="2">IF(E38=$B$10,A38,0)</f>
        <v>0</v>
      </c>
      <c r="H38" s="8">
        <f t="shared" ref="H38:H72" si="3">IF(E38=$B$10,B38,0)</f>
        <v>0</v>
      </c>
      <c r="I38" s="9">
        <f t="shared" ref="I38:I71" si="4">+A38^$B$8*C38^$B$9</f>
        <v>2.6759283928419419</v>
      </c>
      <c r="J38" s="9">
        <f>IFERROR(I38,0)</f>
        <v>2.6759283928419419</v>
      </c>
      <c r="K38" s="6">
        <f t="shared" ref="K38:K72" si="5">+($C$10/(A38^$B$8))^(1/$B$9)</f>
        <v>424.40042864337278</v>
      </c>
      <c r="L38" s="8">
        <f t="shared" ref="L38:L72" si="6">IF(J38=$C$10,A38,0)</f>
        <v>0</v>
      </c>
      <c r="M38" s="8">
        <f t="shared" ref="M38:M72" si="7">IF(J38=$C$10,C38,0)</f>
        <v>0</v>
      </c>
      <c r="N38" s="9"/>
      <c r="O38" s="9"/>
    </row>
    <row r="39" spans="1:15" x14ac:dyDescent="0.25">
      <c r="A39">
        <v>1</v>
      </c>
      <c r="B39" s="3">
        <f t="shared" ref="B39:B72" si="8">+($B$3-$B$4*A39)/$B$5</f>
        <v>19.399999999999999</v>
      </c>
      <c r="C39" s="3">
        <f t="shared" ref="C39:C72" si="9">+($C$3-$C$4*A39)/$C$5</f>
        <v>23.4</v>
      </c>
      <c r="D39" s="9">
        <f t="shared" si="0"/>
        <v>5.9249001801165733</v>
      </c>
      <c r="E39" s="9">
        <f t="shared" ref="E39:E72" si="10">IFERROR(D39,0)</f>
        <v>5.9249001801165733</v>
      </c>
      <c r="F39" s="6">
        <f t="shared" si="1"/>
        <v>67.451052726882253</v>
      </c>
      <c r="G39" s="8">
        <f t="shared" si="2"/>
        <v>0</v>
      </c>
      <c r="H39" s="8">
        <f t="shared" si="3"/>
        <v>0</v>
      </c>
      <c r="I39" s="9">
        <f t="shared" si="4"/>
        <v>6.6302440496230108</v>
      </c>
      <c r="J39" s="9">
        <f t="shared" ref="J39:J72" si="11">IFERROR(I39,0)</f>
        <v>6.6302440496230108</v>
      </c>
      <c r="K39" s="6">
        <f t="shared" si="5"/>
        <v>91.43430059336832</v>
      </c>
      <c r="L39" s="8">
        <f t="shared" si="6"/>
        <v>0</v>
      </c>
      <c r="M39" s="8">
        <f t="shared" si="7"/>
        <v>0</v>
      </c>
      <c r="N39" s="9"/>
      <c r="O39" s="9"/>
    </row>
    <row r="40" spans="1:15" x14ac:dyDescent="0.25">
      <c r="A40">
        <v>2</v>
      </c>
      <c r="B40" s="3">
        <f t="shared" si="8"/>
        <v>18.8</v>
      </c>
      <c r="C40" s="3">
        <f t="shared" si="9"/>
        <v>22.8</v>
      </c>
      <c r="D40" s="9">
        <f t="shared" si="0"/>
        <v>7.6719666770808752</v>
      </c>
      <c r="E40" s="9">
        <f t="shared" si="10"/>
        <v>7.6719666770808752</v>
      </c>
      <c r="F40" s="6">
        <f t="shared" si="1"/>
        <v>42.491500584083973</v>
      </c>
      <c r="G40" s="8">
        <f t="shared" si="2"/>
        <v>0</v>
      </c>
      <c r="H40" s="8">
        <f t="shared" si="3"/>
        <v>0</v>
      </c>
      <c r="I40" s="9">
        <f t="shared" si="4"/>
        <v>8.6133660946734345</v>
      </c>
      <c r="J40" s="9">
        <f t="shared" si="11"/>
        <v>8.6133660946734345</v>
      </c>
      <c r="K40" s="6">
        <f t="shared" si="5"/>
        <v>57.6</v>
      </c>
      <c r="L40" s="8">
        <f t="shared" si="6"/>
        <v>0</v>
      </c>
      <c r="M40" s="8">
        <f t="shared" si="7"/>
        <v>0</v>
      </c>
      <c r="N40" s="9"/>
      <c r="O40" s="9"/>
    </row>
    <row r="41" spans="1:15" x14ac:dyDescent="0.25">
      <c r="A41">
        <v>3</v>
      </c>
      <c r="B41" s="3">
        <f t="shared" si="8"/>
        <v>18.2</v>
      </c>
      <c r="C41" s="3">
        <f t="shared" si="9"/>
        <v>22.2</v>
      </c>
      <c r="D41" s="9">
        <f t="shared" si="0"/>
        <v>8.8489417174186773</v>
      </c>
      <c r="E41" s="9">
        <f t="shared" si="10"/>
        <v>8.8489417174186773</v>
      </c>
      <c r="F41" s="6">
        <f t="shared" si="1"/>
        <v>32.427083937376089</v>
      </c>
      <c r="G41" s="8">
        <f t="shared" si="2"/>
        <v>0</v>
      </c>
      <c r="H41" s="8">
        <f t="shared" si="3"/>
        <v>0</v>
      </c>
      <c r="I41" s="9">
        <f t="shared" si="4"/>
        <v>9.9691994891987683</v>
      </c>
      <c r="J41" s="9">
        <f t="shared" si="11"/>
        <v>9.9691994891987683</v>
      </c>
      <c r="K41" s="6">
        <f t="shared" si="5"/>
        <v>43.957026914047951</v>
      </c>
      <c r="L41" s="8">
        <f t="shared" si="6"/>
        <v>0</v>
      </c>
      <c r="M41" s="8">
        <f t="shared" si="7"/>
        <v>0</v>
      </c>
      <c r="N41" s="9"/>
      <c r="O41" s="9"/>
    </row>
    <row r="42" spans="1:15" x14ac:dyDescent="0.25">
      <c r="A42">
        <v>4</v>
      </c>
      <c r="B42" s="3">
        <f t="shared" si="8"/>
        <v>17.600000000000001</v>
      </c>
      <c r="C42" s="3">
        <f t="shared" si="9"/>
        <v>21.6</v>
      </c>
      <c r="D42" s="9">
        <f t="shared" si="0"/>
        <v>9.7304202426813706</v>
      </c>
      <c r="E42" s="9">
        <f t="shared" si="10"/>
        <v>9.7304202426813706</v>
      </c>
      <c r="F42" s="6">
        <f t="shared" si="1"/>
        <v>26.767968013753851</v>
      </c>
      <c r="G42" s="8">
        <f t="shared" si="2"/>
        <v>0</v>
      </c>
      <c r="H42" s="8">
        <f t="shared" si="3"/>
        <v>0</v>
      </c>
      <c r="I42" s="9">
        <f t="shared" si="4"/>
        <v>11.00262337787375</v>
      </c>
      <c r="J42" s="9">
        <f t="shared" si="11"/>
        <v>11.00262337787375</v>
      </c>
      <c r="K42" s="6">
        <f t="shared" si="5"/>
        <v>36.285726236972366</v>
      </c>
      <c r="L42" s="8">
        <f t="shared" si="6"/>
        <v>0</v>
      </c>
      <c r="M42" s="8">
        <f t="shared" si="7"/>
        <v>0</v>
      </c>
      <c r="N42" s="9"/>
      <c r="O42" s="9"/>
    </row>
    <row r="43" spans="1:15" x14ac:dyDescent="0.25">
      <c r="A43">
        <v>5</v>
      </c>
      <c r="B43" s="3">
        <f t="shared" si="8"/>
        <v>17</v>
      </c>
      <c r="C43" s="3">
        <f t="shared" si="9"/>
        <v>21</v>
      </c>
      <c r="D43" s="9">
        <f t="shared" si="0"/>
        <v>10.419751330523242</v>
      </c>
      <c r="E43" s="9">
        <f t="shared" si="10"/>
        <v>10.419751330523242</v>
      </c>
      <c r="F43" s="6">
        <f t="shared" si="1"/>
        <v>23.067935548198054</v>
      </c>
      <c r="G43" s="8">
        <f t="shared" si="2"/>
        <v>0</v>
      </c>
      <c r="H43" s="8">
        <f t="shared" si="3"/>
        <v>0</v>
      </c>
      <c r="I43" s="9">
        <f t="shared" si="4"/>
        <v>11.828225037144083</v>
      </c>
      <c r="J43" s="9">
        <f t="shared" si="11"/>
        <v>11.828225037144083</v>
      </c>
      <c r="K43" s="6">
        <f t="shared" si="5"/>
        <v>31.270090943173315</v>
      </c>
      <c r="L43" s="8">
        <f t="shared" si="6"/>
        <v>0</v>
      </c>
      <c r="M43" s="8">
        <f t="shared" si="7"/>
        <v>0</v>
      </c>
      <c r="N43" s="9"/>
      <c r="O43" s="9"/>
    </row>
    <row r="44" spans="1:15" x14ac:dyDescent="0.25">
      <c r="A44">
        <v>6</v>
      </c>
      <c r="B44" s="3">
        <f t="shared" si="8"/>
        <v>16.399999999999999</v>
      </c>
      <c r="C44" s="3">
        <f t="shared" si="9"/>
        <v>20.399999999999999</v>
      </c>
      <c r="D44" s="9">
        <f t="shared" si="0"/>
        <v>10.968994254001824</v>
      </c>
      <c r="E44" s="9">
        <f t="shared" si="10"/>
        <v>10.968994254001824</v>
      </c>
      <c r="F44" s="6">
        <f t="shared" si="1"/>
        <v>20.427782819704031</v>
      </c>
      <c r="G44" s="8">
        <f t="shared" si="2"/>
        <v>0</v>
      </c>
      <c r="H44" s="8">
        <f t="shared" si="3"/>
        <v>0</v>
      </c>
      <c r="I44" s="9">
        <f t="shared" si="4"/>
        <v>12.50370159662789</v>
      </c>
      <c r="J44" s="9">
        <f t="shared" si="11"/>
        <v>12.50370159662789</v>
      </c>
      <c r="K44" s="6">
        <f t="shared" si="5"/>
        <v>27.691191749902249</v>
      </c>
      <c r="L44" s="8">
        <f t="shared" si="6"/>
        <v>0</v>
      </c>
      <c r="M44" s="8">
        <f t="shared" si="7"/>
        <v>0</v>
      </c>
      <c r="N44" s="9"/>
      <c r="O44" s="9"/>
    </row>
    <row r="45" spans="1:15" x14ac:dyDescent="0.25">
      <c r="A45">
        <v>7</v>
      </c>
      <c r="B45" s="3">
        <f t="shared" si="8"/>
        <v>15.8</v>
      </c>
      <c r="C45" s="3">
        <f t="shared" si="9"/>
        <v>19.8</v>
      </c>
      <c r="D45" s="9">
        <f t="shared" si="0"/>
        <v>11.408629282292486</v>
      </c>
      <c r="E45" s="9">
        <f t="shared" si="10"/>
        <v>11.408629282292486</v>
      </c>
      <c r="F45" s="6">
        <f t="shared" si="1"/>
        <v>18.432746010296803</v>
      </c>
      <c r="G45" s="8">
        <f t="shared" si="2"/>
        <v>0</v>
      </c>
      <c r="H45" s="8">
        <f t="shared" si="3"/>
        <v>0</v>
      </c>
      <c r="I45" s="9">
        <f t="shared" si="4"/>
        <v>13.062861738517098</v>
      </c>
      <c r="J45" s="9">
        <f t="shared" si="11"/>
        <v>13.062861738517098</v>
      </c>
      <c r="K45" s="6">
        <f t="shared" si="5"/>
        <v>24.986789254291171</v>
      </c>
      <c r="L45" s="8">
        <f t="shared" si="6"/>
        <v>0</v>
      </c>
      <c r="M45" s="8">
        <f t="shared" si="7"/>
        <v>0</v>
      </c>
      <c r="N45" s="9"/>
      <c r="O45" s="9"/>
    </row>
    <row r="46" spans="1:15" x14ac:dyDescent="0.25">
      <c r="A46">
        <v>8</v>
      </c>
      <c r="B46" s="3">
        <f t="shared" si="8"/>
        <v>15.2</v>
      </c>
      <c r="C46" s="3">
        <f t="shared" si="9"/>
        <v>19.2</v>
      </c>
      <c r="D46" s="9">
        <f t="shared" si="0"/>
        <v>11.758235319949707</v>
      </c>
      <c r="E46" s="9">
        <f t="shared" si="10"/>
        <v>11.758235319949707</v>
      </c>
      <c r="F46" s="6">
        <f t="shared" si="1"/>
        <v>16.862763181720553</v>
      </c>
      <c r="G46" s="8">
        <f t="shared" si="2"/>
        <v>0</v>
      </c>
      <c r="H46" s="8">
        <f t="shared" si="3"/>
        <v>0</v>
      </c>
      <c r="I46" s="9">
        <f t="shared" si="4"/>
        <v>13.5274747517216</v>
      </c>
      <c r="J46" s="9">
        <f t="shared" si="11"/>
        <v>13.5274747517216</v>
      </c>
      <c r="K46" s="6">
        <f t="shared" si="5"/>
        <v>22.858575148342076</v>
      </c>
      <c r="L46" s="8">
        <f t="shared" si="6"/>
        <v>0</v>
      </c>
      <c r="M46" s="8">
        <f t="shared" si="7"/>
        <v>0</v>
      </c>
      <c r="N46" s="9"/>
      <c r="O46" s="9"/>
    </row>
    <row r="47" spans="1:15" x14ac:dyDescent="0.25">
      <c r="A47">
        <v>9</v>
      </c>
      <c r="B47" s="3">
        <f t="shared" si="8"/>
        <v>14.6</v>
      </c>
      <c r="C47" s="3">
        <f t="shared" si="9"/>
        <v>18.600000000000001</v>
      </c>
      <c r="D47" s="9">
        <f t="shared" si="0"/>
        <v>12.031193653878095</v>
      </c>
      <c r="E47" s="9">
        <f t="shared" si="10"/>
        <v>12.031193653878095</v>
      </c>
      <c r="F47" s="6">
        <f t="shared" si="1"/>
        <v>15.589315958334305</v>
      </c>
      <c r="G47" s="8">
        <f t="shared" si="2"/>
        <v>0</v>
      </c>
      <c r="H47" s="8">
        <f t="shared" si="3"/>
        <v>0</v>
      </c>
      <c r="I47" s="9">
        <f t="shared" si="4"/>
        <v>13.912486960714686</v>
      </c>
      <c r="J47" s="9">
        <f t="shared" si="11"/>
        <v>13.912486960714686</v>
      </c>
      <c r="K47" s="6">
        <f t="shared" si="5"/>
        <v>21.13233439292561</v>
      </c>
      <c r="L47" s="8">
        <f t="shared" si="6"/>
        <v>0</v>
      </c>
      <c r="M47" s="8">
        <f t="shared" si="7"/>
        <v>0</v>
      </c>
      <c r="N47" s="9"/>
      <c r="O47" s="9"/>
    </row>
    <row r="48" spans="1:15" x14ac:dyDescent="0.25">
      <c r="A48">
        <v>10</v>
      </c>
      <c r="B48" s="3">
        <f t="shared" si="8"/>
        <v>14</v>
      </c>
      <c r="C48" s="3">
        <f t="shared" si="9"/>
        <v>18</v>
      </c>
      <c r="D48" s="9">
        <f t="shared" si="0"/>
        <v>12.237052447444592</v>
      </c>
      <c r="E48" s="9">
        <f t="shared" si="10"/>
        <v>12.237052447444592</v>
      </c>
      <c r="F48" s="6">
        <f t="shared" si="1"/>
        <v>14.531888787396474</v>
      </c>
      <c r="G48" s="8">
        <f t="shared" si="2"/>
        <v>0</v>
      </c>
      <c r="H48" s="8">
        <f t="shared" si="3"/>
        <v>0</v>
      </c>
      <c r="I48" s="9">
        <f t="shared" si="4"/>
        <v>14.228643658675871</v>
      </c>
      <c r="J48" s="9">
        <f t="shared" si="11"/>
        <v>14.228643658675871</v>
      </c>
      <c r="K48" s="6">
        <f t="shared" si="5"/>
        <v>19.698922905715545</v>
      </c>
      <c r="L48" s="8">
        <f t="shared" si="6"/>
        <v>0</v>
      </c>
      <c r="M48" s="8">
        <f t="shared" si="7"/>
        <v>0</v>
      </c>
      <c r="N48" s="9"/>
      <c r="O48" s="9"/>
    </row>
    <row r="49" spans="1:15" x14ac:dyDescent="0.25">
      <c r="A49">
        <v>11</v>
      </c>
      <c r="B49" s="3">
        <f t="shared" si="8"/>
        <v>13.4</v>
      </c>
      <c r="C49" s="3">
        <f t="shared" si="9"/>
        <v>17.399999999999999</v>
      </c>
      <c r="D49" s="9">
        <f t="shared" si="0"/>
        <v>12.382831209226637</v>
      </c>
      <c r="E49" s="9">
        <f t="shared" si="10"/>
        <v>12.382831209226637</v>
      </c>
      <c r="F49" s="6">
        <f t="shared" si="1"/>
        <v>13.637254395684295</v>
      </c>
      <c r="G49" s="8">
        <f t="shared" si="2"/>
        <v>0</v>
      </c>
      <c r="H49" s="8">
        <f t="shared" si="3"/>
        <v>0</v>
      </c>
      <c r="I49" s="9">
        <f t="shared" si="4"/>
        <v>14.483936863631964</v>
      </c>
      <c r="J49" s="9">
        <f t="shared" si="11"/>
        <v>14.483936863631964</v>
      </c>
      <c r="K49" s="6">
        <f t="shared" si="5"/>
        <v>18.486187646798296</v>
      </c>
      <c r="L49" s="8">
        <f t="shared" si="6"/>
        <v>0</v>
      </c>
      <c r="M49" s="8">
        <f t="shared" si="7"/>
        <v>0</v>
      </c>
      <c r="N49" s="9"/>
      <c r="O49" s="9"/>
    </row>
    <row r="50" spans="1:15" x14ac:dyDescent="0.25">
      <c r="A50">
        <v>12</v>
      </c>
      <c r="B50" s="3">
        <f t="shared" si="8"/>
        <v>12.8</v>
      </c>
      <c r="C50" s="3">
        <f t="shared" si="9"/>
        <v>16.8</v>
      </c>
      <c r="D50" s="9">
        <f t="shared" si="0"/>
        <v>12.473791490931806</v>
      </c>
      <c r="E50" s="9">
        <f t="shared" si="10"/>
        <v>12.473791490931806</v>
      </c>
      <c r="F50" s="6">
        <f t="shared" si="1"/>
        <v>12.868696788612979</v>
      </c>
      <c r="G50" s="8">
        <f t="shared" si="2"/>
        <v>0</v>
      </c>
      <c r="H50" s="8">
        <f t="shared" si="3"/>
        <v>0</v>
      </c>
      <c r="I50" s="9">
        <f t="shared" si="4"/>
        <v>14.68446293693351</v>
      </c>
      <c r="J50" s="9">
        <f t="shared" si="11"/>
        <v>14.68446293693351</v>
      </c>
      <c r="K50" s="6">
        <f t="shared" si="5"/>
        <v>17.444357691188539</v>
      </c>
      <c r="L50" s="8">
        <f t="shared" si="6"/>
        <v>0</v>
      </c>
      <c r="M50" s="8">
        <f t="shared" si="7"/>
        <v>0</v>
      </c>
      <c r="N50" s="9"/>
      <c r="O50" s="9"/>
    </row>
    <row r="51" spans="1:15" x14ac:dyDescent="0.25">
      <c r="A51">
        <v>13</v>
      </c>
      <c r="B51" s="3">
        <f t="shared" si="8"/>
        <v>12.2</v>
      </c>
      <c r="C51" s="3">
        <f t="shared" si="9"/>
        <v>16.2</v>
      </c>
      <c r="D51" s="9">
        <f t="shared" si="0"/>
        <v>12.51391611208112</v>
      </c>
      <c r="E51" s="9">
        <f t="shared" si="10"/>
        <v>12.51391611208112</v>
      </c>
      <c r="F51" s="6">
        <f t="shared" si="1"/>
        <v>12.2</v>
      </c>
      <c r="G51" s="8">
        <f t="shared" si="2"/>
        <v>13</v>
      </c>
      <c r="H51" s="8">
        <f t="shared" si="3"/>
        <v>12.2</v>
      </c>
      <c r="I51" s="9">
        <f t="shared" si="4"/>
        <v>14.834958975122715</v>
      </c>
      <c r="J51" s="9">
        <f t="shared" si="11"/>
        <v>14.834958975122715</v>
      </c>
      <c r="K51" s="6">
        <f t="shared" si="5"/>
        <v>16.537895587128734</v>
      </c>
      <c r="L51" s="8">
        <f t="shared" si="6"/>
        <v>0</v>
      </c>
      <c r="M51" s="8">
        <f t="shared" si="7"/>
        <v>0</v>
      </c>
      <c r="N51" s="9"/>
      <c r="O51" s="9"/>
    </row>
    <row r="52" spans="1:15" x14ac:dyDescent="0.25">
      <c r="A52">
        <v>14</v>
      </c>
      <c r="B52" s="3">
        <f t="shared" si="8"/>
        <v>11.6</v>
      </c>
      <c r="C52" s="3">
        <f t="shared" si="9"/>
        <v>15.6</v>
      </c>
      <c r="D52" s="9">
        <f t="shared" si="0"/>
        <v>12.506218376280858</v>
      </c>
      <c r="E52" s="9">
        <f t="shared" si="10"/>
        <v>12.506218376280858</v>
      </c>
      <c r="F52" s="6">
        <f t="shared" si="1"/>
        <v>11.611902352869349</v>
      </c>
      <c r="G52" s="8">
        <f t="shared" si="2"/>
        <v>0</v>
      </c>
      <c r="H52" s="8">
        <f t="shared" si="3"/>
        <v>0</v>
      </c>
      <c r="I52" s="9">
        <f t="shared" si="4"/>
        <v>14.939152936393405</v>
      </c>
      <c r="J52" s="9">
        <f t="shared" si="11"/>
        <v>14.939152936393405</v>
      </c>
      <c r="K52" s="6">
        <f t="shared" si="5"/>
        <v>15.740690875384233</v>
      </c>
      <c r="L52" s="8">
        <f t="shared" si="6"/>
        <v>0</v>
      </c>
      <c r="M52" s="8">
        <f t="shared" si="7"/>
        <v>0</v>
      </c>
      <c r="N52" s="9"/>
      <c r="O52" s="9"/>
    </row>
    <row r="53" spans="1:15" x14ac:dyDescent="0.25">
      <c r="A53">
        <v>15</v>
      </c>
      <c r="B53" s="3">
        <f t="shared" si="8"/>
        <v>11</v>
      </c>
      <c r="C53" s="3">
        <f t="shared" si="9"/>
        <v>15</v>
      </c>
      <c r="D53" s="9">
        <f t="shared" si="0"/>
        <v>12.452946282617143</v>
      </c>
      <c r="E53" s="9">
        <f t="shared" si="10"/>
        <v>12.452946282617143</v>
      </c>
      <c r="F53" s="6">
        <f t="shared" si="1"/>
        <v>11.08990671075588</v>
      </c>
      <c r="G53" s="8">
        <f t="shared" si="2"/>
        <v>0</v>
      </c>
      <c r="H53" s="8">
        <f t="shared" si="3"/>
        <v>0</v>
      </c>
      <c r="I53" s="9">
        <f t="shared" si="4"/>
        <v>14.999999999999998</v>
      </c>
      <c r="J53" s="9">
        <f t="shared" si="11"/>
        <v>14.999999999999998</v>
      </c>
      <c r="K53" s="6">
        <f t="shared" si="5"/>
        <v>15.033091742088443</v>
      </c>
      <c r="L53" s="8">
        <f t="shared" si="6"/>
        <v>0</v>
      </c>
      <c r="M53" s="8">
        <f t="shared" si="7"/>
        <v>0</v>
      </c>
      <c r="N53" s="9"/>
      <c r="O53" s="9"/>
    </row>
    <row r="54" spans="1:15" x14ac:dyDescent="0.25">
      <c r="A54">
        <v>16</v>
      </c>
      <c r="B54" s="3">
        <f t="shared" si="8"/>
        <v>10.4</v>
      </c>
      <c r="C54" s="3">
        <f t="shared" si="9"/>
        <v>14.4</v>
      </c>
      <c r="D54" s="9">
        <f t="shared" si="0"/>
        <v>12.355718255867881</v>
      </c>
      <c r="E54" s="9">
        <f t="shared" si="10"/>
        <v>12.355718255867881</v>
      </c>
      <c r="F54" s="6">
        <f t="shared" si="1"/>
        <v>10.622875146020991</v>
      </c>
      <c r="G54" s="8">
        <f t="shared" si="2"/>
        <v>0</v>
      </c>
      <c r="H54" s="8">
        <f t="shared" si="3"/>
        <v>0</v>
      </c>
      <c r="I54" s="9">
        <f t="shared" si="4"/>
        <v>15.01984629375311</v>
      </c>
      <c r="J54" s="9">
        <f t="shared" si="11"/>
        <v>15.01984629375311</v>
      </c>
      <c r="K54" s="6">
        <f t="shared" si="5"/>
        <v>14.399999999999999</v>
      </c>
      <c r="L54" s="8">
        <f t="shared" si="6"/>
        <v>16</v>
      </c>
      <c r="M54" s="8">
        <f t="shared" si="7"/>
        <v>14.4</v>
      </c>
      <c r="N54" s="9"/>
      <c r="O54" s="9"/>
    </row>
    <row r="55" spans="1:15" x14ac:dyDescent="0.25">
      <c r="A55">
        <v>17</v>
      </c>
      <c r="B55" s="3">
        <f t="shared" si="8"/>
        <v>9.8000000000000007</v>
      </c>
      <c r="C55" s="3">
        <f t="shared" si="9"/>
        <v>13.8</v>
      </c>
      <c r="D55" s="9">
        <f t="shared" si="0"/>
        <v>12.215611550961217</v>
      </c>
      <c r="E55" s="9">
        <f t="shared" si="10"/>
        <v>12.215611550961217</v>
      </c>
      <c r="F55" s="6">
        <f t="shared" si="1"/>
        <v>10.202097067479428</v>
      </c>
      <c r="G55" s="8">
        <f t="shared" si="2"/>
        <v>0</v>
      </c>
      <c r="H55" s="8">
        <f t="shared" si="3"/>
        <v>0</v>
      </c>
      <c r="I55" s="9">
        <f t="shared" si="4"/>
        <v>15.000544387150921</v>
      </c>
      <c r="J55" s="9">
        <f t="shared" si="11"/>
        <v>15.000544387150921</v>
      </c>
      <c r="K55" s="6">
        <f t="shared" si="5"/>
        <v>13.829607874731717</v>
      </c>
      <c r="L55" s="8">
        <f t="shared" si="6"/>
        <v>0</v>
      </c>
      <c r="M55" s="8">
        <f t="shared" si="7"/>
        <v>0</v>
      </c>
      <c r="N55" s="9"/>
      <c r="O55" s="9"/>
    </row>
    <row r="56" spans="1:15" x14ac:dyDescent="0.25">
      <c r="A56">
        <v>18</v>
      </c>
      <c r="B56" s="3">
        <f t="shared" si="8"/>
        <v>9.1999999999999993</v>
      </c>
      <c r="C56" s="3">
        <f t="shared" si="9"/>
        <v>13.2</v>
      </c>
      <c r="D56" s="9">
        <f t="shared" si="0"/>
        <v>12.033215610855381</v>
      </c>
      <c r="E56" s="9">
        <f t="shared" si="10"/>
        <v>12.033215610855381</v>
      </c>
      <c r="F56" s="6">
        <f t="shared" si="1"/>
        <v>9.8206536646837357</v>
      </c>
      <c r="G56" s="8">
        <f t="shared" si="2"/>
        <v>0</v>
      </c>
      <c r="H56" s="8">
        <f t="shared" si="3"/>
        <v>0</v>
      </c>
      <c r="I56" s="9">
        <f t="shared" si="4"/>
        <v>14.943535539140569</v>
      </c>
      <c r="J56" s="9">
        <f t="shared" si="11"/>
        <v>14.943535539140569</v>
      </c>
      <c r="K56" s="6">
        <f t="shared" si="5"/>
        <v>13.312536467532194</v>
      </c>
      <c r="L56" s="8">
        <f t="shared" si="6"/>
        <v>0</v>
      </c>
      <c r="M56" s="8">
        <f t="shared" si="7"/>
        <v>0</v>
      </c>
      <c r="N56" s="9"/>
      <c r="O56" s="9"/>
    </row>
    <row r="57" spans="1:15" x14ac:dyDescent="0.25">
      <c r="A57">
        <v>19</v>
      </c>
      <c r="B57" s="3">
        <f t="shared" si="8"/>
        <v>8.6</v>
      </c>
      <c r="C57" s="3">
        <f t="shared" si="9"/>
        <v>12.6</v>
      </c>
      <c r="D57" s="9">
        <f t="shared" si="0"/>
        <v>11.808657083464713</v>
      </c>
      <c r="E57" s="9">
        <f t="shared" si="10"/>
        <v>11.808657083464713</v>
      </c>
      <c r="F57" s="6">
        <f t="shared" si="1"/>
        <v>9.4729737002338652</v>
      </c>
      <c r="G57" s="8">
        <f t="shared" si="2"/>
        <v>0</v>
      </c>
      <c r="H57" s="8">
        <f t="shared" si="3"/>
        <v>0</v>
      </c>
      <c r="I57" s="9">
        <f t="shared" si="4"/>
        <v>14.849908149950108</v>
      </c>
      <c r="J57" s="9">
        <f t="shared" si="11"/>
        <v>14.849908149950108</v>
      </c>
      <c r="K57" s="6">
        <f t="shared" si="5"/>
        <v>12.841233602793778</v>
      </c>
      <c r="L57" s="8">
        <f t="shared" si="6"/>
        <v>0</v>
      </c>
      <c r="M57" s="8">
        <f t="shared" si="7"/>
        <v>0</v>
      </c>
      <c r="N57" s="9"/>
      <c r="O57" s="9"/>
    </row>
    <row r="58" spans="1:15" x14ac:dyDescent="0.25">
      <c r="A58">
        <v>20</v>
      </c>
      <c r="B58" s="3">
        <f t="shared" si="8"/>
        <v>8</v>
      </c>
      <c r="C58" s="3">
        <f t="shared" si="9"/>
        <v>12</v>
      </c>
      <c r="D58" s="9">
        <f t="shared" si="0"/>
        <v>11.541599247257707</v>
      </c>
      <c r="E58" s="9">
        <f t="shared" si="10"/>
        <v>11.541599247257707</v>
      </c>
      <c r="F58" s="6">
        <f t="shared" si="1"/>
        <v>9.1545162889860556</v>
      </c>
      <c r="G58" s="8">
        <f t="shared" si="2"/>
        <v>0</v>
      </c>
      <c r="H58" s="8">
        <f t="shared" si="3"/>
        <v>0</v>
      </c>
      <c r="I58" s="9">
        <f t="shared" si="4"/>
        <v>14.720438456356666</v>
      </c>
      <c r="J58" s="9">
        <f t="shared" si="11"/>
        <v>14.720438456356666</v>
      </c>
      <c r="K58" s="6">
        <f t="shared" si="5"/>
        <v>12.40954381458365</v>
      </c>
      <c r="L58" s="8">
        <f t="shared" si="6"/>
        <v>0</v>
      </c>
      <c r="M58" s="8">
        <f t="shared" si="7"/>
        <v>0</v>
      </c>
      <c r="N58" s="9"/>
      <c r="O58" s="9"/>
    </row>
    <row r="59" spans="1:15" x14ac:dyDescent="0.25">
      <c r="A59">
        <v>21</v>
      </c>
      <c r="B59" s="3">
        <f t="shared" si="8"/>
        <v>7.4</v>
      </c>
      <c r="C59" s="3">
        <f t="shared" si="9"/>
        <v>11.4</v>
      </c>
      <c r="D59" s="9">
        <f t="shared" si="0"/>
        <v>11.231215224349363</v>
      </c>
      <c r="E59" s="9">
        <f t="shared" si="10"/>
        <v>11.231215224349363</v>
      </c>
      <c r="F59" s="6">
        <f t="shared" si="1"/>
        <v>8.8615400043120527</v>
      </c>
      <c r="G59" s="8">
        <f t="shared" si="2"/>
        <v>0</v>
      </c>
      <c r="H59" s="8">
        <f t="shared" si="3"/>
        <v>0</v>
      </c>
      <c r="I59" s="9">
        <f t="shared" si="4"/>
        <v>14.555617307117279</v>
      </c>
      <c r="J59" s="9">
        <f t="shared" si="11"/>
        <v>14.555617307117279</v>
      </c>
      <c r="K59" s="6">
        <f t="shared" si="5"/>
        <v>12.012395355121066</v>
      </c>
      <c r="L59" s="8">
        <f t="shared" si="6"/>
        <v>0</v>
      </c>
      <c r="M59" s="8">
        <f t="shared" si="7"/>
        <v>0</v>
      </c>
      <c r="N59" s="9"/>
      <c r="O59" s="9"/>
    </row>
    <row r="60" spans="1:15" x14ac:dyDescent="0.25">
      <c r="A60">
        <v>22</v>
      </c>
      <c r="B60" s="3">
        <f t="shared" si="8"/>
        <v>6.8</v>
      </c>
      <c r="C60" s="3">
        <f t="shared" si="9"/>
        <v>10.8</v>
      </c>
      <c r="D60" s="9">
        <f t="shared" si="0"/>
        <v>10.876130750778254</v>
      </c>
      <c r="E60" s="9">
        <f t="shared" si="10"/>
        <v>10.876130750778254</v>
      </c>
      <c r="F60" s="6">
        <f t="shared" si="1"/>
        <v>8.5909319379470119</v>
      </c>
      <c r="G60" s="8">
        <f t="shared" si="2"/>
        <v>0</v>
      </c>
      <c r="H60" s="8">
        <f t="shared" si="3"/>
        <v>0</v>
      </c>
      <c r="I60" s="9">
        <f t="shared" si="4"/>
        <v>14.355665344524491</v>
      </c>
      <c r="J60" s="9">
        <f t="shared" si="11"/>
        <v>14.355665344524491</v>
      </c>
      <c r="K60" s="6">
        <f t="shared" si="5"/>
        <v>11.645568474253864</v>
      </c>
      <c r="L60" s="8">
        <f t="shared" si="6"/>
        <v>0</v>
      </c>
      <c r="M60" s="8">
        <f t="shared" si="7"/>
        <v>0</v>
      </c>
      <c r="N60" s="9"/>
      <c r="O60" s="9"/>
    </row>
    <row r="61" spans="1:15" x14ac:dyDescent="0.25">
      <c r="A61">
        <v>23</v>
      </c>
      <c r="B61" s="3">
        <f t="shared" si="8"/>
        <v>6.2</v>
      </c>
      <c r="C61" s="3">
        <f t="shared" si="9"/>
        <v>10.199999999999999</v>
      </c>
      <c r="D61" s="9">
        <f t="shared" si="0"/>
        <v>10.474327482532509</v>
      </c>
      <c r="E61" s="9">
        <f t="shared" si="10"/>
        <v>10.474327482532509</v>
      </c>
      <c r="F61" s="6">
        <f t="shared" si="1"/>
        <v>8.3400792002698818</v>
      </c>
      <c r="G61" s="8">
        <f t="shared" si="2"/>
        <v>0</v>
      </c>
      <c r="H61" s="8">
        <f t="shared" si="3"/>
        <v>0</v>
      </c>
      <c r="I61" s="9">
        <f t="shared" si="4"/>
        <v>14.120537791348694</v>
      </c>
      <c r="J61" s="9">
        <f t="shared" si="11"/>
        <v>14.120537791348694</v>
      </c>
      <c r="K61" s="6">
        <f t="shared" si="5"/>
        <v>11.3055212297088</v>
      </c>
      <c r="L61" s="8">
        <f t="shared" si="6"/>
        <v>0</v>
      </c>
      <c r="M61" s="8">
        <f t="shared" si="7"/>
        <v>0</v>
      </c>
      <c r="N61" s="9"/>
      <c r="O61" s="9"/>
    </row>
    <row r="62" spans="1:15" x14ac:dyDescent="0.25">
      <c r="A62">
        <v>24</v>
      </c>
      <c r="B62" s="3">
        <f t="shared" si="8"/>
        <v>5.6</v>
      </c>
      <c r="C62" s="3">
        <f t="shared" si="9"/>
        <v>9.6</v>
      </c>
      <c r="D62" s="9">
        <f t="shared" si="0"/>
        <v>10.022990365306788</v>
      </c>
      <c r="E62" s="9">
        <f t="shared" si="10"/>
        <v>10.022990365306788</v>
      </c>
      <c r="F62" s="6">
        <f t="shared" si="1"/>
        <v>8.1067709843440205</v>
      </c>
      <c r="G62" s="8">
        <f t="shared" si="2"/>
        <v>0</v>
      </c>
      <c r="H62" s="8">
        <f t="shared" si="3"/>
        <v>0</v>
      </c>
      <c r="I62" s="9">
        <f t="shared" si="4"/>
        <v>13.849919096709252</v>
      </c>
      <c r="J62" s="9">
        <f t="shared" si="11"/>
        <v>13.849919096709252</v>
      </c>
      <c r="K62" s="6">
        <f t="shared" si="5"/>
        <v>10.989256728511981</v>
      </c>
      <c r="L62" s="8">
        <f t="shared" si="6"/>
        <v>0</v>
      </c>
      <c r="M62" s="8">
        <f t="shared" si="7"/>
        <v>0</v>
      </c>
      <c r="N62" s="9"/>
      <c r="O62" s="9"/>
    </row>
    <row r="63" spans="1:15" x14ac:dyDescent="0.25">
      <c r="A63">
        <v>25</v>
      </c>
      <c r="B63" s="3">
        <f t="shared" si="8"/>
        <v>5</v>
      </c>
      <c r="C63" s="3">
        <f t="shared" si="9"/>
        <v>9</v>
      </c>
      <c r="D63" s="9">
        <f t="shared" si="0"/>
        <v>9.5182696935793913</v>
      </c>
      <c r="E63" s="9">
        <f t="shared" si="10"/>
        <v>9.5182696935793913</v>
      </c>
      <c r="F63" s="6">
        <f t="shared" si="1"/>
        <v>7.8891229853813973</v>
      </c>
      <c r="G63" s="8">
        <f t="shared" si="2"/>
        <v>0</v>
      </c>
      <c r="H63" s="8">
        <f t="shared" si="3"/>
        <v>0</v>
      </c>
      <c r="I63" s="9">
        <f t="shared" si="4"/>
        <v>13.543206771711516</v>
      </c>
      <c r="J63" s="9">
        <f t="shared" si="11"/>
        <v>13.543206771711516</v>
      </c>
      <c r="K63" s="6">
        <f t="shared" si="5"/>
        <v>10.694220672643842</v>
      </c>
      <c r="L63" s="8">
        <f t="shared" si="6"/>
        <v>0</v>
      </c>
      <c r="M63" s="8">
        <f t="shared" si="7"/>
        <v>0</v>
      </c>
      <c r="N63" s="9"/>
      <c r="O63" s="9"/>
    </row>
    <row r="64" spans="1:15" x14ac:dyDescent="0.25">
      <c r="A64">
        <v>26</v>
      </c>
      <c r="B64" s="3">
        <f t="shared" si="8"/>
        <v>4.4000000000000004</v>
      </c>
      <c r="C64" s="3">
        <f t="shared" si="9"/>
        <v>8.4</v>
      </c>
      <c r="D64" s="9">
        <f t="shared" si="0"/>
        <v>8.9549042200749724</v>
      </c>
      <c r="E64" s="9">
        <f t="shared" si="10"/>
        <v>8.9549042200749724</v>
      </c>
      <c r="F64" s="6">
        <f t="shared" si="1"/>
        <v>7.685518404358727</v>
      </c>
      <c r="G64" s="8">
        <f t="shared" si="2"/>
        <v>0</v>
      </c>
      <c r="H64" s="8">
        <f t="shared" si="3"/>
        <v>0</v>
      </c>
      <c r="I64" s="9">
        <f t="shared" si="4"/>
        <v>13.199482690597906</v>
      </c>
      <c r="J64" s="9">
        <f t="shared" si="11"/>
        <v>13.199482690597906</v>
      </c>
      <c r="K64" s="6">
        <f t="shared" si="5"/>
        <v>10.418221385593512</v>
      </c>
      <c r="L64" s="8">
        <f t="shared" si="6"/>
        <v>0</v>
      </c>
      <c r="M64" s="8">
        <f t="shared" si="7"/>
        <v>0</v>
      </c>
      <c r="N64" s="9"/>
      <c r="O64" s="9"/>
    </row>
    <row r="65" spans="1:15" x14ac:dyDescent="0.25">
      <c r="A65">
        <v>27</v>
      </c>
      <c r="B65" s="3">
        <f t="shared" si="8"/>
        <v>3.8</v>
      </c>
      <c r="C65" s="3">
        <f t="shared" si="9"/>
        <v>7.8</v>
      </c>
      <c r="D65" s="9">
        <f t="shared" si="0"/>
        <v>8.3256023403233499</v>
      </c>
      <c r="E65" s="9">
        <f t="shared" si="10"/>
        <v>8.3256023403233499</v>
      </c>
      <c r="F65" s="6">
        <f t="shared" si="1"/>
        <v>7.494561414098027</v>
      </c>
      <c r="G65" s="8">
        <f t="shared" si="2"/>
        <v>0</v>
      </c>
      <c r="H65" s="8">
        <f t="shared" si="3"/>
        <v>0</v>
      </c>
      <c r="I65" s="9">
        <f t="shared" si="4"/>
        <v>12.817468750246864</v>
      </c>
      <c r="J65" s="9">
        <f t="shared" si="11"/>
        <v>12.817468750246864</v>
      </c>
      <c r="K65" s="6">
        <f t="shared" si="5"/>
        <v>10.159366732596478</v>
      </c>
      <c r="L65" s="8">
        <f t="shared" si="6"/>
        <v>0</v>
      </c>
      <c r="M65" s="8">
        <f t="shared" si="7"/>
        <v>0</v>
      </c>
      <c r="N65" s="9"/>
      <c r="O65" s="9"/>
    </row>
    <row r="66" spans="1:15" x14ac:dyDescent="0.25">
      <c r="A66">
        <v>28</v>
      </c>
      <c r="B66" s="3">
        <f t="shared" si="8"/>
        <v>3.2</v>
      </c>
      <c r="C66" s="3">
        <f t="shared" si="9"/>
        <v>7.2</v>
      </c>
      <c r="D66" s="9">
        <f t="shared" si="0"/>
        <v>7.619968912406021</v>
      </c>
      <c r="E66" s="9">
        <f t="shared" si="10"/>
        <v>7.619968912406021</v>
      </c>
      <c r="F66" s="6">
        <f t="shared" si="1"/>
        <v>7.3150401018519444</v>
      </c>
      <c r="G66" s="8">
        <f t="shared" si="2"/>
        <v>0</v>
      </c>
      <c r="H66" s="8">
        <f t="shared" si="3"/>
        <v>0</v>
      </c>
      <c r="I66" s="9">
        <f t="shared" si="4"/>
        <v>12.395461774362536</v>
      </c>
      <c r="J66" s="9">
        <f t="shared" si="11"/>
        <v>12.395461774362536</v>
      </c>
      <c r="K66" s="6">
        <f t="shared" si="5"/>
        <v>9.9160138868923742</v>
      </c>
      <c r="L66" s="8">
        <f t="shared" si="6"/>
        <v>0</v>
      </c>
      <c r="M66" s="8">
        <f t="shared" si="7"/>
        <v>0</v>
      </c>
      <c r="N66" s="9"/>
      <c r="O66" s="9"/>
    </row>
    <row r="67" spans="1:15" x14ac:dyDescent="0.25">
      <c r="A67">
        <v>29</v>
      </c>
      <c r="B67" s="3">
        <f t="shared" si="8"/>
        <v>2.6</v>
      </c>
      <c r="C67" s="3">
        <f t="shared" si="9"/>
        <v>6.6</v>
      </c>
      <c r="D67" s="9">
        <f t="shared" si="0"/>
        <v>6.8224947153665134</v>
      </c>
      <c r="E67" s="9">
        <f t="shared" si="10"/>
        <v>6.8224947153665134</v>
      </c>
      <c r="F67" s="6">
        <f t="shared" si="1"/>
        <v>7.1458966966559831</v>
      </c>
      <c r="G67" s="8">
        <f t="shared" si="2"/>
        <v>0</v>
      </c>
      <c r="H67" s="8">
        <f t="shared" si="3"/>
        <v>0</v>
      </c>
      <c r="I67" s="9">
        <f t="shared" si="4"/>
        <v>11.931239416056462</v>
      </c>
      <c r="J67" s="9">
        <f t="shared" si="11"/>
        <v>11.931239416056462</v>
      </c>
      <c r="K67" s="6">
        <f t="shared" si="5"/>
        <v>9.6867289709594058</v>
      </c>
      <c r="L67" s="8">
        <f t="shared" si="6"/>
        <v>0</v>
      </c>
      <c r="M67" s="8">
        <f t="shared" si="7"/>
        <v>0</v>
      </c>
      <c r="N67" s="9"/>
      <c r="O67" s="9"/>
    </row>
    <row r="68" spans="1:15" x14ac:dyDescent="0.25">
      <c r="A68">
        <v>30</v>
      </c>
      <c r="B68" s="3">
        <f t="shared" si="8"/>
        <v>2</v>
      </c>
      <c r="C68" s="3">
        <f t="shared" si="9"/>
        <v>6</v>
      </c>
      <c r="D68" s="9">
        <f t="shared" si="0"/>
        <v>5.9083538781255545</v>
      </c>
      <c r="E68" s="9">
        <f t="shared" si="10"/>
        <v>5.9083538781255545</v>
      </c>
      <c r="F68" s="6">
        <f t="shared" si="1"/>
        <v>6.9862034531258717</v>
      </c>
      <c r="G68" s="8">
        <f t="shared" si="2"/>
        <v>0</v>
      </c>
      <c r="H68" s="8">
        <f t="shared" si="3"/>
        <v>0</v>
      </c>
      <c r="I68" s="9">
        <f t="shared" si="4"/>
        <v>11.42192363229527</v>
      </c>
      <c r="J68" s="9">
        <f t="shared" si="11"/>
        <v>11.42192363229527</v>
      </c>
      <c r="K68" s="6">
        <f t="shared" si="5"/>
        <v>9.470254365429005</v>
      </c>
      <c r="L68" s="8">
        <f t="shared" si="6"/>
        <v>0</v>
      </c>
      <c r="M68" s="8">
        <f t="shared" si="7"/>
        <v>0</v>
      </c>
      <c r="N68" s="9"/>
      <c r="O68" s="9"/>
    </row>
    <row r="69" spans="1:15" x14ac:dyDescent="0.25">
      <c r="A69">
        <v>31</v>
      </c>
      <c r="B69" s="3">
        <f t="shared" si="8"/>
        <v>1.4</v>
      </c>
      <c r="C69" s="3">
        <f t="shared" si="9"/>
        <v>5.4</v>
      </c>
      <c r="D69" s="9">
        <f t="shared" si="0"/>
        <v>4.8330523460417325</v>
      </c>
      <c r="E69" s="9">
        <f t="shared" si="10"/>
        <v>4.8330523460417325</v>
      </c>
      <c r="F69" s="6">
        <f t="shared" si="1"/>
        <v>6.8351429683761129</v>
      </c>
      <c r="G69" s="8">
        <f t="shared" si="2"/>
        <v>0</v>
      </c>
      <c r="H69" s="8">
        <f t="shared" si="3"/>
        <v>0</v>
      </c>
      <c r="I69" s="9">
        <f t="shared" si="4"/>
        <v>10.863779279656294</v>
      </c>
      <c r="J69" s="9">
        <f t="shared" si="11"/>
        <v>10.863779279656294</v>
      </c>
      <c r="K69" s="6">
        <f t="shared" si="5"/>
        <v>9.2654820273853531</v>
      </c>
      <c r="L69" s="8">
        <f t="shared" si="6"/>
        <v>0</v>
      </c>
      <c r="M69" s="8">
        <f t="shared" si="7"/>
        <v>0</v>
      </c>
      <c r="N69" s="9"/>
      <c r="O69" s="9"/>
    </row>
    <row r="70" spans="1:15" x14ac:dyDescent="0.25">
      <c r="A70">
        <v>32</v>
      </c>
      <c r="B70" s="3">
        <f t="shared" si="8"/>
        <v>0.8</v>
      </c>
      <c r="C70" s="3">
        <f t="shared" si="9"/>
        <v>4.8</v>
      </c>
      <c r="D70" s="9">
        <f t="shared" si="0"/>
        <v>3.4987586366184908</v>
      </c>
      <c r="E70" s="9">
        <f t="shared" si="10"/>
        <v>3.4987586366184908</v>
      </c>
      <c r="F70" s="6">
        <f t="shared" si="1"/>
        <v>6.6919920034384575</v>
      </c>
      <c r="G70" s="8">
        <f t="shared" si="2"/>
        <v>0</v>
      </c>
      <c r="H70" s="8">
        <f t="shared" si="3"/>
        <v>0</v>
      </c>
      <c r="I70" s="9">
        <f t="shared" si="4"/>
        <v>10.25190879211778</v>
      </c>
      <c r="J70" s="9">
        <f t="shared" si="11"/>
        <v>10.25190879211778</v>
      </c>
      <c r="K70" s="6">
        <f t="shared" si="5"/>
        <v>9.0714315592430825</v>
      </c>
      <c r="L70" s="8">
        <f t="shared" si="6"/>
        <v>0</v>
      </c>
      <c r="M70" s="8">
        <f t="shared" si="7"/>
        <v>0</v>
      </c>
      <c r="N70" s="9"/>
      <c r="O70" s="9"/>
    </row>
    <row r="71" spans="1:15" x14ac:dyDescent="0.25">
      <c r="A71">
        <v>33</v>
      </c>
      <c r="B71" s="3">
        <f t="shared" si="8"/>
        <v>0.2</v>
      </c>
      <c r="C71" s="3">
        <f t="shared" si="9"/>
        <v>4.2</v>
      </c>
      <c r="D71" s="9">
        <f t="shared" si="0"/>
        <v>1.5417841381713278</v>
      </c>
      <c r="E71" s="9">
        <f t="shared" si="10"/>
        <v>1.5417841381713278</v>
      </c>
      <c r="F71" s="6">
        <f t="shared" si="1"/>
        <v>6.5561080974494956</v>
      </c>
      <c r="G71" s="8">
        <f t="shared" si="2"/>
        <v>0</v>
      </c>
      <c r="H71" s="8">
        <f t="shared" si="3"/>
        <v>0</v>
      </c>
      <c r="I71" s="9">
        <f t="shared" si="4"/>
        <v>9.5797714984327982</v>
      </c>
      <c r="J71" s="9">
        <f t="shared" si="11"/>
        <v>9.5797714984327982</v>
      </c>
      <c r="K71" s="6">
        <f t="shared" si="5"/>
        <v>8.8872320634056532</v>
      </c>
      <c r="L71" s="8">
        <f t="shared" si="6"/>
        <v>0</v>
      </c>
      <c r="M71" s="8">
        <f t="shared" si="7"/>
        <v>0</v>
      </c>
      <c r="N71" s="9"/>
      <c r="O71" s="9"/>
    </row>
    <row r="72" spans="1:15" x14ac:dyDescent="0.25">
      <c r="A72">
        <v>34</v>
      </c>
      <c r="B72" s="3">
        <f t="shared" si="8"/>
        <v>-0.4</v>
      </c>
      <c r="C72" s="3">
        <f t="shared" si="9"/>
        <v>3.6</v>
      </c>
      <c r="D72" s="9" t="e">
        <f t="shared" si="0"/>
        <v>#NUM!</v>
      </c>
      <c r="E72" s="9">
        <f t="shared" si="10"/>
        <v>0</v>
      </c>
      <c r="F72" s="6">
        <f t="shared" si="1"/>
        <v>6.4269184241940414</v>
      </c>
      <c r="G72" s="8">
        <f t="shared" si="2"/>
        <v>0</v>
      </c>
      <c r="H72" s="8">
        <f t="shared" si="3"/>
        <v>0</v>
      </c>
      <c r="I72" s="9">
        <f>+F72^$B$8*G72^$B$9</f>
        <v>0</v>
      </c>
      <c r="J72" s="9">
        <f t="shared" si="11"/>
        <v>0</v>
      </c>
      <c r="K72" s="6">
        <f t="shared" si="5"/>
        <v>8.7121070365831965</v>
      </c>
      <c r="L72" s="8">
        <f t="shared" si="6"/>
        <v>0</v>
      </c>
      <c r="M72" s="8">
        <f t="shared" si="7"/>
        <v>0</v>
      </c>
      <c r="N72" s="9"/>
      <c r="O72" s="9"/>
    </row>
    <row r="73" spans="1:15" x14ac:dyDescent="0.25">
      <c r="L73" s="8"/>
      <c r="M73" s="8"/>
    </row>
    <row r="74" spans="1:15" x14ac:dyDescent="0.25">
      <c r="L74" s="8"/>
      <c r="M74" s="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O1" sqref="O1"/>
    </sheetView>
  </sheetViews>
  <sheetFormatPr defaultRowHeight="15" x14ac:dyDescent="0.25"/>
  <cols>
    <col min="5" max="5" width="11.5703125" bestFit="1" customWidth="1"/>
    <col min="6" max="6" width="11.5703125" customWidth="1"/>
    <col min="7" max="7" width="9.28515625" bestFit="1" customWidth="1"/>
  </cols>
  <sheetData>
    <row r="1" spans="1:2" x14ac:dyDescent="0.25">
      <c r="A1" t="s">
        <v>119</v>
      </c>
    </row>
    <row r="11" spans="1:2" x14ac:dyDescent="0.25">
      <c r="A11" t="s">
        <v>39</v>
      </c>
    </row>
    <row r="12" spans="1:2" x14ac:dyDescent="0.25">
      <c r="A12" t="s">
        <v>110</v>
      </c>
      <c r="B12">
        <v>3</v>
      </c>
    </row>
    <row r="13" spans="1:2" x14ac:dyDescent="0.25">
      <c r="A13" t="s">
        <v>111</v>
      </c>
      <c r="B13">
        <v>-40</v>
      </c>
    </row>
    <row r="14" spans="1:2" x14ac:dyDescent="0.25">
      <c r="A14" t="s">
        <v>112</v>
      </c>
      <c r="B14">
        <v>200</v>
      </c>
    </row>
    <row r="15" spans="1:2" x14ac:dyDescent="0.25">
      <c r="A15" t="s">
        <v>114</v>
      </c>
      <c r="B15">
        <v>1000</v>
      </c>
    </row>
    <row r="18" spans="1:8" ht="18" x14ac:dyDescent="0.35">
      <c r="A18" s="2" t="s">
        <v>113</v>
      </c>
      <c r="B18" t="s">
        <v>118</v>
      </c>
      <c r="C18" s="2" t="s">
        <v>116</v>
      </c>
      <c r="D18" s="2" t="s">
        <v>117</v>
      </c>
      <c r="E18" s="2" t="s">
        <v>122</v>
      </c>
      <c r="F18" s="2" t="s">
        <v>123</v>
      </c>
      <c r="G18" s="2" t="s">
        <v>121</v>
      </c>
      <c r="H18" s="2" t="s">
        <v>115</v>
      </c>
    </row>
    <row r="19" spans="1:8" x14ac:dyDescent="0.25">
      <c r="A19">
        <v>0</v>
      </c>
      <c r="B19">
        <f>+$B$15</f>
        <v>1000</v>
      </c>
      <c r="C19">
        <f>+$B$12/3*A19^3+$B$13/2*A19^2+$B$14*A19</f>
        <v>0</v>
      </c>
      <c r="D19">
        <f>+$B$12/3*A19^3+$B$13/2*A19^2+$B$14*A19+$B$15</f>
        <v>1000</v>
      </c>
      <c r="G19" s="3"/>
      <c r="H19">
        <f t="shared" ref="H19:H48" si="0">+$B$12*A19^2+$B$13*A19+$B$14</f>
        <v>200</v>
      </c>
    </row>
    <row r="20" spans="1:8" x14ac:dyDescent="0.25">
      <c r="A20">
        <v>1</v>
      </c>
      <c r="B20">
        <f t="shared" ref="B20:B48" si="1">+$B$15</f>
        <v>1000</v>
      </c>
      <c r="C20">
        <f t="shared" ref="C20:C48" si="2">+$B$12/3*A20^3+$B$13/2*A20^2+$B$14*A20</f>
        <v>181</v>
      </c>
      <c r="D20">
        <f>+$B$12/3*A20^3+$B$13/2*A20^2+$B$14*A20+$B$15</f>
        <v>1181</v>
      </c>
      <c r="E20" s="1">
        <f t="shared" ref="E20:E48" si="3">+$B$15/A20</f>
        <v>1000</v>
      </c>
      <c r="F20">
        <f t="shared" ref="F20:F48" si="4">+C20/A20</f>
        <v>181</v>
      </c>
      <c r="G20" s="3">
        <f t="shared" ref="G20:G48" si="5">+D20/A20</f>
        <v>1181</v>
      </c>
      <c r="H20">
        <f t="shared" si="0"/>
        <v>163</v>
      </c>
    </row>
    <row r="21" spans="1:8" x14ac:dyDescent="0.25">
      <c r="A21">
        <v>2</v>
      </c>
      <c r="B21">
        <f t="shared" si="1"/>
        <v>1000</v>
      </c>
      <c r="C21">
        <f t="shared" si="2"/>
        <v>328</v>
      </c>
      <c r="D21">
        <f t="shared" ref="D21:D48" si="6">+$B$12/3*A21^3+$B$13/2*A21^2+$B$14*A21+$B$15</f>
        <v>1328</v>
      </c>
      <c r="E21" s="1">
        <f t="shared" si="3"/>
        <v>500</v>
      </c>
      <c r="F21">
        <f t="shared" si="4"/>
        <v>164</v>
      </c>
      <c r="G21" s="3">
        <f t="shared" si="5"/>
        <v>664</v>
      </c>
      <c r="H21">
        <f t="shared" si="0"/>
        <v>132</v>
      </c>
    </row>
    <row r="22" spans="1:8" x14ac:dyDescent="0.25">
      <c r="A22">
        <v>3</v>
      </c>
      <c r="B22">
        <f t="shared" si="1"/>
        <v>1000</v>
      </c>
      <c r="C22">
        <f t="shared" si="2"/>
        <v>447</v>
      </c>
      <c r="D22">
        <f t="shared" si="6"/>
        <v>1447</v>
      </c>
      <c r="E22" s="1">
        <f t="shared" si="3"/>
        <v>333.33333333333331</v>
      </c>
      <c r="F22">
        <f t="shared" si="4"/>
        <v>149</v>
      </c>
      <c r="G22" s="3">
        <f t="shared" si="5"/>
        <v>482.33333333333331</v>
      </c>
      <c r="H22">
        <f t="shared" si="0"/>
        <v>107</v>
      </c>
    </row>
    <row r="23" spans="1:8" x14ac:dyDescent="0.25">
      <c r="A23">
        <v>4</v>
      </c>
      <c r="B23">
        <f t="shared" si="1"/>
        <v>1000</v>
      </c>
      <c r="C23">
        <f t="shared" si="2"/>
        <v>544</v>
      </c>
      <c r="D23">
        <f t="shared" si="6"/>
        <v>1544</v>
      </c>
      <c r="E23" s="1">
        <f t="shared" si="3"/>
        <v>250</v>
      </c>
      <c r="F23">
        <f t="shared" si="4"/>
        <v>136</v>
      </c>
      <c r="G23" s="3">
        <f t="shared" si="5"/>
        <v>386</v>
      </c>
      <c r="H23">
        <f t="shared" si="0"/>
        <v>88</v>
      </c>
    </row>
    <row r="24" spans="1:8" x14ac:dyDescent="0.25">
      <c r="A24">
        <v>5</v>
      </c>
      <c r="B24">
        <f t="shared" si="1"/>
        <v>1000</v>
      </c>
      <c r="C24">
        <f t="shared" si="2"/>
        <v>625</v>
      </c>
      <c r="D24">
        <f t="shared" si="6"/>
        <v>1625</v>
      </c>
      <c r="E24" s="1">
        <f t="shared" si="3"/>
        <v>200</v>
      </c>
      <c r="F24">
        <f t="shared" si="4"/>
        <v>125</v>
      </c>
      <c r="G24" s="3">
        <f t="shared" si="5"/>
        <v>325</v>
      </c>
      <c r="H24">
        <f t="shared" si="0"/>
        <v>75</v>
      </c>
    </row>
    <row r="25" spans="1:8" x14ac:dyDescent="0.25">
      <c r="A25">
        <v>6</v>
      </c>
      <c r="B25">
        <f t="shared" si="1"/>
        <v>1000</v>
      </c>
      <c r="C25">
        <f t="shared" si="2"/>
        <v>696</v>
      </c>
      <c r="D25">
        <f t="shared" si="6"/>
        <v>1696</v>
      </c>
      <c r="E25" s="1">
        <f t="shared" si="3"/>
        <v>166.66666666666666</v>
      </c>
      <c r="F25">
        <f t="shared" si="4"/>
        <v>116</v>
      </c>
      <c r="G25" s="3">
        <f t="shared" si="5"/>
        <v>282.66666666666669</v>
      </c>
      <c r="H25">
        <f t="shared" si="0"/>
        <v>68</v>
      </c>
    </row>
    <row r="26" spans="1:8" x14ac:dyDescent="0.25">
      <c r="A26">
        <v>7</v>
      </c>
      <c r="B26">
        <f t="shared" si="1"/>
        <v>1000</v>
      </c>
      <c r="C26">
        <f t="shared" si="2"/>
        <v>763</v>
      </c>
      <c r="D26">
        <f t="shared" si="6"/>
        <v>1763</v>
      </c>
      <c r="E26" s="1">
        <f t="shared" si="3"/>
        <v>142.85714285714286</v>
      </c>
      <c r="F26">
        <f t="shared" si="4"/>
        <v>109</v>
      </c>
      <c r="G26" s="3">
        <f t="shared" si="5"/>
        <v>251.85714285714286</v>
      </c>
      <c r="H26">
        <f t="shared" si="0"/>
        <v>67</v>
      </c>
    </row>
    <row r="27" spans="1:8" x14ac:dyDescent="0.25">
      <c r="A27">
        <v>8</v>
      </c>
      <c r="B27">
        <f t="shared" si="1"/>
        <v>1000</v>
      </c>
      <c r="C27">
        <f t="shared" si="2"/>
        <v>832</v>
      </c>
      <c r="D27">
        <f t="shared" si="6"/>
        <v>1832</v>
      </c>
      <c r="E27" s="1">
        <f t="shared" si="3"/>
        <v>125</v>
      </c>
      <c r="F27">
        <f t="shared" si="4"/>
        <v>104</v>
      </c>
      <c r="G27" s="3">
        <f t="shared" si="5"/>
        <v>229</v>
      </c>
      <c r="H27">
        <f t="shared" si="0"/>
        <v>72</v>
      </c>
    </row>
    <row r="28" spans="1:8" x14ac:dyDescent="0.25">
      <c r="A28">
        <v>9</v>
      </c>
      <c r="B28">
        <f t="shared" si="1"/>
        <v>1000</v>
      </c>
      <c r="C28">
        <f t="shared" si="2"/>
        <v>909</v>
      </c>
      <c r="D28">
        <f t="shared" si="6"/>
        <v>1909</v>
      </c>
      <c r="E28" s="1">
        <f t="shared" si="3"/>
        <v>111.11111111111111</v>
      </c>
      <c r="F28">
        <f t="shared" si="4"/>
        <v>101</v>
      </c>
      <c r="G28" s="3">
        <f t="shared" si="5"/>
        <v>212.11111111111111</v>
      </c>
      <c r="H28">
        <f t="shared" si="0"/>
        <v>83</v>
      </c>
    </row>
    <row r="29" spans="1:8" x14ac:dyDescent="0.25">
      <c r="A29">
        <v>10</v>
      </c>
      <c r="B29">
        <f t="shared" si="1"/>
        <v>1000</v>
      </c>
      <c r="C29">
        <f t="shared" si="2"/>
        <v>1000</v>
      </c>
      <c r="D29">
        <f t="shared" si="6"/>
        <v>2000</v>
      </c>
      <c r="E29" s="1">
        <f t="shared" si="3"/>
        <v>100</v>
      </c>
      <c r="F29">
        <f t="shared" si="4"/>
        <v>100</v>
      </c>
      <c r="G29" s="3">
        <f t="shared" si="5"/>
        <v>200</v>
      </c>
      <c r="H29">
        <f t="shared" si="0"/>
        <v>100</v>
      </c>
    </row>
    <row r="30" spans="1:8" x14ac:dyDescent="0.25">
      <c r="A30">
        <v>11</v>
      </c>
      <c r="B30">
        <f t="shared" si="1"/>
        <v>1000</v>
      </c>
      <c r="C30">
        <f t="shared" si="2"/>
        <v>1111</v>
      </c>
      <c r="D30">
        <f t="shared" si="6"/>
        <v>2111</v>
      </c>
      <c r="E30" s="1">
        <f t="shared" si="3"/>
        <v>90.909090909090907</v>
      </c>
      <c r="F30">
        <f t="shared" si="4"/>
        <v>101</v>
      </c>
      <c r="G30" s="3">
        <f t="shared" si="5"/>
        <v>191.90909090909091</v>
      </c>
      <c r="H30">
        <f t="shared" si="0"/>
        <v>123</v>
      </c>
    </row>
    <row r="31" spans="1:8" x14ac:dyDescent="0.25">
      <c r="A31">
        <v>12</v>
      </c>
      <c r="B31">
        <f t="shared" si="1"/>
        <v>1000</v>
      </c>
      <c r="C31">
        <f t="shared" si="2"/>
        <v>1248</v>
      </c>
      <c r="D31">
        <f t="shared" si="6"/>
        <v>2248</v>
      </c>
      <c r="E31" s="1">
        <f t="shared" si="3"/>
        <v>83.333333333333329</v>
      </c>
      <c r="F31">
        <f t="shared" si="4"/>
        <v>104</v>
      </c>
      <c r="G31" s="3">
        <f t="shared" si="5"/>
        <v>187.33333333333334</v>
      </c>
      <c r="H31">
        <f t="shared" si="0"/>
        <v>152</v>
      </c>
    </row>
    <row r="32" spans="1:8" x14ac:dyDescent="0.25">
      <c r="A32">
        <v>13</v>
      </c>
      <c r="B32">
        <f t="shared" si="1"/>
        <v>1000</v>
      </c>
      <c r="C32">
        <f t="shared" si="2"/>
        <v>1417</v>
      </c>
      <c r="D32">
        <f t="shared" si="6"/>
        <v>2417</v>
      </c>
      <c r="E32" s="1">
        <f t="shared" si="3"/>
        <v>76.92307692307692</v>
      </c>
      <c r="F32">
        <f t="shared" si="4"/>
        <v>109</v>
      </c>
      <c r="G32" s="3">
        <f t="shared" si="5"/>
        <v>185.92307692307693</v>
      </c>
      <c r="H32">
        <f t="shared" si="0"/>
        <v>187</v>
      </c>
    </row>
    <row r="33" spans="1:8" x14ac:dyDescent="0.25">
      <c r="A33">
        <v>14</v>
      </c>
      <c r="B33">
        <f t="shared" si="1"/>
        <v>1000</v>
      </c>
      <c r="C33">
        <f t="shared" si="2"/>
        <v>1624</v>
      </c>
      <c r="D33">
        <f t="shared" si="6"/>
        <v>2624</v>
      </c>
      <c r="E33" s="1">
        <f t="shared" si="3"/>
        <v>71.428571428571431</v>
      </c>
      <c r="F33">
        <f t="shared" si="4"/>
        <v>116</v>
      </c>
      <c r="G33" s="3">
        <f t="shared" si="5"/>
        <v>187.42857142857142</v>
      </c>
      <c r="H33">
        <f t="shared" si="0"/>
        <v>228</v>
      </c>
    </row>
    <row r="34" spans="1:8" x14ac:dyDescent="0.25">
      <c r="A34">
        <v>15</v>
      </c>
      <c r="B34">
        <f t="shared" si="1"/>
        <v>1000</v>
      </c>
      <c r="C34">
        <f t="shared" si="2"/>
        <v>1875</v>
      </c>
      <c r="D34">
        <f t="shared" si="6"/>
        <v>2875</v>
      </c>
      <c r="E34" s="1">
        <f t="shared" si="3"/>
        <v>66.666666666666671</v>
      </c>
      <c r="F34">
        <f t="shared" si="4"/>
        <v>125</v>
      </c>
      <c r="G34" s="3">
        <f t="shared" si="5"/>
        <v>191.66666666666666</v>
      </c>
      <c r="H34">
        <f t="shared" si="0"/>
        <v>275</v>
      </c>
    </row>
    <row r="35" spans="1:8" x14ac:dyDescent="0.25">
      <c r="A35">
        <v>16</v>
      </c>
      <c r="B35">
        <f t="shared" si="1"/>
        <v>1000</v>
      </c>
      <c r="C35">
        <f t="shared" si="2"/>
        <v>2176</v>
      </c>
      <c r="D35">
        <f t="shared" si="6"/>
        <v>3176</v>
      </c>
      <c r="E35" s="1">
        <f t="shared" si="3"/>
        <v>62.5</v>
      </c>
      <c r="F35">
        <f t="shared" si="4"/>
        <v>136</v>
      </c>
      <c r="G35" s="3">
        <f t="shared" si="5"/>
        <v>198.5</v>
      </c>
      <c r="H35">
        <f t="shared" si="0"/>
        <v>328</v>
      </c>
    </row>
    <row r="36" spans="1:8" x14ac:dyDescent="0.25">
      <c r="A36">
        <v>17</v>
      </c>
      <c r="B36">
        <f t="shared" si="1"/>
        <v>1000</v>
      </c>
      <c r="C36">
        <f t="shared" si="2"/>
        <v>2533</v>
      </c>
      <c r="D36">
        <f t="shared" si="6"/>
        <v>3533</v>
      </c>
      <c r="E36" s="1">
        <f t="shared" si="3"/>
        <v>58.823529411764703</v>
      </c>
      <c r="F36">
        <f t="shared" si="4"/>
        <v>149</v>
      </c>
      <c r="G36" s="3">
        <f t="shared" si="5"/>
        <v>207.8235294117647</v>
      </c>
      <c r="H36">
        <f t="shared" si="0"/>
        <v>387</v>
      </c>
    </row>
    <row r="37" spans="1:8" x14ac:dyDescent="0.25">
      <c r="A37">
        <v>18</v>
      </c>
      <c r="B37">
        <f t="shared" si="1"/>
        <v>1000</v>
      </c>
      <c r="C37">
        <f t="shared" si="2"/>
        <v>2952</v>
      </c>
      <c r="D37">
        <f t="shared" si="6"/>
        <v>3952</v>
      </c>
      <c r="E37" s="1">
        <f t="shared" si="3"/>
        <v>55.555555555555557</v>
      </c>
      <c r="F37">
        <f t="shared" si="4"/>
        <v>164</v>
      </c>
      <c r="G37" s="3">
        <f t="shared" si="5"/>
        <v>219.55555555555554</v>
      </c>
      <c r="H37">
        <f t="shared" si="0"/>
        <v>452</v>
      </c>
    </row>
    <row r="38" spans="1:8" x14ac:dyDescent="0.25">
      <c r="A38">
        <v>19</v>
      </c>
      <c r="B38">
        <f t="shared" si="1"/>
        <v>1000</v>
      </c>
      <c r="C38">
        <f t="shared" si="2"/>
        <v>3439</v>
      </c>
      <c r="D38">
        <f t="shared" si="6"/>
        <v>4439</v>
      </c>
      <c r="E38" s="1">
        <f t="shared" si="3"/>
        <v>52.631578947368418</v>
      </c>
      <c r="F38">
        <f t="shared" si="4"/>
        <v>181</v>
      </c>
      <c r="G38" s="3">
        <f t="shared" si="5"/>
        <v>233.63157894736841</v>
      </c>
      <c r="H38">
        <f t="shared" si="0"/>
        <v>523</v>
      </c>
    </row>
    <row r="39" spans="1:8" x14ac:dyDescent="0.25">
      <c r="A39">
        <v>20</v>
      </c>
      <c r="B39">
        <f t="shared" si="1"/>
        <v>1000</v>
      </c>
      <c r="C39">
        <f t="shared" si="2"/>
        <v>4000</v>
      </c>
      <c r="D39">
        <f t="shared" si="6"/>
        <v>5000</v>
      </c>
      <c r="E39" s="1">
        <f t="shared" si="3"/>
        <v>50</v>
      </c>
      <c r="F39">
        <f t="shared" si="4"/>
        <v>200</v>
      </c>
      <c r="G39" s="3">
        <f t="shared" si="5"/>
        <v>250</v>
      </c>
      <c r="H39">
        <f t="shared" si="0"/>
        <v>600</v>
      </c>
    </row>
    <row r="40" spans="1:8" x14ac:dyDescent="0.25">
      <c r="A40">
        <v>21</v>
      </c>
      <c r="B40">
        <f t="shared" si="1"/>
        <v>1000</v>
      </c>
      <c r="C40">
        <f t="shared" si="2"/>
        <v>4641</v>
      </c>
      <c r="D40">
        <f t="shared" si="6"/>
        <v>5641</v>
      </c>
      <c r="E40" s="1">
        <f t="shared" si="3"/>
        <v>47.61904761904762</v>
      </c>
      <c r="F40">
        <f t="shared" si="4"/>
        <v>221</v>
      </c>
      <c r="G40" s="3">
        <f t="shared" si="5"/>
        <v>268.61904761904759</v>
      </c>
      <c r="H40">
        <f t="shared" si="0"/>
        <v>683</v>
      </c>
    </row>
    <row r="41" spans="1:8" x14ac:dyDescent="0.25">
      <c r="A41">
        <v>22</v>
      </c>
      <c r="B41">
        <f t="shared" si="1"/>
        <v>1000</v>
      </c>
      <c r="C41">
        <f t="shared" si="2"/>
        <v>5368</v>
      </c>
      <c r="D41">
        <f t="shared" si="6"/>
        <v>6368</v>
      </c>
      <c r="E41" s="1">
        <f t="shared" si="3"/>
        <v>45.454545454545453</v>
      </c>
      <c r="F41">
        <f t="shared" si="4"/>
        <v>244</v>
      </c>
      <c r="G41" s="3">
        <f t="shared" si="5"/>
        <v>289.45454545454544</v>
      </c>
      <c r="H41">
        <f t="shared" si="0"/>
        <v>772</v>
      </c>
    </row>
    <row r="42" spans="1:8" x14ac:dyDescent="0.25">
      <c r="A42">
        <v>23</v>
      </c>
      <c r="B42">
        <f t="shared" si="1"/>
        <v>1000</v>
      </c>
      <c r="C42">
        <f t="shared" si="2"/>
        <v>6187</v>
      </c>
      <c r="D42">
        <f t="shared" si="6"/>
        <v>7187</v>
      </c>
      <c r="E42" s="1">
        <f t="shared" si="3"/>
        <v>43.478260869565219</v>
      </c>
      <c r="F42">
        <f t="shared" si="4"/>
        <v>269</v>
      </c>
      <c r="G42" s="3">
        <f t="shared" si="5"/>
        <v>312.47826086956519</v>
      </c>
      <c r="H42">
        <f t="shared" si="0"/>
        <v>867</v>
      </c>
    </row>
    <row r="43" spans="1:8" x14ac:dyDescent="0.25">
      <c r="A43">
        <v>24</v>
      </c>
      <c r="B43">
        <f t="shared" si="1"/>
        <v>1000</v>
      </c>
      <c r="C43">
        <f t="shared" si="2"/>
        <v>7104</v>
      </c>
      <c r="D43">
        <f t="shared" si="6"/>
        <v>8104</v>
      </c>
      <c r="E43" s="1">
        <f t="shared" si="3"/>
        <v>41.666666666666664</v>
      </c>
      <c r="F43">
        <f t="shared" si="4"/>
        <v>296</v>
      </c>
      <c r="G43" s="3">
        <f t="shared" si="5"/>
        <v>337.66666666666669</v>
      </c>
      <c r="H43">
        <f t="shared" si="0"/>
        <v>968</v>
      </c>
    </row>
    <row r="44" spans="1:8" x14ac:dyDescent="0.25">
      <c r="A44">
        <v>25</v>
      </c>
      <c r="B44">
        <f t="shared" si="1"/>
        <v>1000</v>
      </c>
      <c r="C44">
        <f t="shared" si="2"/>
        <v>8125</v>
      </c>
      <c r="D44">
        <f t="shared" si="6"/>
        <v>9125</v>
      </c>
      <c r="E44" s="1">
        <f t="shared" si="3"/>
        <v>40</v>
      </c>
      <c r="F44">
        <f t="shared" si="4"/>
        <v>325</v>
      </c>
      <c r="G44" s="3">
        <f t="shared" si="5"/>
        <v>365</v>
      </c>
      <c r="H44">
        <f t="shared" si="0"/>
        <v>1075</v>
      </c>
    </row>
    <row r="45" spans="1:8" x14ac:dyDescent="0.25">
      <c r="A45">
        <v>26</v>
      </c>
      <c r="B45">
        <f t="shared" si="1"/>
        <v>1000</v>
      </c>
      <c r="C45">
        <f t="shared" si="2"/>
        <v>9256</v>
      </c>
      <c r="D45">
        <f t="shared" si="6"/>
        <v>10256</v>
      </c>
      <c r="E45" s="1">
        <f t="shared" si="3"/>
        <v>38.46153846153846</v>
      </c>
      <c r="F45">
        <f t="shared" si="4"/>
        <v>356</v>
      </c>
      <c r="G45" s="3">
        <f t="shared" si="5"/>
        <v>394.46153846153845</v>
      </c>
      <c r="H45">
        <f t="shared" si="0"/>
        <v>1188</v>
      </c>
    </row>
    <row r="46" spans="1:8" x14ac:dyDescent="0.25">
      <c r="A46">
        <v>27</v>
      </c>
      <c r="B46">
        <f t="shared" si="1"/>
        <v>1000</v>
      </c>
      <c r="C46">
        <f t="shared" si="2"/>
        <v>10503</v>
      </c>
      <c r="D46">
        <f t="shared" si="6"/>
        <v>11503</v>
      </c>
      <c r="E46" s="1">
        <f t="shared" si="3"/>
        <v>37.037037037037038</v>
      </c>
      <c r="F46">
        <f t="shared" si="4"/>
        <v>389</v>
      </c>
      <c r="G46" s="3">
        <f t="shared" si="5"/>
        <v>426.03703703703701</v>
      </c>
      <c r="H46">
        <f t="shared" si="0"/>
        <v>1307</v>
      </c>
    </row>
    <row r="47" spans="1:8" x14ac:dyDescent="0.25">
      <c r="A47">
        <v>28</v>
      </c>
      <c r="B47">
        <f t="shared" si="1"/>
        <v>1000</v>
      </c>
      <c r="C47">
        <f t="shared" si="2"/>
        <v>11872</v>
      </c>
      <c r="D47">
        <f t="shared" si="6"/>
        <v>12872</v>
      </c>
      <c r="E47" s="1">
        <f t="shared" si="3"/>
        <v>35.714285714285715</v>
      </c>
      <c r="F47">
        <f t="shared" si="4"/>
        <v>424</v>
      </c>
      <c r="G47" s="3">
        <f t="shared" si="5"/>
        <v>459.71428571428572</v>
      </c>
      <c r="H47">
        <f t="shared" si="0"/>
        <v>1432</v>
      </c>
    </row>
    <row r="48" spans="1:8" x14ac:dyDescent="0.25">
      <c r="A48">
        <v>29</v>
      </c>
      <c r="B48">
        <f t="shared" si="1"/>
        <v>1000</v>
      </c>
      <c r="C48">
        <f t="shared" si="2"/>
        <v>13369</v>
      </c>
      <c r="D48">
        <f t="shared" si="6"/>
        <v>14369</v>
      </c>
      <c r="E48" s="1">
        <f t="shared" si="3"/>
        <v>34.482758620689658</v>
      </c>
      <c r="F48">
        <f t="shared" si="4"/>
        <v>461</v>
      </c>
      <c r="G48" s="3">
        <f t="shared" si="5"/>
        <v>495.48275862068965</v>
      </c>
      <c r="H48">
        <f t="shared" si="0"/>
        <v>1563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H7" sqref="H7"/>
    </sheetView>
  </sheetViews>
  <sheetFormatPr defaultRowHeight="15" x14ac:dyDescent="0.25"/>
  <cols>
    <col min="5" max="5" width="11.5703125" bestFit="1" customWidth="1"/>
    <col min="6" max="6" width="11.5703125" customWidth="1"/>
    <col min="7" max="7" width="9.28515625" bestFit="1" customWidth="1"/>
  </cols>
  <sheetData>
    <row r="1" spans="1:2" x14ac:dyDescent="0.25">
      <c r="A1" t="s">
        <v>119</v>
      </c>
    </row>
    <row r="11" spans="1:2" x14ac:dyDescent="0.25">
      <c r="A11" t="s">
        <v>39</v>
      </c>
    </row>
    <row r="12" spans="1:2" x14ac:dyDescent="0.25">
      <c r="A12" t="s">
        <v>110</v>
      </c>
      <c r="B12">
        <v>3</v>
      </c>
    </row>
    <row r="13" spans="1:2" x14ac:dyDescent="0.25">
      <c r="A13" t="s">
        <v>111</v>
      </c>
      <c r="B13">
        <v>-40</v>
      </c>
    </row>
    <row r="14" spans="1:2" x14ac:dyDescent="0.25">
      <c r="A14" t="s">
        <v>112</v>
      </c>
      <c r="B14">
        <v>200</v>
      </c>
    </row>
    <row r="15" spans="1:2" x14ac:dyDescent="0.25">
      <c r="A15" t="s">
        <v>114</v>
      </c>
      <c r="B15">
        <v>1000</v>
      </c>
    </row>
    <row r="18" spans="1:8" ht="18" x14ac:dyDescent="0.35">
      <c r="A18" s="2" t="s">
        <v>113</v>
      </c>
      <c r="B18" t="s">
        <v>118</v>
      </c>
      <c r="C18" s="2" t="s">
        <v>116</v>
      </c>
      <c r="D18" s="2" t="s">
        <v>117</v>
      </c>
      <c r="E18" s="2" t="s">
        <v>122</v>
      </c>
      <c r="F18" s="2" t="s">
        <v>123</v>
      </c>
      <c r="G18" s="2" t="s">
        <v>121</v>
      </c>
      <c r="H18" s="2" t="s">
        <v>115</v>
      </c>
    </row>
    <row r="19" spans="1:8" x14ac:dyDescent="0.25">
      <c r="A19">
        <v>0</v>
      </c>
      <c r="B19">
        <f>+$B$15</f>
        <v>1000</v>
      </c>
      <c r="C19">
        <f>+$B$12/3*A19^3+$B$13/2*A19^2+$B$14*A19</f>
        <v>0</v>
      </c>
      <c r="D19">
        <f>+$B$12/3*A19^3+$B$13/2*A19^2+$B$14*A19+$B$15</f>
        <v>1000</v>
      </c>
      <c r="G19" s="3"/>
      <c r="H19">
        <f t="shared" ref="H19:H48" si="0">+$B$12*A19^2+$B$13*A19+$B$14</f>
        <v>200</v>
      </c>
    </row>
    <row r="20" spans="1:8" x14ac:dyDescent="0.25">
      <c r="A20">
        <v>1</v>
      </c>
      <c r="B20">
        <f t="shared" ref="B20:B48" si="1">+$B$15</f>
        <v>1000</v>
      </c>
      <c r="C20">
        <f t="shared" ref="C20:C48" si="2">+$B$12/3*A20^3+$B$13/2*A20^2+$B$14*A20</f>
        <v>181</v>
      </c>
      <c r="D20">
        <f>+$B$12/3*A20^3+$B$13/2*A20^2+$B$14*A20+$B$15</f>
        <v>1181</v>
      </c>
      <c r="E20" s="1">
        <f t="shared" ref="E20:E48" si="3">+$B$15/A20</f>
        <v>1000</v>
      </c>
      <c r="F20">
        <f t="shared" ref="F20:F48" si="4">+C20/A20</f>
        <v>181</v>
      </c>
      <c r="G20" s="3">
        <f t="shared" ref="G20:G48" si="5">+D20/A20</f>
        <v>1181</v>
      </c>
      <c r="H20">
        <f t="shared" si="0"/>
        <v>163</v>
      </c>
    </row>
    <row r="21" spans="1:8" x14ac:dyDescent="0.25">
      <c r="A21">
        <v>2</v>
      </c>
      <c r="B21">
        <f t="shared" si="1"/>
        <v>1000</v>
      </c>
      <c r="C21">
        <f t="shared" si="2"/>
        <v>328</v>
      </c>
      <c r="D21">
        <f t="shared" ref="D21:D48" si="6">+$B$12/3*A21^3+$B$13/2*A21^2+$B$14*A21+$B$15</f>
        <v>1328</v>
      </c>
      <c r="E21" s="1">
        <f t="shared" si="3"/>
        <v>500</v>
      </c>
      <c r="F21">
        <f t="shared" si="4"/>
        <v>164</v>
      </c>
      <c r="G21" s="3">
        <f t="shared" si="5"/>
        <v>664</v>
      </c>
      <c r="H21">
        <f t="shared" si="0"/>
        <v>132</v>
      </c>
    </row>
    <row r="22" spans="1:8" x14ac:dyDescent="0.25">
      <c r="A22">
        <v>3</v>
      </c>
      <c r="B22">
        <f t="shared" si="1"/>
        <v>1000</v>
      </c>
      <c r="C22">
        <f t="shared" si="2"/>
        <v>447</v>
      </c>
      <c r="D22">
        <f t="shared" si="6"/>
        <v>1447</v>
      </c>
      <c r="E22" s="1">
        <f t="shared" si="3"/>
        <v>333.33333333333331</v>
      </c>
      <c r="F22">
        <f t="shared" si="4"/>
        <v>149</v>
      </c>
      <c r="G22" s="3">
        <f t="shared" si="5"/>
        <v>482.33333333333331</v>
      </c>
      <c r="H22">
        <f t="shared" si="0"/>
        <v>107</v>
      </c>
    </row>
    <row r="23" spans="1:8" x14ac:dyDescent="0.25">
      <c r="A23">
        <v>4</v>
      </c>
      <c r="B23">
        <f t="shared" si="1"/>
        <v>1000</v>
      </c>
      <c r="C23">
        <f t="shared" si="2"/>
        <v>544</v>
      </c>
      <c r="D23">
        <f t="shared" si="6"/>
        <v>1544</v>
      </c>
      <c r="E23" s="1">
        <f t="shared" si="3"/>
        <v>250</v>
      </c>
      <c r="F23">
        <f t="shared" si="4"/>
        <v>136</v>
      </c>
      <c r="G23" s="3">
        <f t="shared" si="5"/>
        <v>386</v>
      </c>
      <c r="H23">
        <f t="shared" si="0"/>
        <v>88</v>
      </c>
    </row>
    <row r="24" spans="1:8" x14ac:dyDescent="0.25">
      <c r="A24">
        <v>5</v>
      </c>
      <c r="B24">
        <f t="shared" si="1"/>
        <v>1000</v>
      </c>
      <c r="C24">
        <f t="shared" si="2"/>
        <v>625</v>
      </c>
      <c r="D24">
        <f t="shared" si="6"/>
        <v>1625</v>
      </c>
      <c r="E24" s="1">
        <f t="shared" si="3"/>
        <v>200</v>
      </c>
      <c r="F24">
        <f t="shared" si="4"/>
        <v>125</v>
      </c>
      <c r="G24" s="3">
        <f t="shared" si="5"/>
        <v>325</v>
      </c>
      <c r="H24">
        <f t="shared" si="0"/>
        <v>75</v>
      </c>
    </row>
    <row r="25" spans="1:8" x14ac:dyDescent="0.25">
      <c r="A25">
        <v>6</v>
      </c>
      <c r="B25">
        <f t="shared" si="1"/>
        <v>1000</v>
      </c>
      <c r="C25">
        <f t="shared" si="2"/>
        <v>696</v>
      </c>
      <c r="D25">
        <f t="shared" si="6"/>
        <v>1696</v>
      </c>
      <c r="E25" s="1">
        <f t="shared" si="3"/>
        <v>166.66666666666666</v>
      </c>
      <c r="F25">
        <f t="shared" si="4"/>
        <v>116</v>
      </c>
      <c r="G25" s="3">
        <f t="shared" si="5"/>
        <v>282.66666666666669</v>
      </c>
      <c r="H25">
        <f t="shared" si="0"/>
        <v>68</v>
      </c>
    </row>
    <row r="26" spans="1:8" x14ac:dyDescent="0.25">
      <c r="A26">
        <v>7</v>
      </c>
      <c r="B26">
        <f t="shared" si="1"/>
        <v>1000</v>
      </c>
      <c r="C26">
        <f t="shared" si="2"/>
        <v>763</v>
      </c>
      <c r="D26">
        <f t="shared" si="6"/>
        <v>1763</v>
      </c>
      <c r="E26" s="1">
        <f t="shared" si="3"/>
        <v>142.85714285714286</v>
      </c>
      <c r="F26">
        <f t="shared" si="4"/>
        <v>109</v>
      </c>
      <c r="G26" s="3">
        <f t="shared" si="5"/>
        <v>251.85714285714286</v>
      </c>
      <c r="H26">
        <f t="shared" si="0"/>
        <v>67</v>
      </c>
    </row>
    <row r="27" spans="1:8" x14ac:dyDescent="0.25">
      <c r="A27">
        <v>8</v>
      </c>
      <c r="B27">
        <f t="shared" si="1"/>
        <v>1000</v>
      </c>
      <c r="C27">
        <f t="shared" si="2"/>
        <v>832</v>
      </c>
      <c r="D27">
        <f t="shared" si="6"/>
        <v>1832</v>
      </c>
      <c r="E27" s="1">
        <f t="shared" si="3"/>
        <v>125</v>
      </c>
      <c r="F27">
        <f t="shared" si="4"/>
        <v>104</v>
      </c>
      <c r="G27" s="3">
        <f t="shared" si="5"/>
        <v>229</v>
      </c>
      <c r="H27">
        <f t="shared" si="0"/>
        <v>72</v>
      </c>
    </row>
    <row r="28" spans="1:8" x14ac:dyDescent="0.25">
      <c r="A28">
        <v>9</v>
      </c>
      <c r="B28">
        <f t="shared" si="1"/>
        <v>1000</v>
      </c>
      <c r="C28">
        <f t="shared" si="2"/>
        <v>909</v>
      </c>
      <c r="D28">
        <f t="shared" si="6"/>
        <v>1909</v>
      </c>
      <c r="E28" s="1">
        <f t="shared" si="3"/>
        <v>111.11111111111111</v>
      </c>
      <c r="F28">
        <f t="shared" si="4"/>
        <v>101</v>
      </c>
      <c r="G28" s="3">
        <f t="shared" si="5"/>
        <v>212.11111111111111</v>
      </c>
      <c r="H28">
        <f t="shared" si="0"/>
        <v>83</v>
      </c>
    </row>
    <row r="29" spans="1:8" x14ac:dyDescent="0.25">
      <c r="A29">
        <v>10</v>
      </c>
      <c r="B29">
        <f t="shared" si="1"/>
        <v>1000</v>
      </c>
      <c r="C29">
        <f t="shared" si="2"/>
        <v>1000</v>
      </c>
      <c r="D29">
        <f t="shared" si="6"/>
        <v>2000</v>
      </c>
      <c r="E29" s="1">
        <f t="shared" si="3"/>
        <v>100</v>
      </c>
      <c r="F29">
        <f t="shared" si="4"/>
        <v>100</v>
      </c>
      <c r="G29" s="3">
        <f t="shared" si="5"/>
        <v>200</v>
      </c>
      <c r="H29">
        <f t="shared" si="0"/>
        <v>100</v>
      </c>
    </row>
    <row r="30" spans="1:8" x14ac:dyDescent="0.25">
      <c r="A30">
        <v>11</v>
      </c>
      <c r="B30">
        <f t="shared" si="1"/>
        <v>1000</v>
      </c>
      <c r="C30">
        <f t="shared" si="2"/>
        <v>1111</v>
      </c>
      <c r="D30">
        <f t="shared" si="6"/>
        <v>2111</v>
      </c>
      <c r="E30" s="1">
        <f t="shared" si="3"/>
        <v>90.909090909090907</v>
      </c>
      <c r="F30">
        <f t="shared" si="4"/>
        <v>101</v>
      </c>
      <c r="G30" s="3">
        <f t="shared" si="5"/>
        <v>191.90909090909091</v>
      </c>
      <c r="H30">
        <f t="shared" si="0"/>
        <v>123</v>
      </c>
    </row>
    <row r="31" spans="1:8" x14ac:dyDescent="0.25">
      <c r="A31">
        <v>12</v>
      </c>
      <c r="B31">
        <f t="shared" si="1"/>
        <v>1000</v>
      </c>
      <c r="C31">
        <f t="shared" si="2"/>
        <v>1248</v>
      </c>
      <c r="D31">
        <f t="shared" si="6"/>
        <v>2248</v>
      </c>
      <c r="E31" s="1">
        <f t="shared" si="3"/>
        <v>83.333333333333329</v>
      </c>
      <c r="F31">
        <f t="shared" si="4"/>
        <v>104</v>
      </c>
      <c r="G31" s="3">
        <f t="shared" si="5"/>
        <v>187.33333333333334</v>
      </c>
      <c r="H31">
        <f t="shared" si="0"/>
        <v>152</v>
      </c>
    </row>
    <row r="32" spans="1:8" x14ac:dyDescent="0.25">
      <c r="A32">
        <v>13</v>
      </c>
      <c r="B32">
        <f t="shared" si="1"/>
        <v>1000</v>
      </c>
      <c r="C32">
        <f t="shared" si="2"/>
        <v>1417</v>
      </c>
      <c r="D32">
        <f t="shared" si="6"/>
        <v>2417</v>
      </c>
      <c r="E32" s="1">
        <f t="shared" si="3"/>
        <v>76.92307692307692</v>
      </c>
      <c r="F32">
        <f t="shared" si="4"/>
        <v>109</v>
      </c>
      <c r="G32" s="3">
        <f t="shared" si="5"/>
        <v>185.92307692307693</v>
      </c>
      <c r="H32">
        <f t="shared" si="0"/>
        <v>187</v>
      </c>
    </row>
    <row r="33" spans="1:8" x14ac:dyDescent="0.25">
      <c r="A33">
        <v>14</v>
      </c>
      <c r="B33">
        <f t="shared" si="1"/>
        <v>1000</v>
      </c>
      <c r="C33">
        <f t="shared" si="2"/>
        <v>1624</v>
      </c>
      <c r="D33">
        <f t="shared" si="6"/>
        <v>2624</v>
      </c>
      <c r="E33" s="1">
        <f t="shared" si="3"/>
        <v>71.428571428571431</v>
      </c>
      <c r="F33">
        <f t="shared" si="4"/>
        <v>116</v>
      </c>
      <c r="G33" s="3">
        <f t="shared" si="5"/>
        <v>187.42857142857142</v>
      </c>
      <c r="H33">
        <f t="shared" si="0"/>
        <v>228</v>
      </c>
    </row>
    <row r="34" spans="1:8" x14ac:dyDescent="0.25">
      <c r="A34">
        <v>15</v>
      </c>
      <c r="B34">
        <f t="shared" si="1"/>
        <v>1000</v>
      </c>
      <c r="C34">
        <f t="shared" si="2"/>
        <v>1875</v>
      </c>
      <c r="D34">
        <f t="shared" si="6"/>
        <v>2875</v>
      </c>
      <c r="E34" s="1">
        <f t="shared" si="3"/>
        <v>66.666666666666671</v>
      </c>
      <c r="F34">
        <f t="shared" si="4"/>
        <v>125</v>
      </c>
      <c r="G34" s="3">
        <f t="shared" si="5"/>
        <v>191.66666666666666</v>
      </c>
      <c r="H34">
        <f t="shared" si="0"/>
        <v>275</v>
      </c>
    </row>
    <row r="35" spans="1:8" x14ac:dyDescent="0.25">
      <c r="A35">
        <v>16</v>
      </c>
      <c r="B35">
        <f t="shared" si="1"/>
        <v>1000</v>
      </c>
      <c r="C35">
        <f t="shared" si="2"/>
        <v>2176</v>
      </c>
      <c r="D35">
        <f t="shared" si="6"/>
        <v>3176</v>
      </c>
      <c r="E35" s="1">
        <f t="shared" si="3"/>
        <v>62.5</v>
      </c>
      <c r="F35">
        <f t="shared" si="4"/>
        <v>136</v>
      </c>
      <c r="G35" s="3">
        <f t="shared" si="5"/>
        <v>198.5</v>
      </c>
      <c r="H35">
        <f t="shared" si="0"/>
        <v>328</v>
      </c>
    </row>
    <row r="36" spans="1:8" x14ac:dyDescent="0.25">
      <c r="A36">
        <v>17</v>
      </c>
      <c r="B36">
        <f t="shared" si="1"/>
        <v>1000</v>
      </c>
      <c r="C36">
        <f t="shared" si="2"/>
        <v>2533</v>
      </c>
      <c r="D36">
        <f t="shared" si="6"/>
        <v>3533</v>
      </c>
      <c r="E36" s="1">
        <f t="shared" si="3"/>
        <v>58.823529411764703</v>
      </c>
      <c r="F36">
        <f t="shared" si="4"/>
        <v>149</v>
      </c>
      <c r="G36" s="3">
        <f t="shared" si="5"/>
        <v>207.8235294117647</v>
      </c>
      <c r="H36">
        <f t="shared" si="0"/>
        <v>387</v>
      </c>
    </row>
    <row r="37" spans="1:8" x14ac:dyDescent="0.25">
      <c r="A37">
        <v>18</v>
      </c>
      <c r="B37">
        <f t="shared" si="1"/>
        <v>1000</v>
      </c>
      <c r="C37">
        <f t="shared" si="2"/>
        <v>2952</v>
      </c>
      <c r="D37">
        <f t="shared" si="6"/>
        <v>3952</v>
      </c>
      <c r="E37" s="1">
        <f t="shared" si="3"/>
        <v>55.555555555555557</v>
      </c>
      <c r="F37">
        <f t="shared" si="4"/>
        <v>164</v>
      </c>
      <c r="G37" s="3">
        <f t="shared" si="5"/>
        <v>219.55555555555554</v>
      </c>
      <c r="H37">
        <f t="shared" si="0"/>
        <v>452</v>
      </c>
    </row>
    <row r="38" spans="1:8" x14ac:dyDescent="0.25">
      <c r="A38">
        <v>19</v>
      </c>
      <c r="B38">
        <f t="shared" si="1"/>
        <v>1000</v>
      </c>
      <c r="C38">
        <f t="shared" si="2"/>
        <v>3439</v>
      </c>
      <c r="D38">
        <f t="shared" si="6"/>
        <v>4439</v>
      </c>
      <c r="E38" s="1">
        <f t="shared" si="3"/>
        <v>52.631578947368418</v>
      </c>
      <c r="F38">
        <f t="shared" si="4"/>
        <v>181</v>
      </c>
      <c r="G38" s="3">
        <f t="shared" si="5"/>
        <v>233.63157894736841</v>
      </c>
      <c r="H38">
        <f t="shared" si="0"/>
        <v>523</v>
      </c>
    </row>
    <row r="39" spans="1:8" x14ac:dyDescent="0.25">
      <c r="A39">
        <v>20</v>
      </c>
      <c r="B39">
        <f t="shared" si="1"/>
        <v>1000</v>
      </c>
      <c r="C39">
        <f t="shared" si="2"/>
        <v>4000</v>
      </c>
      <c r="D39">
        <f t="shared" si="6"/>
        <v>5000</v>
      </c>
      <c r="E39" s="1">
        <f t="shared" si="3"/>
        <v>50</v>
      </c>
      <c r="F39">
        <f t="shared" si="4"/>
        <v>200</v>
      </c>
      <c r="G39" s="3">
        <f t="shared" si="5"/>
        <v>250</v>
      </c>
      <c r="H39">
        <f t="shared" si="0"/>
        <v>600</v>
      </c>
    </row>
    <row r="40" spans="1:8" x14ac:dyDescent="0.25">
      <c r="A40">
        <v>21</v>
      </c>
      <c r="B40">
        <f t="shared" si="1"/>
        <v>1000</v>
      </c>
      <c r="C40">
        <f t="shared" si="2"/>
        <v>4641</v>
      </c>
      <c r="D40">
        <f t="shared" si="6"/>
        <v>5641</v>
      </c>
      <c r="E40" s="1">
        <f t="shared" si="3"/>
        <v>47.61904761904762</v>
      </c>
      <c r="F40">
        <f t="shared" si="4"/>
        <v>221</v>
      </c>
      <c r="G40" s="3">
        <f t="shared" si="5"/>
        <v>268.61904761904759</v>
      </c>
      <c r="H40">
        <f t="shared" si="0"/>
        <v>683</v>
      </c>
    </row>
    <row r="41" spans="1:8" x14ac:dyDescent="0.25">
      <c r="A41">
        <v>22</v>
      </c>
      <c r="B41">
        <f t="shared" si="1"/>
        <v>1000</v>
      </c>
      <c r="C41">
        <f t="shared" si="2"/>
        <v>5368</v>
      </c>
      <c r="D41">
        <f t="shared" si="6"/>
        <v>6368</v>
      </c>
      <c r="E41" s="1">
        <f t="shared" si="3"/>
        <v>45.454545454545453</v>
      </c>
      <c r="F41">
        <f t="shared" si="4"/>
        <v>244</v>
      </c>
      <c r="G41" s="3">
        <f t="shared" si="5"/>
        <v>289.45454545454544</v>
      </c>
      <c r="H41">
        <f t="shared" si="0"/>
        <v>772</v>
      </c>
    </row>
    <row r="42" spans="1:8" x14ac:dyDescent="0.25">
      <c r="A42">
        <v>23</v>
      </c>
      <c r="B42">
        <f t="shared" si="1"/>
        <v>1000</v>
      </c>
      <c r="C42">
        <f t="shared" si="2"/>
        <v>6187</v>
      </c>
      <c r="D42">
        <f t="shared" si="6"/>
        <v>7187</v>
      </c>
      <c r="E42" s="1">
        <f t="shared" si="3"/>
        <v>43.478260869565219</v>
      </c>
      <c r="F42">
        <f t="shared" si="4"/>
        <v>269</v>
      </c>
      <c r="G42" s="3">
        <f t="shared" si="5"/>
        <v>312.47826086956519</v>
      </c>
      <c r="H42">
        <f t="shared" si="0"/>
        <v>867</v>
      </c>
    </row>
    <row r="43" spans="1:8" x14ac:dyDescent="0.25">
      <c r="A43">
        <v>24</v>
      </c>
      <c r="B43">
        <f t="shared" si="1"/>
        <v>1000</v>
      </c>
      <c r="C43">
        <f t="shared" si="2"/>
        <v>7104</v>
      </c>
      <c r="D43">
        <f t="shared" si="6"/>
        <v>8104</v>
      </c>
      <c r="E43" s="1">
        <f t="shared" si="3"/>
        <v>41.666666666666664</v>
      </c>
      <c r="F43">
        <f t="shared" si="4"/>
        <v>296</v>
      </c>
      <c r="G43" s="3">
        <f t="shared" si="5"/>
        <v>337.66666666666669</v>
      </c>
      <c r="H43">
        <f t="shared" si="0"/>
        <v>968</v>
      </c>
    </row>
    <row r="44" spans="1:8" x14ac:dyDescent="0.25">
      <c r="A44">
        <v>25</v>
      </c>
      <c r="B44">
        <f t="shared" si="1"/>
        <v>1000</v>
      </c>
      <c r="C44">
        <f t="shared" si="2"/>
        <v>8125</v>
      </c>
      <c r="D44">
        <f t="shared" si="6"/>
        <v>9125</v>
      </c>
      <c r="E44" s="1">
        <f t="shared" si="3"/>
        <v>40</v>
      </c>
      <c r="F44">
        <f t="shared" si="4"/>
        <v>325</v>
      </c>
      <c r="G44" s="3">
        <f t="shared" si="5"/>
        <v>365</v>
      </c>
      <c r="H44">
        <f t="shared" si="0"/>
        <v>1075</v>
      </c>
    </row>
    <row r="45" spans="1:8" x14ac:dyDescent="0.25">
      <c r="A45">
        <v>26</v>
      </c>
      <c r="B45">
        <f t="shared" si="1"/>
        <v>1000</v>
      </c>
      <c r="C45">
        <f t="shared" si="2"/>
        <v>9256</v>
      </c>
      <c r="D45">
        <f t="shared" si="6"/>
        <v>10256</v>
      </c>
      <c r="E45" s="1">
        <f t="shared" si="3"/>
        <v>38.46153846153846</v>
      </c>
      <c r="F45">
        <f t="shared" si="4"/>
        <v>356</v>
      </c>
      <c r="G45" s="3">
        <f t="shared" si="5"/>
        <v>394.46153846153845</v>
      </c>
      <c r="H45">
        <f t="shared" si="0"/>
        <v>1188</v>
      </c>
    </row>
    <row r="46" spans="1:8" x14ac:dyDescent="0.25">
      <c r="A46">
        <v>27</v>
      </c>
      <c r="B46">
        <f t="shared" si="1"/>
        <v>1000</v>
      </c>
      <c r="C46">
        <f t="shared" si="2"/>
        <v>10503</v>
      </c>
      <c r="D46">
        <f t="shared" si="6"/>
        <v>11503</v>
      </c>
      <c r="E46" s="1">
        <f t="shared" si="3"/>
        <v>37.037037037037038</v>
      </c>
      <c r="F46">
        <f t="shared" si="4"/>
        <v>389</v>
      </c>
      <c r="G46" s="3">
        <f t="shared" si="5"/>
        <v>426.03703703703701</v>
      </c>
      <c r="H46">
        <f t="shared" si="0"/>
        <v>1307</v>
      </c>
    </row>
    <row r="47" spans="1:8" x14ac:dyDescent="0.25">
      <c r="A47">
        <v>28</v>
      </c>
      <c r="B47">
        <f t="shared" si="1"/>
        <v>1000</v>
      </c>
      <c r="C47">
        <f t="shared" si="2"/>
        <v>11872</v>
      </c>
      <c r="D47">
        <f t="shared" si="6"/>
        <v>12872</v>
      </c>
      <c r="E47" s="1">
        <f t="shared" si="3"/>
        <v>35.714285714285715</v>
      </c>
      <c r="F47">
        <f t="shared" si="4"/>
        <v>424</v>
      </c>
      <c r="G47" s="3">
        <f t="shared" si="5"/>
        <v>459.71428571428572</v>
      </c>
      <c r="H47">
        <f t="shared" si="0"/>
        <v>1432</v>
      </c>
    </row>
    <row r="48" spans="1:8" x14ac:dyDescent="0.25">
      <c r="A48">
        <v>29</v>
      </c>
      <c r="B48">
        <f t="shared" si="1"/>
        <v>1000</v>
      </c>
      <c r="C48">
        <f t="shared" si="2"/>
        <v>13369</v>
      </c>
      <c r="D48">
        <f t="shared" si="6"/>
        <v>14369</v>
      </c>
      <c r="E48" s="1">
        <f t="shared" si="3"/>
        <v>34.482758620689658</v>
      </c>
      <c r="F48">
        <f t="shared" si="4"/>
        <v>461</v>
      </c>
      <c r="G48" s="3">
        <f t="shared" si="5"/>
        <v>495.48275862068965</v>
      </c>
      <c r="H48">
        <f t="shared" si="0"/>
        <v>1563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1" workbookViewId="0">
      <selection activeCell="H7" sqref="H7"/>
    </sheetView>
  </sheetViews>
  <sheetFormatPr defaultRowHeight="15" x14ac:dyDescent="0.25"/>
  <cols>
    <col min="5" max="5" width="11.5703125" bestFit="1" customWidth="1"/>
    <col min="6" max="6" width="11.5703125" customWidth="1"/>
    <col min="7" max="7" width="9.28515625" bestFit="1" customWidth="1"/>
  </cols>
  <sheetData>
    <row r="1" spans="1:2" x14ac:dyDescent="0.25">
      <c r="A1" t="s">
        <v>119</v>
      </c>
    </row>
    <row r="11" spans="1:2" x14ac:dyDescent="0.25">
      <c r="A11" t="s">
        <v>39</v>
      </c>
    </row>
    <row r="12" spans="1:2" x14ac:dyDescent="0.25">
      <c r="A12" t="s">
        <v>110</v>
      </c>
      <c r="B12">
        <v>3</v>
      </c>
    </row>
    <row r="13" spans="1:2" x14ac:dyDescent="0.25">
      <c r="A13" t="s">
        <v>111</v>
      </c>
      <c r="B13">
        <v>-40</v>
      </c>
    </row>
    <row r="14" spans="1:2" x14ac:dyDescent="0.25">
      <c r="A14" t="s">
        <v>112</v>
      </c>
      <c r="B14">
        <v>200</v>
      </c>
    </row>
    <row r="15" spans="1:2" x14ac:dyDescent="0.25">
      <c r="A15" t="s">
        <v>114</v>
      </c>
      <c r="B15">
        <v>1000</v>
      </c>
    </row>
    <row r="18" spans="1:8" ht="18" x14ac:dyDescent="0.35">
      <c r="A18" s="2" t="s">
        <v>113</v>
      </c>
      <c r="B18" t="s">
        <v>118</v>
      </c>
      <c r="C18" s="2" t="s">
        <v>116</v>
      </c>
      <c r="D18" s="2" t="s">
        <v>117</v>
      </c>
      <c r="E18" s="2" t="s">
        <v>122</v>
      </c>
      <c r="F18" s="2" t="s">
        <v>123</v>
      </c>
      <c r="G18" s="2" t="s">
        <v>121</v>
      </c>
      <c r="H18" s="2" t="s">
        <v>115</v>
      </c>
    </row>
    <row r="19" spans="1:8" x14ac:dyDescent="0.25">
      <c r="A19">
        <v>0</v>
      </c>
      <c r="B19">
        <f>+$B$15</f>
        <v>1000</v>
      </c>
      <c r="C19">
        <f>+$B$12/3*A19^3+$B$13/2*A19^2+$B$14*A19</f>
        <v>0</v>
      </c>
      <c r="D19">
        <f>+$B$12/3*A19^3+$B$13/2*A19^2+$B$14*A19+$B$15</f>
        <v>1000</v>
      </c>
      <c r="G19" s="3"/>
      <c r="H19">
        <f t="shared" ref="H19:H48" si="0">+$B$12*A19^2+$B$13*A19+$B$14</f>
        <v>200</v>
      </c>
    </row>
    <row r="20" spans="1:8" x14ac:dyDescent="0.25">
      <c r="A20">
        <v>1</v>
      </c>
      <c r="B20">
        <f t="shared" ref="B20:B48" si="1">+$B$15</f>
        <v>1000</v>
      </c>
      <c r="C20">
        <f t="shared" ref="C20:C48" si="2">+$B$12/3*A20^3+$B$13/2*A20^2+$B$14*A20</f>
        <v>181</v>
      </c>
      <c r="D20">
        <f>+$B$12/3*A20^3+$B$13/2*A20^2+$B$14*A20+$B$15</f>
        <v>1181</v>
      </c>
      <c r="E20" s="1">
        <f t="shared" ref="E20:E48" si="3">+$B$15/A20</f>
        <v>1000</v>
      </c>
      <c r="F20">
        <f t="shared" ref="F20:F48" si="4">+C20/A20</f>
        <v>181</v>
      </c>
      <c r="G20" s="3">
        <f t="shared" ref="G20:G48" si="5">+D20/A20</f>
        <v>1181</v>
      </c>
      <c r="H20">
        <f t="shared" si="0"/>
        <v>163</v>
      </c>
    </row>
    <row r="21" spans="1:8" x14ac:dyDescent="0.25">
      <c r="A21">
        <v>2</v>
      </c>
      <c r="B21">
        <f t="shared" si="1"/>
        <v>1000</v>
      </c>
      <c r="C21">
        <f t="shared" si="2"/>
        <v>328</v>
      </c>
      <c r="D21">
        <f t="shared" ref="D21:D48" si="6">+$B$12/3*A21^3+$B$13/2*A21^2+$B$14*A21+$B$15</f>
        <v>1328</v>
      </c>
      <c r="E21" s="1">
        <f t="shared" si="3"/>
        <v>500</v>
      </c>
      <c r="F21">
        <f t="shared" si="4"/>
        <v>164</v>
      </c>
      <c r="G21" s="3">
        <f t="shared" si="5"/>
        <v>664</v>
      </c>
      <c r="H21">
        <f t="shared" si="0"/>
        <v>132</v>
      </c>
    </row>
    <row r="22" spans="1:8" x14ac:dyDescent="0.25">
      <c r="A22">
        <v>3</v>
      </c>
      <c r="B22">
        <f t="shared" si="1"/>
        <v>1000</v>
      </c>
      <c r="C22">
        <f t="shared" si="2"/>
        <v>447</v>
      </c>
      <c r="D22">
        <f t="shared" si="6"/>
        <v>1447</v>
      </c>
      <c r="E22" s="1">
        <f t="shared" si="3"/>
        <v>333.33333333333331</v>
      </c>
      <c r="F22">
        <f t="shared" si="4"/>
        <v>149</v>
      </c>
      <c r="G22" s="3">
        <f t="shared" si="5"/>
        <v>482.33333333333331</v>
      </c>
      <c r="H22">
        <f t="shared" si="0"/>
        <v>107</v>
      </c>
    </row>
    <row r="23" spans="1:8" x14ac:dyDescent="0.25">
      <c r="A23">
        <v>4</v>
      </c>
      <c r="B23">
        <f t="shared" si="1"/>
        <v>1000</v>
      </c>
      <c r="C23">
        <f t="shared" si="2"/>
        <v>544</v>
      </c>
      <c r="D23">
        <f t="shared" si="6"/>
        <v>1544</v>
      </c>
      <c r="E23" s="1">
        <f t="shared" si="3"/>
        <v>250</v>
      </c>
      <c r="F23">
        <f t="shared" si="4"/>
        <v>136</v>
      </c>
      <c r="G23" s="3">
        <f t="shared" si="5"/>
        <v>386</v>
      </c>
      <c r="H23">
        <f t="shared" si="0"/>
        <v>88</v>
      </c>
    </row>
    <row r="24" spans="1:8" x14ac:dyDescent="0.25">
      <c r="A24">
        <v>5</v>
      </c>
      <c r="B24">
        <f t="shared" si="1"/>
        <v>1000</v>
      </c>
      <c r="C24">
        <f t="shared" si="2"/>
        <v>625</v>
      </c>
      <c r="D24">
        <f t="shared" si="6"/>
        <v>1625</v>
      </c>
      <c r="E24" s="1">
        <f t="shared" si="3"/>
        <v>200</v>
      </c>
      <c r="F24">
        <f t="shared" si="4"/>
        <v>125</v>
      </c>
      <c r="G24" s="3">
        <f t="shared" si="5"/>
        <v>325</v>
      </c>
      <c r="H24">
        <f t="shared" si="0"/>
        <v>75</v>
      </c>
    </row>
    <row r="25" spans="1:8" x14ac:dyDescent="0.25">
      <c r="A25">
        <v>6</v>
      </c>
      <c r="B25">
        <f t="shared" si="1"/>
        <v>1000</v>
      </c>
      <c r="C25">
        <f t="shared" si="2"/>
        <v>696</v>
      </c>
      <c r="D25">
        <f t="shared" si="6"/>
        <v>1696</v>
      </c>
      <c r="E25" s="1">
        <f t="shared" si="3"/>
        <v>166.66666666666666</v>
      </c>
      <c r="F25">
        <f t="shared" si="4"/>
        <v>116</v>
      </c>
      <c r="G25" s="3">
        <f t="shared" si="5"/>
        <v>282.66666666666669</v>
      </c>
      <c r="H25">
        <f t="shared" si="0"/>
        <v>68</v>
      </c>
    </row>
    <row r="26" spans="1:8" x14ac:dyDescent="0.25">
      <c r="A26">
        <v>7</v>
      </c>
      <c r="B26">
        <f t="shared" si="1"/>
        <v>1000</v>
      </c>
      <c r="C26">
        <f t="shared" si="2"/>
        <v>763</v>
      </c>
      <c r="D26">
        <f t="shared" si="6"/>
        <v>1763</v>
      </c>
      <c r="E26" s="1">
        <f t="shared" si="3"/>
        <v>142.85714285714286</v>
      </c>
      <c r="F26">
        <f t="shared" si="4"/>
        <v>109</v>
      </c>
      <c r="G26" s="3">
        <f t="shared" si="5"/>
        <v>251.85714285714286</v>
      </c>
      <c r="H26">
        <f t="shared" si="0"/>
        <v>67</v>
      </c>
    </row>
    <row r="27" spans="1:8" x14ac:dyDescent="0.25">
      <c r="A27">
        <v>8</v>
      </c>
      <c r="B27">
        <f t="shared" si="1"/>
        <v>1000</v>
      </c>
      <c r="C27">
        <f t="shared" si="2"/>
        <v>832</v>
      </c>
      <c r="D27">
        <f t="shared" si="6"/>
        <v>1832</v>
      </c>
      <c r="E27" s="1">
        <f t="shared" si="3"/>
        <v>125</v>
      </c>
      <c r="F27">
        <f t="shared" si="4"/>
        <v>104</v>
      </c>
      <c r="G27" s="3">
        <f t="shared" si="5"/>
        <v>229</v>
      </c>
      <c r="H27">
        <f t="shared" si="0"/>
        <v>72</v>
      </c>
    </row>
    <row r="28" spans="1:8" x14ac:dyDescent="0.25">
      <c r="A28">
        <v>9</v>
      </c>
      <c r="B28">
        <f t="shared" si="1"/>
        <v>1000</v>
      </c>
      <c r="C28">
        <f t="shared" si="2"/>
        <v>909</v>
      </c>
      <c r="D28">
        <f t="shared" si="6"/>
        <v>1909</v>
      </c>
      <c r="E28" s="1">
        <f t="shared" si="3"/>
        <v>111.11111111111111</v>
      </c>
      <c r="F28">
        <f t="shared" si="4"/>
        <v>101</v>
      </c>
      <c r="G28" s="3">
        <f t="shared" si="5"/>
        <v>212.11111111111111</v>
      </c>
      <c r="H28">
        <f t="shared" si="0"/>
        <v>83</v>
      </c>
    </row>
    <row r="29" spans="1:8" x14ac:dyDescent="0.25">
      <c r="A29">
        <v>10</v>
      </c>
      <c r="B29">
        <f t="shared" si="1"/>
        <v>1000</v>
      </c>
      <c r="C29">
        <f t="shared" si="2"/>
        <v>1000</v>
      </c>
      <c r="D29">
        <f t="shared" si="6"/>
        <v>2000</v>
      </c>
      <c r="E29" s="1">
        <f t="shared" si="3"/>
        <v>100</v>
      </c>
      <c r="F29">
        <f t="shared" si="4"/>
        <v>100</v>
      </c>
      <c r="G29" s="3">
        <f t="shared" si="5"/>
        <v>200</v>
      </c>
      <c r="H29">
        <f t="shared" si="0"/>
        <v>100</v>
      </c>
    </row>
    <row r="30" spans="1:8" x14ac:dyDescent="0.25">
      <c r="A30">
        <v>11</v>
      </c>
      <c r="B30">
        <f t="shared" si="1"/>
        <v>1000</v>
      </c>
      <c r="C30">
        <f t="shared" si="2"/>
        <v>1111</v>
      </c>
      <c r="D30">
        <f t="shared" si="6"/>
        <v>2111</v>
      </c>
      <c r="E30" s="1">
        <f t="shared" si="3"/>
        <v>90.909090909090907</v>
      </c>
      <c r="F30">
        <f t="shared" si="4"/>
        <v>101</v>
      </c>
      <c r="G30" s="3">
        <f t="shared" si="5"/>
        <v>191.90909090909091</v>
      </c>
      <c r="H30">
        <f t="shared" si="0"/>
        <v>123</v>
      </c>
    </row>
    <row r="31" spans="1:8" x14ac:dyDescent="0.25">
      <c r="A31">
        <v>12</v>
      </c>
      <c r="B31">
        <f t="shared" si="1"/>
        <v>1000</v>
      </c>
      <c r="C31">
        <f t="shared" si="2"/>
        <v>1248</v>
      </c>
      <c r="D31">
        <f t="shared" si="6"/>
        <v>2248</v>
      </c>
      <c r="E31" s="1">
        <f t="shared" si="3"/>
        <v>83.333333333333329</v>
      </c>
      <c r="F31">
        <f t="shared" si="4"/>
        <v>104</v>
      </c>
      <c r="G31" s="3">
        <f t="shared" si="5"/>
        <v>187.33333333333334</v>
      </c>
      <c r="H31">
        <f t="shared" si="0"/>
        <v>152</v>
      </c>
    </row>
    <row r="32" spans="1:8" x14ac:dyDescent="0.25">
      <c r="A32">
        <v>13</v>
      </c>
      <c r="B32">
        <f t="shared" si="1"/>
        <v>1000</v>
      </c>
      <c r="C32">
        <f t="shared" si="2"/>
        <v>1417</v>
      </c>
      <c r="D32">
        <f t="shared" si="6"/>
        <v>2417</v>
      </c>
      <c r="E32" s="1">
        <f t="shared" si="3"/>
        <v>76.92307692307692</v>
      </c>
      <c r="F32">
        <f t="shared" si="4"/>
        <v>109</v>
      </c>
      <c r="G32" s="3">
        <f t="shared" si="5"/>
        <v>185.92307692307693</v>
      </c>
      <c r="H32">
        <f t="shared" si="0"/>
        <v>187</v>
      </c>
    </row>
    <row r="33" spans="1:8" x14ac:dyDescent="0.25">
      <c r="A33">
        <v>14</v>
      </c>
      <c r="B33">
        <f t="shared" si="1"/>
        <v>1000</v>
      </c>
      <c r="C33">
        <f t="shared" si="2"/>
        <v>1624</v>
      </c>
      <c r="D33">
        <f t="shared" si="6"/>
        <v>2624</v>
      </c>
      <c r="E33" s="1">
        <f t="shared" si="3"/>
        <v>71.428571428571431</v>
      </c>
      <c r="F33">
        <f t="shared" si="4"/>
        <v>116</v>
      </c>
      <c r="G33" s="3">
        <f t="shared" si="5"/>
        <v>187.42857142857142</v>
      </c>
      <c r="H33">
        <f t="shared" si="0"/>
        <v>228</v>
      </c>
    </row>
    <row r="34" spans="1:8" x14ac:dyDescent="0.25">
      <c r="A34">
        <v>15</v>
      </c>
      <c r="B34">
        <f t="shared" si="1"/>
        <v>1000</v>
      </c>
      <c r="C34">
        <f t="shared" si="2"/>
        <v>1875</v>
      </c>
      <c r="D34">
        <f t="shared" si="6"/>
        <v>2875</v>
      </c>
      <c r="E34" s="1">
        <f t="shared" si="3"/>
        <v>66.666666666666671</v>
      </c>
      <c r="F34">
        <f t="shared" si="4"/>
        <v>125</v>
      </c>
      <c r="G34" s="3">
        <f t="shared" si="5"/>
        <v>191.66666666666666</v>
      </c>
      <c r="H34">
        <f t="shared" si="0"/>
        <v>275</v>
      </c>
    </row>
    <row r="35" spans="1:8" x14ac:dyDescent="0.25">
      <c r="A35">
        <v>16</v>
      </c>
      <c r="B35">
        <f t="shared" si="1"/>
        <v>1000</v>
      </c>
      <c r="C35">
        <f t="shared" si="2"/>
        <v>2176</v>
      </c>
      <c r="D35">
        <f t="shared" si="6"/>
        <v>3176</v>
      </c>
      <c r="E35" s="1">
        <f t="shared" si="3"/>
        <v>62.5</v>
      </c>
      <c r="F35">
        <f t="shared" si="4"/>
        <v>136</v>
      </c>
      <c r="G35" s="3">
        <f t="shared" si="5"/>
        <v>198.5</v>
      </c>
      <c r="H35">
        <f t="shared" si="0"/>
        <v>328</v>
      </c>
    </row>
    <row r="36" spans="1:8" x14ac:dyDescent="0.25">
      <c r="A36">
        <v>17</v>
      </c>
      <c r="B36">
        <f t="shared" si="1"/>
        <v>1000</v>
      </c>
      <c r="C36">
        <f t="shared" si="2"/>
        <v>2533</v>
      </c>
      <c r="D36">
        <f t="shared" si="6"/>
        <v>3533</v>
      </c>
      <c r="E36" s="1">
        <f t="shared" si="3"/>
        <v>58.823529411764703</v>
      </c>
      <c r="F36">
        <f t="shared" si="4"/>
        <v>149</v>
      </c>
      <c r="G36" s="3">
        <f t="shared" si="5"/>
        <v>207.8235294117647</v>
      </c>
      <c r="H36">
        <f t="shared" si="0"/>
        <v>387</v>
      </c>
    </row>
    <row r="37" spans="1:8" x14ac:dyDescent="0.25">
      <c r="A37">
        <v>18</v>
      </c>
      <c r="B37">
        <f t="shared" si="1"/>
        <v>1000</v>
      </c>
      <c r="C37">
        <f t="shared" si="2"/>
        <v>2952</v>
      </c>
      <c r="D37">
        <f t="shared" si="6"/>
        <v>3952</v>
      </c>
      <c r="E37" s="1">
        <f t="shared" si="3"/>
        <v>55.555555555555557</v>
      </c>
      <c r="F37">
        <f t="shared" si="4"/>
        <v>164</v>
      </c>
      <c r="G37" s="3">
        <f t="shared" si="5"/>
        <v>219.55555555555554</v>
      </c>
      <c r="H37">
        <f t="shared" si="0"/>
        <v>452</v>
      </c>
    </row>
    <row r="38" spans="1:8" x14ac:dyDescent="0.25">
      <c r="A38">
        <v>19</v>
      </c>
      <c r="B38">
        <f t="shared" si="1"/>
        <v>1000</v>
      </c>
      <c r="C38">
        <f t="shared" si="2"/>
        <v>3439</v>
      </c>
      <c r="D38">
        <f t="shared" si="6"/>
        <v>4439</v>
      </c>
      <c r="E38" s="1">
        <f t="shared" si="3"/>
        <v>52.631578947368418</v>
      </c>
      <c r="F38">
        <f t="shared" si="4"/>
        <v>181</v>
      </c>
      <c r="G38" s="3">
        <f t="shared" si="5"/>
        <v>233.63157894736841</v>
      </c>
      <c r="H38">
        <f t="shared" si="0"/>
        <v>523</v>
      </c>
    </row>
    <row r="39" spans="1:8" x14ac:dyDescent="0.25">
      <c r="A39">
        <v>20</v>
      </c>
      <c r="B39">
        <f t="shared" si="1"/>
        <v>1000</v>
      </c>
      <c r="C39">
        <f t="shared" si="2"/>
        <v>4000</v>
      </c>
      <c r="D39">
        <f t="shared" si="6"/>
        <v>5000</v>
      </c>
      <c r="E39" s="1">
        <f t="shared" si="3"/>
        <v>50</v>
      </c>
      <c r="F39">
        <f t="shared" si="4"/>
        <v>200</v>
      </c>
      <c r="G39" s="3">
        <f t="shared" si="5"/>
        <v>250</v>
      </c>
      <c r="H39">
        <f t="shared" si="0"/>
        <v>600</v>
      </c>
    </row>
    <row r="40" spans="1:8" x14ac:dyDescent="0.25">
      <c r="A40">
        <v>21</v>
      </c>
      <c r="B40">
        <f t="shared" si="1"/>
        <v>1000</v>
      </c>
      <c r="C40">
        <f t="shared" si="2"/>
        <v>4641</v>
      </c>
      <c r="D40">
        <f t="shared" si="6"/>
        <v>5641</v>
      </c>
      <c r="E40" s="1">
        <f t="shared" si="3"/>
        <v>47.61904761904762</v>
      </c>
      <c r="F40">
        <f t="shared" si="4"/>
        <v>221</v>
      </c>
      <c r="G40" s="3">
        <f t="shared" si="5"/>
        <v>268.61904761904759</v>
      </c>
      <c r="H40">
        <f t="shared" si="0"/>
        <v>683</v>
      </c>
    </row>
    <row r="41" spans="1:8" x14ac:dyDescent="0.25">
      <c r="A41">
        <v>22</v>
      </c>
      <c r="B41">
        <f t="shared" si="1"/>
        <v>1000</v>
      </c>
      <c r="C41">
        <f t="shared" si="2"/>
        <v>5368</v>
      </c>
      <c r="D41">
        <f t="shared" si="6"/>
        <v>6368</v>
      </c>
      <c r="E41" s="1">
        <f t="shared" si="3"/>
        <v>45.454545454545453</v>
      </c>
      <c r="F41">
        <f t="shared" si="4"/>
        <v>244</v>
      </c>
      <c r="G41" s="3">
        <f t="shared" si="5"/>
        <v>289.45454545454544</v>
      </c>
      <c r="H41">
        <f t="shared" si="0"/>
        <v>772</v>
      </c>
    </row>
    <row r="42" spans="1:8" x14ac:dyDescent="0.25">
      <c r="A42">
        <v>23</v>
      </c>
      <c r="B42">
        <f t="shared" si="1"/>
        <v>1000</v>
      </c>
      <c r="C42">
        <f t="shared" si="2"/>
        <v>6187</v>
      </c>
      <c r="D42">
        <f t="shared" si="6"/>
        <v>7187</v>
      </c>
      <c r="E42" s="1">
        <f t="shared" si="3"/>
        <v>43.478260869565219</v>
      </c>
      <c r="F42">
        <f t="shared" si="4"/>
        <v>269</v>
      </c>
      <c r="G42" s="3">
        <f t="shared" si="5"/>
        <v>312.47826086956519</v>
      </c>
      <c r="H42">
        <f t="shared" si="0"/>
        <v>867</v>
      </c>
    </row>
    <row r="43" spans="1:8" x14ac:dyDescent="0.25">
      <c r="A43">
        <v>24</v>
      </c>
      <c r="B43">
        <f t="shared" si="1"/>
        <v>1000</v>
      </c>
      <c r="C43">
        <f t="shared" si="2"/>
        <v>7104</v>
      </c>
      <c r="D43">
        <f t="shared" si="6"/>
        <v>8104</v>
      </c>
      <c r="E43" s="1">
        <f t="shared" si="3"/>
        <v>41.666666666666664</v>
      </c>
      <c r="F43">
        <f t="shared" si="4"/>
        <v>296</v>
      </c>
      <c r="G43" s="3">
        <f t="shared" si="5"/>
        <v>337.66666666666669</v>
      </c>
      <c r="H43">
        <f t="shared" si="0"/>
        <v>968</v>
      </c>
    </row>
    <row r="44" spans="1:8" x14ac:dyDescent="0.25">
      <c r="A44">
        <v>25</v>
      </c>
      <c r="B44">
        <f t="shared" si="1"/>
        <v>1000</v>
      </c>
      <c r="C44">
        <f t="shared" si="2"/>
        <v>8125</v>
      </c>
      <c r="D44">
        <f t="shared" si="6"/>
        <v>9125</v>
      </c>
      <c r="E44" s="1">
        <f t="shared" si="3"/>
        <v>40</v>
      </c>
      <c r="F44">
        <f t="shared" si="4"/>
        <v>325</v>
      </c>
      <c r="G44" s="3">
        <f t="shared" si="5"/>
        <v>365</v>
      </c>
      <c r="H44">
        <f t="shared" si="0"/>
        <v>1075</v>
      </c>
    </row>
    <row r="45" spans="1:8" x14ac:dyDescent="0.25">
      <c r="A45">
        <v>26</v>
      </c>
      <c r="B45">
        <f t="shared" si="1"/>
        <v>1000</v>
      </c>
      <c r="C45">
        <f t="shared" si="2"/>
        <v>9256</v>
      </c>
      <c r="D45">
        <f t="shared" si="6"/>
        <v>10256</v>
      </c>
      <c r="E45" s="1">
        <f t="shared" si="3"/>
        <v>38.46153846153846</v>
      </c>
      <c r="F45">
        <f t="shared" si="4"/>
        <v>356</v>
      </c>
      <c r="G45" s="3">
        <f t="shared" si="5"/>
        <v>394.46153846153845</v>
      </c>
      <c r="H45">
        <f t="shared" si="0"/>
        <v>1188</v>
      </c>
    </row>
    <row r="46" spans="1:8" x14ac:dyDescent="0.25">
      <c r="A46">
        <v>27</v>
      </c>
      <c r="B46">
        <f t="shared" si="1"/>
        <v>1000</v>
      </c>
      <c r="C46">
        <f t="shared" si="2"/>
        <v>10503</v>
      </c>
      <c r="D46">
        <f t="shared" si="6"/>
        <v>11503</v>
      </c>
      <c r="E46" s="1">
        <f t="shared" si="3"/>
        <v>37.037037037037038</v>
      </c>
      <c r="F46">
        <f t="shared" si="4"/>
        <v>389</v>
      </c>
      <c r="G46" s="3">
        <f t="shared" si="5"/>
        <v>426.03703703703701</v>
      </c>
      <c r="H46">
        <f t="shared" si="0"/>
        <v>1307</v>
      </c>
    </row>
    <row r="47" spans="1:8" x14ac:dyDescent="0.25">
      <c r="A47">
        <v>28</v>
      </c>
      <c r="B47">
        <f t="shared" si="1"/>
        <v>1000</v>
      </c>
      <c r="C47">
        <f t="shared" si="2"/>
        <v>11872</v>
      </c>
      <c r="D47">
        <f t="shared" si="6"/>
        <v>12872</v>
      </c>
      <c r="E47" s="1">
        <f t="shared" si="3"/>
        <v>35.714285714285715</v>
      </c>
      <c r="F47">
        <f t="shared" si="4"/>
        <v>424</v>
      </c>
      <c r="G47" s="3">
        <f t="shared" si="5"/>
        <v>459.71428571428572</v>
      </c>
      <c r="H47">
        <f t="shared" si="0"/>
        <v>1432</v>
      </c>
    </row>
    <row r="48" spans="1:8" x14ac:dyDescent="0.25">
      <c r="A48">
        <v>29</v>
      </c>
      <c r="B48">
        <f t="shared" si="1"/>
        <v>1000</v>
      </c>
      <c r="C48">
        <f t="shared" si="2"/>
        <v>13369</v>
      </c>
      <c r="D48">
        <f t="shared" si="6"/>
        <v>14369</v>
      </c>
      <c r="E48" s="1">
        <f t="shared" si="3"/>
        <v>34.482758620689658</v>
      </c>
      <c r="F48">
        <f t="shared" si="4"/>
        <v>461</v>
      </c>
      <c r="G48" s="3">
        <f t="shared" si="5"/>
        <v>495.48275862068965</v>
      </c>
      <c r="H48">
        <f t="shared" si="0"/>
        <v>1563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G12" sqref="G12"/>
    </sheetView>
  </sheetViews>
  <sheetFormatPr defaultRowHeight="15" x14ac:dyDescent="0.25"/>
  <cols>
    <col min="5" max="5" width="11.5703125" bestFit="1" customWidth="1"/>
    <col min="6" max="6" width="11.5703125" customWidth="1"/>
    <col min="7" max="7" width="9.28515625" bestFit="1" customWidth="1"/>
  </cols>
  <sheetData>
    <row r="1" spans="1:4" x14ac:dyDescent="0.25">
      <c r="A1" t="s">
        <v>137</v>
      </c>
    </row>
    <row r="4" spans="1:4" x14ac:dyDescent="0.25">
      <c r="A4" t="s">
        <v>132</v>
      </c>
      <c r="C4">
        <v>450</v>
      </c>
    </row>
    <row r="6" spans="1:4" x14ac:dyDescent="0.25">
      <c r="A6" t="s">
        <v>136</v>
      </c>
      <c r="C6">
        <f>MAX(F19:F48)</f>
        <v>18</v>
      </c>
      <c r="D6">
        <v>0</v>
      </c>
    </row>
    <row r="7" spans="1:4" x14ac:dyDescent="0.25">
      <c r="C7">
        <f>+C6</f>
        <v>18</v>
      </c>
      <c r="D7">
        <f>MAX(D19:D48)</f>
        <v>4148</v>
      </c>
    </row>
    <row r="11" spans="1:4" x14ac:dyDescent="0.25">
      <c r="A11" t="s">
        <v>39</v>
      </c>
    </row>
    <row r="12" spans="1:4" x14ac:dyDescent="0.25">
      <c r="A12" t="s">
        <v>110</v>
      </c>
      <c r="B12">
        <v>3</v>
      </c>
    </row>
    <row r="13" spans="1:4" x14ac:dyDescent="0.25">
      <c r="A13" t="s">
        <v>111</v>
      </c>
      <c r="B13">
        <v>-40</v>
      </c>
    </row>
    <row r="14" spans="1:4" x14ac:dyDescent="0.25">
      <c r="A14" t="s">
        <v>112</v>
      </c>
      <c r="B14">
        <v>200</v>
      </c>
    </row>
    <row r="15" spans="1:4" x14ac:dyDescent="0.25">
      <c r="A15" t="s">
        <v>114</v>
      </c>
      <c r="B15">
        <v>1000</v>
      </c>
    </row>
    <row r="18" spans="1:8" ht="18" x14ac:dyDescent="0.35">
      <c r="A18" s="2" t="s">
        <v>113</v>
      </c>
      <c r="B18" s="2" t="s">
        <v>117</v>
      </c>
      <c r="C18" s="2" t="s">
        <v>133</v>
      </c>
      <c r="D18" s="34" t="s">
        <v>134</v>
      </c>
      <c r="E18" s="34" t="s">
        <v>135</v>
      </c>
      <c r="F18" s="2"/>
      <c r="G18" s="2"/>
      <c r="H18" s="2"/>
    </row>
    <row r="19" spans="1:8" x14ac:dyDescent="0.25">
      <c r="A19">
        <v>0</v>
      </c>
      <c r="B19">
        <f t="shared" ref="B19:B48" si="0">+$B$12/3*A19^3+$B$13/2*A19^2+$B$14*A19+$B$15</f>
        <v>1000</v>
      </c>
      <c r="C19">
        <f>+$C$4*A19</f>
        <v>0</v>
      </c>
      <c r="D19">
        <f>+C19-B19</f>
        <v>-1000</v>
      </c>
      <c r="F19">
        <f t="shared" ref="F19:F48" si="1">IF(D19=$D$7,A19,0)</f>
        <v>0</v>
      </c>
      <c r="G19" s="3"/>
    </row>
    <row r="20" spans="1:8" x14ac:dyDescent="0.25">
      <c r="A20">
        <v>1</v>
      </c>
      <c r="B20">
        <f t="shared" si="0"/>
        <v>1181</v>
      </c>
      <c r="C20">
        <f t="shared" ref="C20:C48" si="2">+$C$4*A20</f>
        <v>450</v>
      </c>
      <c r="D20">
        <f t="shared" ref="D20:D48" si="3">+C20-B20</f>
        <v>-731</v>
      </c>
      <c r="E20" s="1">
        <f>+D20-D19</f>
        <v>269</v>
      </c>
      <c r="F20">
        <f t="shared" si="1"/>
        <v>0</v>
      </c>
      <c r="G20" s="3"/>
    </row>
    <row r="21" spans="1:8" x14ac:dyDescent="0.25">
      <c r="A21">
        <v>2</v>
      </c>
      <c r="B21">
        <f t="shared" si="0"/>
        <v>1328</v>
      </c>
      <c r="C21">
        <f t="shared" si="2"/>
        <v>900</v>
      </c>
      <c r="D21">
        <f t="shared" si="3"/>
        <v>-428</v>
      </c>
      <c r="E21" s="1">
        <f t="shared" ref="E21:E48" si="4">+D21-D20</f>
        <v>303</v>
      </c>
      <c r="F21">
        <f t="shared" si="1"/>
        <v>0</v>
      </c>
      <c r="G21" s="3"/>
    </row>
    <row r="22" spans="1:8" x14ac:dyDescent="0.25">
      <c r="A22">
        <v>3</v>
      </c>
      <c r="B22">
        <f t="shared" si="0"/>
        <v>1447</v>
      </c>
      <c r="C22">
        <f t="shared" si="2"/>
        <v>1350</v>
      </c>
      <c r="D22">
        <f t="shared" si="3"/>
        <v>-97</v>
      </c>
      <c r="E22" s="1">
        <f t="shared" si="4"/>
        <v>331</v>
      </c>
      <c r="F22">
        <f t="shared" si="1"/>
        <v>0</v>
      </c>
      <c r="G22" s="3"/>
    </row>
    <row r="23" spans="1:8" x14ac:dyDescent="0.25">
      <c r="A23">
        <v>4</v>
      </c>
      <c r="B23">
        <f t="shared" si="0"/>
        <v>1544</v>
      </c>
      <c r="C23">
        <f t="shared" si="2"/>
        <v>1800</v>
      </c>
      <c r="D23">
        <f t="shared" si="3"/>
        <v>256</v>
      </c>
      <c r="E23" s="1">
        <f t="shared" si="4"/>
        <v>353</v>
      </c>
      <c r="F23">
        <f t="shared" si="1"/>
        <v>0</v>
      </c>
      <c r="G23" s="3"/>
    </row>
    <row r="24" spans="1:8" x14ac:dyDescent="0.25">
      <c r="A24">
        <v>5</v>
      </c>
      <c r="B24">
        <f t="shared" si="0"/>
        <v>1625</v>
      </c>
      <c r="C24">
        <f t="shared" si="2"/>
        <v>2250</v>
      </c>
      <c r="D24">
        <f t="shared" si="3"/>
        <v>625</v>
      </c>
      <c r="E24" s="1">
        <f t="shared" si="4"/>
        <v>369</v>
      </c>
      <c r="F24">
        <f t="shared" si="1"/>
        <v>0</v>
      </c>
      <c r="G24" s="3"/>
    </row>
    <row r="25" spans="1:8" x14ac:dyDescent="0.25">
      <c r="A25">
        <v>6</v>
      </c>
      <c r="B25">
        <f t="shared" si="0"/>
        <v>1696</v>
      </c>
      <c r="C25">
        <f t="shared" si="2"/>
        <v>2700</v>
      </c>
      <c r="D25">
        <f t="shared" si="3"/>
        <v>1004</v>
      </c>
      <c r="E25" s="1">
        <f t="shared" si="4"/>
        <v>379</v>
      </c>
      <c r="F25">
        <f t="shared" si="1"/>
        <v>0</v>
      </c>
      <c r="G25" s="3"/>
    </row>
    <row r="26" spans="1:8" x14ac:dyDescent="0.25">
      <c r="A26">
        <v>7</v>
      </c>
      <c r="B26">
        <f t="shared" si="0"/>
        <v>1763</v>
      </c>
      <c r="C26">
        <f t="shared" si="2"/>
        <v>3150</v>
      </c>
      <c r="D26">
        <f t="shared" si="3"/>
        <v>1387</v>
      </c>
      <c r="E26" s="1">
        <f t="shared" si="4"/>
        <v>383</v>
      </c>
      <c r="F26">
        <f t="shared" si="1"/>
        <v>0</v>
      </c>
      <c r="G26" s="3"/>
    </row>
    <row r="27" spans="1:8" x14ac:dyDescent="0.25">
      <c r="A27">
        <v>8</v>
      </c>
      <c r="B27">
        <f t="shared" si="0"/>
        <v>1832</v>
      </c>
      <c r="C27">
        <f t="shared" si="2"/>
        <v>3600</v>
      </c>
      <c r="D27">
        <f t="shared" si="3"/>
        <v>1768</v>
      </c>
      <c r="E27" s="1">
        <f t="shared" si="4"/>
        <v>381</v>
      </c>
      <c r="F27">
        <f t="shared" si="1"/>
        <v>0</v>
      </c>
      <c r="G27" s="3"/>
    </row>
    <row r="28" spans="1:8" x14ac:dyDescent="0.25">
      <c r="A28">
        <v>9</v>
      </c>
      <c r="B28">
        <f t="shared" si="0"/>
        <v>1909</v>
      </c>
      <c r="C28">
        <f t="shared" si="2"/>
        <v>4050</v>
      </c>
      <c r="D28">
        <f t="shared" si="3"/>
        <v>2141</v>
      </c>
      <c r="E28" s="1">
        <f t="shared" si="4"/>
        <v>373</v>
      </c>
      <c r="F28">
        <f t="shared" si="1"/>
        <v>0</v>
      </c>
      <c r="G28" s="3"/>
    </row>
    <row r="29" spans="1:8" x14ac:dyDescent="0.25">
      <c r="A29">
        <v>10</v>
      </c>
      <c r="B29">
        <f t="shared" si="0"/>
        <v>2000</v>
      </c>
      <c r="C29">
        <f t="shared" si="2"/>
        <v>4500</v>
      </c>
      <c r="D29">
        <f t="shared" si="3"/>
        <v>2500</v>
      </c>
      <c r="E29" s="1">
        <f t="shared" si="4"/>
        <v>359</v>
      </c>
      <c r="F29">
        <f t="shared" si="1"/>
        <v>0</v>
      </c>
      <c r="G29" s="3"/>
    </row>
    <row r="30" spans="1:8" x14ac:dyDescent="0.25">
      <c r="A30">
        <v>11</v>
      </c>
      <c r="B30">
        <f t="shared" si="0"/>
        <v>2111</v>
      </c>
      <c r="C30">
        <f t="shared" si="2"/>
        <v>4950</v>
      </c>
      <c r="D30">
        <f t="shared" si="3"/>
        <v>2839</v>
      </c>
      <c r="E30" s="1">
        <f t="shared" si="4"/>
        <v>339</v>
      </c>
      <c r="F30">
        <f t="shared" si="1"/>
        <v>0</v>
      </c>
      <c r="G30" s="3"/>
    </row>
    <row r="31" spans="1:8" x14ac:dyDescent="0.25">
      <c r="A31">
        <v>12</v>
      </c>
      <c r="B31">
        <f t="shared" si="0"/>
        <v>2248</v>
      </c>
      <c r="C31">
        <f t="shared" si="2"/>
        <v>5400</v>
      </c>
      <c r="D31">
        <f t="shared" si="3"/>
        <v>3152</v>
      </c>
      <c r="E31" s="1">
        <f t="shared" si="4"/>
        <v>313</v>
      </c>
      <c r="F31">
        <f t="shared" si="1"/>
        <v>0</v>
      </c>
      <c r="G31" s="3"/>
    </row>
    <row r="32" spans="1:8" x14ac:dyDescent="0.25">
      <c r="A32">
        <v>13</v>
      </c>
      <c r="B32">
        <f t="shared" si="0"/>
        <v>2417</v>
      </c>
      <c r="C32">
        <f t="shared" si="2"/>
        <v>5850</v>
      </c>
      <c r="D32">
        <f t="shared" si="3"/>
        <v>3433</v>
      </c>
      <c r="E32" s="1">
        <f t="shared" si="4"/>
        <v>281</v>
      </c>
      <c r="F32">
        <f t="shared" si="1"/>
        <v>0</v>
      </c>
      <c r="G32" s="3"/>
    </row>
    <row r="33" spans="1:7" x14ac:dyDescent="0.25">
      <c r="A33">
        <v>14</v>
      </c>
      <c r="B33">
        <f t="shared" si="0"/>
        <v>2624</v>
      </c>
      <c r="C33">
        <f t="shared" si="2"/>
        <v>6300</v>
      </c>
      <c r="D33">
        <f t="shared" si="3"/>
        <v>3676</v>
      </c>
      <c r="E33" s="1">
        <f t="shared" si="4"/>
        <v>243</v>
      </c>
      <c r="F33">
        <f t="shared" si="1"/>
        <v>0</v>
      </c>
      <c r="G33" s="3"/>
    </row>
    <row r="34" spans="1:7" x14ac:dyDescent="0.25">
      <c r="A34">
        <v>15</v>
      </c>
      <c r="B34">
        <f t="shared" si="0"/>
        <v>2875</v>
      </c>
      <c r="C34">
        <f t="shared" si="2"/>
        <v>6750</v>
      </c>
      <c r="D34">
        <f t="shared" si="3"/>
        <v>3875</v>
      </c>
      <c r="E34" s="1">
        <f t="shared" si="4"/>
        <v>199</v>
      </c>
      <c r="F34">
        <f t="shared" si="1"/>
        <v>0</v>
      </c>
      <c r="G34" s="3"/>
    </row>
    <row r="35" spans="1:7" x14ac:dyDescent="0.25">
      <c r="A35">
        <v>16</v>
      </c>
      <c r="B35">
        <f t="shared" si="0"/>
        <v>3176</v>
      </c>
      <c r="C35">
        <f t="shared" si="2"/>
        <v>7200</v>
      </c>
      <c r="D35">
        <f t="shared" si="3"/>
        <v>4024</v>
      </c>
      <c r="E35" s="1">
        <f t="shared" si="4"/>
        <v>149</v>
      </c>
      <c r="F35">
        <f t="shared" si="1"/>
        <v>0</v>
      </c>
      <c r="G35" s="3"/>
    </row>
    <row r="36" spans="1:7" x14ac:dyDescent="0.25">
      <c r="A36">
        <v>17</v>
      </c>
      <c r="B36">
        <f t="shared" si="0"/>
        <v>3533</v>
      </c>
      <c r="C36">
        <f t="shared" si="2"/>
        <v>7650</v>
      </c>
      <c r="D36">
        <f t="shared" si="3"/>
        <v>4117</v>
      </c>
      <c r="E36" s="1">
        <f t="shared" si="4"/>
        <v>93</v>
      </c>
      <c r="F36">
        <f t="shared" si="1"/>
        <v>0</v>
      </c>
      <c r="G36" s="3"/>
    </row>
    <row r="37" spans="1:7" x14ac:dyDescent="0.25">
      <c r="A37">
        <v>18</v>
      </c>
      <c r="B37">
        <f t="shared" si="0"/>
        <v>3952</v>
      </c>
      <c r="C37">
        <f t="shared" si="2"/>
        <v>8100</v>
      </c>
      <c r="D37">
        <f t="shared" si="3"/>
        <v>4148</v>
      </c>
      <c r="E37" s="1">
        <f t="shared" si="4"/>
        <v>31</v>
      </c>
      <c r="F37">
        <f t="shared" si="1"/>
        <v>18</v>
      </c>
      <c r="G37" s="3"/>
    </row>
    <row r="38" spans="1:7" x14ac:dyDescent="0.25">
      <c r="A38">
        <v>19</v>
      </c>
      <c r="B38">
        <f t="shared" si="0"/>
        <v>4439</v>
      </c>
      <c r="C38">
        <f t="shared" si="2"/>
        <v>8550</v>
      </c>
      <c r="D38">
        <f t="shared" si="3"/>
        <v>4111</v>
      </c>
      <c r="E38" s="1">
        <f t="shared" si="4"/>
        <v>-37</v>
      </c>
      <c r="F38">
        <f t="shared" si="1"/>
        <v>0</v>
      </c>
      <c r="G38" s="3"/>
    </row>
    <row r="39" spans="1:7" x14ac:dyDescent="0.25">
      <c r="A39">
        <v>20</v>
      </c>
      <c r="B39">
        <f t="shared" si="0"/>
        <v>5000</v>
      </c>
      <c r="C39">
        <f t="shared" si="2"/>
        <v>9000</v>
      </c>
      <c r="D39">
        <f t="shared" si="3"/>
        <v>4000</v>
      </c>
      <c r="E39" s="1">
        <f t="shared" si="4"/>
        <v>-111</v>
      </c>
      <c r="F39">
        <f t="shared" si="1"/>
        <v>0</v>
      </c>
      <c r="G39" s="3"/>
    </row>
    <row r="40" spans="1:7" x14ac:dyDescent="0.25">
      <c r="A40">
        <v>21</v>
      </c>
      <c r="B40">
        <f t="shared" si="0"/>
        <v>5641</v>
      </c>
      <c r="C40">
        <f t="shared" si="2"/>
        <v>9450</v>
      </c>
      <c r="D40">
        <f t="shared" si="3"/>
        <v>3809</v>
      </c>
      <c r="E40" s="1">
        <f t="shared" si="4"/>
        <v>-191</v>
      </c>
      <c r="F40">
        <f t="shared" si="1"/>
        <v>0</v>
      </c>
      <c r="G40" s="3"/>
    </row>
    <row r="41" spans="1:7" x14ac:dyDescent="0.25">
      <c r="A41">
        <v>22</v>
      </c>
      <c r="B41">
        <f t="shared" si="0"/>
        <v>6368</v>
      </c>
      <c r="C41">
        <f t="shared" si="2"/>
        <v>9900</v>
      </c>
      <c r="D41">
        <f t="shared" si="3"/>
        <v>3532</v>
      </c>
      <c r="E41" s="1">
        <f t="shared" si="4"/>
        <v>-277</v>
      </c>
      <c r="F41">
        <f t="shared" si="1"/>
        <v>0</v>
      </c>
      <c r="G41" s="3"/>
    </row>
    <row r="42" spans="1:7" x14ac:dyDescent="0.25">
      <c r="A42">
        <v>23</v>
      </c>
      <c r="B42">
        <f t="shared" si="0"/>
        <v>7187</v>
      </c>
      <c r="C42">
        <f t="shared" si="2"/>
        <v>10350</v>
      </c>
      <c r="D42">
        <f t="shared" si="3"/>
        <v>3163</v>
      </c>
      <c r="E42" s="1">
        <f t="shared" si="4"/>
        <v>-369</v>
      </c>
      <c r="F42">
        <f t="shared" si="1"/>
        <v>0</v>
      </c>
      <c r="G42" s="3"/>
    </row>
    <row r="43" spans="1:7" x14ac:dyDescent="0.25">
      <c r="A43">
        <v>24</v>
      </c>
      <c r="B43">
        <f t="shared" si="0"/>
        <v>8104</v>
      </c>
      <c r="C43">
        <f t="shared" si="2"/>
        <v>10800</v>
      </c>
      <c r="D43">
        <f t="shared" si="3"/>
        <v>2696</v>
      </c>
      <c r="E43" s="1">
        <f t="shared" si="4"/>
        <v>-467</v>
      </c>
      <c r="F43">
        <f t="shared" si="1"/>
        <v>0</v>
      </c>
      <c r="G43" s="3"/>
    </row>
    <row r="44" spans="1:7" x14ac:dyDescent="0.25">
      <c r="A44">
        <v>25</v>
      </c>
      <c r="B44">
        <f t="shared" si="0"/>
        <v>9125</v>
      </c>
      <c r="C44">
        <f t="shared" si="2"/>
        <v>11250</v>
      </c>
      <c r="D44">
        <f t="shared" si="3"/>
        <v>2125</v>
      </c>
      <c r="E44" s="1">
        <f t="shared" si="4"/>
        <v>-571</v>
      </c>
      <c r="F44">
        <f t="shared" si="1"/>
        <v>0</v>
      </c>
      <c r="G44" s="3"/>
    </row>
    <row r="45" spans="1:7" x14ac:dyDescent="0.25">
      <c r="A45">
        <v>26</v>
      </c>
      <c r="B45">
        <f t="shared" si="0"/>
        <v>10256</v>
      </c>
      <c r="C45">
        <f t="shared" si="2"/>
        <v>11700</v>
      </c>
      <c r="D45">
        <f t="shared" si="3"/>
        <v>1444</v>
      </c>
      <c r="E45" s="1">
        <f t="shared" si="4"/>
        <v>-681</v>
      </c>
      <c r="F45">
        <f t="shared" si="1"/>
        <v>0</v>
      </c>
      <c r="G45" s="3"/>
    </row>
    <row r="46" spans="1:7" x14ac:dyDescent="0.25">
      <c r="A46">
        <v>27</v>
      </c>
      <c r="B46">
        <f t="shared" si="0"/>
        <v>11503</v>
      </c>
      <c r="C46">
        <f t="shared" si="2"/>
        <v>12150</v>
      </c>
      <c r="D46">
        <f t="shared" si="3"/>
        <v>647</v>
      </c>
      <c r="E46" s="1">
        <f t="shared" si="4"/>
        <v>-797</v>
      </c>
      <c r="F46">
        <f t="shared" si="1"/>
        <v>0</v>
      </c>
      <c r="G46" s="3"/>
    </row>
    <row r="47" spans="1:7" x14ac:dyDescent="0.25">
      <c r="A47">
        <v>28</v>
      </c>
      <c r="B47">
        <f t="shared" si="0"/>
        <v>12872</v>
      </c>
      <c r="C47">
        <f t="shared" si="2"/>
        <v>12600</v>
      </c>
      <c r="D47">
        <f t="shared" si="3"/>
        <v>-272</v>
      </c>
      <c r="E47" s="1">
        <f t="shared" si="4"/>
        <v>-919</v>
      </c>
      <c r="F47">
        <f t="shared" si="1"/>
        <v>0</v>
      </c>
      <c r="G47" s="3"/>
    </row>
    <row r="48" spans="1:7" x14ac:dyDescent="0.25">
      <c r="A48">
        <v>29</v>
      </c>
      <c r="B48">
        <f t="shared" si="0"/>
        <v>14369</v>
      </c>
      <c r="C48">
        <f t="shared" si="2"/>
        <v>13050</v>
      </c>
      <c r="D48">
        <f t="shared" si="3"/>
        <v>-1319</v>
      </c>
      <c r="E48" s="1">
        <f t="shared" si="4"/>
        <v>-1047</v>
      </c>
      <c r="F48">
        <f t="shared" si="1"/>
        <v>0</v>
      </c>
      <c r="G48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A3" sqref="A3:C7"/>
    </sheetView>
  </sheetViews>
  <sheetFormatPr defaultRowHeight="15" x14ac:dyDescent="0.25"/>
  <cols>
    <col min="3" max="3" width="12" bestFit="1" customWidth="1"/>
    <col min="5" max="5" width="11.5703125" bestFit="1" customWidth="1"/>
    <col min="6" max="6" width="11.5703125" customWidth="1"/>
    <col min="7" max="7" width="9.28515625" bestFit="1" customWidth="1"/>
  </cols>
  <sheetData>
    <row r="1" spans="1:4" x14ac:dyDescent="0.25">
      <c r="A1" t="s">
        <v>138</v>
      </c>
    </row>
    <row r="3" spans="1:4" x14ac:dyDescent="0.25">
      <c r="A3" t="s">
        <v>139</v>
      </c>
      <c r="C3" s="3">
        <v>800</v>
      </c>
    </row>
    <row r="4" spans="1:4" x14ac:dyDescent="0.25">
      <c r="A4" t="s">
        <v>142</v>
      </c>
      <c r="C4" s="39">
        <f>MAX(J22:J77)</f>
        <v>22.5</v>
      </c>
    </row>
    <row r="5" spans="1:4" x14ac:dyDescent="0.25">
      <c r="A5" t="s">
        <v>28</v>
      </c>
      <c r="C5" s="3">
        <f>+C3*C4</f>
        <v>18000</v>
      </c>
    </row>
    <row r="6" spans="1:4" x14ac:dyDescent="0.25">
      <c r="A6" t="s">
        <v>143</v>
      </c>
      <c r="C6" s="3">
        <f>+C4*MAX(K22:K77)</f>
        <v>6765.625</v>
      </c>
    </row>
    <row r="7" spans="1:4" x14ac:dyDescent="0.25">
      <c r="A7" t="s">
        <v>27</v>
      </c>
      <c r="C7" s="3">
        <f>+C5-C6</f>
        <v>11234.375</v>
      </c>
    </row>
    <row r="9" spans="1:4" x14ac:dyDescent="0.25">
      <c r="A9" t="s">
        <v>6</v>
      </c>
    </row>
    <row r="10" spans="1:4" x14ac:dyDescent="0.25">
      <c r="C10">
        <f>+C4</f>
        <v>22.5</v>
      </c>
      <c r="D10">
        <v>0</v>
      </c>
    </row>
    <row r="11" spans="1:4" x14ac:dyDescent="0.25">
      <c r="C11">
        <f>+C10</f>
        <v>22.5</v>
      </c>
      <c r="D11">
        <f>MAX(L22:L77)</f>
        <v>818.75</v>
      </c>
    </row>
    <row r="12" spans="1:4" x14ac:dyDescent="0.25">
      <c r="C12">
        <v>0</v>
      </c>
      <c r="D12">
        <f>+D11</f>
        <v>818.75</v>
      </c>
    </row>
    <row r="14" spans="1:4" x14ac:dyDescent="0.25">
      <c r="A14" t="s">
        <v>141</v>
      </c>
      <c r="B14">
        <f>MIN(I22:I77)</f>
        <v>18.75</v>
      </c>
    </row>
    <row r="15" spans="1:4" x14ac:dyDescent="0.25">
      <c r="A15" t="s">
        <v>110</v>
      </c>
      <c r="B15">
        <v>3</v>
      </c>
    </row>
    <row r="16" spans="1:4" x14ac:dyDescent="0.25">
      <c r="A16" t="s">
        <v>111</v>
      </c>
      <c r="B16">
        <v>-40</v>
      </c>
    </row>
    <row r="17" spans="1:12" x14ac:dyDescent="0.25">
      <c r="A17" t="s">
        <v>112</v>
      </c>
      <c r="B17">
        <v>200</v>
      </c>
    </row>
    <row r="18" spans="1:12" x14ac:dyDescent="0.25">
      <c r="A18" t="s">
        <v>114</v>
      </c>
      <c r="B18">
        <v>1000</v>
      </c>
    </row>
    <row r="21" spans="1:12" ht="18" x14ac:dyDescent="0.35">
      <c r="A21" s="2" t="s">
        <v>113</v>
      </c>
      <c r="B21" t="s">
        <v>118</v>
      </c>
      <c r="C21" s="2" t="s">
        <v>116</v>
      </c>
      <c r="D21" s="2" t="s">
        <v>117</v>
      </c>
      <c r="E21" s="2" t="s">
        <v>122</v>
      </c>
      <c r="F21" s="2" t="s">
        <v>123</v>
      </c>
      <c r="G21" s="2" t="s">
        <v>121</v>
      </c>
      <c r="H21" s="2" t="s">
        <v>115</v>
      </c>
      <c r="I21" s="2" t="s">
        <v>140</v>
      </c>
      <c r="J21" s="2" t="s">
        <v>142</v>
      </c>
      <c r="K21" s="2" t="s">
        <v>38</v>
      </c>
      <c r="L21" s="2" t="s">
        <v>39</v>
      </c>
    </row>
    <row r="22" spans="1:12" x14ac:dyDescent="0.25">
      <c r="A22">
        <v>0</v>
      </c>
      <c r="B22">
        <f>+$B$18</f>
        <v>1000</v>
      </c>
      <c r="C22">
        <f>+$B$15/3*A22^3+$B$16/2*A22^2+$B$17*A22</f>
        <v>0</v>
      </c>
      <c r="D22">
        <f>+$B$15/3*A22^3+$B$16/2*A22^2+$B$17*A22+$B$18</f>
        <v>1000</v>
      </c>
      <c r="G22" s="3"/>
      <c r="H22">
        <f t="shared" ref="H22:H49" si="0">+$B$15*A22^2+$B$16*A22+$B$17</f>
        <v>200</v>
      </c>
      <c r="I22">
        <f t="shared" ref="I22:I49" si="1">ABS(+H22-$C$3)</f>
        <v>600</v>
      </c>
      <c r="J22">
        <f t="shared" ref="J22:J49" si="2">IF(I22=$B$14,A22,0)</f>
        <v>0</v>
      </c>
      <c r="K22">
        <f t="shared" ref="K22:K49" si="3">IF(I22=$B$14,G22,0)</f>
        <v>0</v>
      </c>
      <c r="L22">
        <f>IF(I22=$B$14,H22,0)</f>
        <v>0</v>
      </c>
    </row>
    <row r="23" spans="1:12" x14ac:dyDescent="0.25">
      <c r="A23">
        <v>0.5</v>
      </c>
      <c r="B23">
        <f t="shared" ref="B23:B77" si="4">+$B$18</f>
        <v>1000</v>
      </c>
      <c r="C23">
        <f t="shared" ref="C23:C49" si="5">+$B$15/3*A23^3+$B$16/2*A23^2+$B$17*A23</f>
        <v>95.125</v>
      </c>
      <c r="D23">
        <f>+$B$15/3*A23^3+$B$16/2*A23^2+$B$17*A23+$B$18</f>
        <v>1095.125</v>
      </c>
      <c r="E23" s="1">
        <f t="shared" ref="E23:E49" si="6">+$B$18/A23</f>
        <v>2000</v>
      </c>
      <c r="F23">
        <f t="shared" ref="F23:F49" si="7">+C23/A23</f>
        <v>190.25</v>
      </c>
      <c r="G23" s="3">
        <f t="shared" ref="G23:G49" si="8">+D23/A23</f>
        <v>2190.25</v>
      </c>
      <c r="H23">
        <f t="shared" si="0"/>
        <v>180.75</v>
      </c>
      <c r="I23">
        <f t="shared" si="1"/>
        <v>619.25</v>
      </c>
      <c r="J23">
        <f t="shared" si="2"/>
        <v>0</v>
      </c>
      <c r="K23">
        <f t="shared" si="3"/>
        <v>0</v>
      </c>
      <c r="L23">
        <f t="shared" ref="L23:L49" si="9">IF(I23=$B$14,H23,0)</f>
        <v>0</v>
      </c>
    </row>
    <row r="24" spans="1:12" x14ac:dyDescent="0.25">
      <c r="A24">
        <v>1</v>
      </c>
      <c r="B24">
        <f t="shared" si="4"/>
        <v>1000</v>
      </c>
      <c r="C24">
        <f t="shared" si="5"/>
        <v>181</v>
      </c>
      <c r="D24">
        <f t="shared" ref="D24:D49" si="10">+$B$15/3*A24^3+$B$16/2*A24^2+$B$17*A24+$B$18</f>
        <v>1181</v>
      </c>
      <c r="E24" s="1">
        <f t="shared" si="6"/>
        <v>1000</v>
      </c>
      <c r="F24">
        <f t="shared" si="7"/>
        <v>181</v>
      </c>
      <c r="G24" s="3">
        <f t="shared" si="8"/>
        <v>1181</v>
      </c>
      <c r="H24">
        <f t="shared" si="0"/>
        <v>163</v>
      </c>
      <c r="I24">
        <f t="shared" si="1"/>
        <v>637</v>
      </c>
      <c r="J24">
        <f t="shared" si="2"/>
        <v>0</v>
      </c>
      <c r="K24">
        <f t="shared" si="3"/>
        <v>0</v>
      </c>
      <c r="L24">
        <f t="shared" si="9"/>
        <v>0</v>
      </c>
    </row>
    <row r="25" spans="1:12" x14ac:dyDescent="0.25">
      <c r="A25">
        <v>1.5</v>
      </c>
      <c r="B25">
        <f t="shared" si="4"/>
        <v>1000</v>
      </c>
      <c r="C25">
        <f t="shared" si="5"/>
        <v>258.375</v>
      </c>
      <c r="D25">
        <f t="shared" si="10"/>
        <v>1258.375</v>
      </c>
      <c r="E25" s="1">
        <f t="shared" si="6"/>
        <v>666.66666666666663</v>
      </c>
      <c r="F25">
        <f t="shared" si="7"/>
        <v>172.25</v>
      </c>
      <c r="G25" s="3">
        <f t="shared" si="8"/>
        <v>838.91666666666663</v>
      </c>
      <c r="H25">
        <f t="shared" si="0"/>
        <v>146.75</v>
      </c>
      <c r="I25">
        <f t="shared" si="1"/>
        <v>653.25</v>
      </c>
      <c r="J25">
        <f t="shared" si="2"/>
        <v>0</v>
      </c>
      <c r="K25">
        <f t="shared" si="3"/>
        <v>0</v>
      </c>
      <c r="L25">
        <f t="shared" si="9"/>
        <v>0</v>
      </c>
    </row>
    <row r="26" spans="1:12" x14ac:dyDescent="0.25">
      <c r="A26">
        <v>2</v>
      </c>
      <c r="B26">
        <f t="shared" si="4"/>
        <v>1000</v>
      </c>
      <c r="C26">
        <f t="shared" si="5"/>
        <v>328</v>
      </c>
      <c r="D26">
        <f t="shared" si="10"/>
        <v>1328</v>
      </c>
      <c r="E26" s="1">
        <f t="shared" si="6"/>
        <v>500</v>
      </c>
      <c r="F26">
        <f t="shared" si="7"/>
        <v>164</v>
      </c>
      <c r="G26" s="3">
        <f t="shared" si="8"/>
        <v>664</v>
      </c>
      <c r="H26">
        <f t="shared" si="0"/>
        <v>132</v>
      </c>
      <c r="I26">
        <f t="shared" si="1"/>
        <v>668</v>
      </c>
      <c r="J26">
        <f t="shared" si="2"/>
        <v>0</v>
      </c>
      <c r="K26">
        <f t="shared" si="3"/>
        <v>0</v>
      </c>
      <c r="L26">
        <f t="shared" si="9"/>
        <v>0</v>
      </c>
    </row>
    <row r="27" spans="1:12" x14ac:dyDescent="0.25">
      <c r="A27">
        <v>2.5</v>
      </c>
      <c r="B27">
        <f t="shared" si="4"/>
        <v>1000</v>
      </c>
      <c r="C27">
        <f t="shared" si="5"/>
        <v>390.625</v>
      </c>
      <c r="D27">
        <f t="shared" si="10"/>
        <v>1390.625</v>
      </c>
      <c r="E27" s="1">
        <f t="shared" si="6"/>
        <v>400</v>
      </c>
      <c r="F27">
        <f t="shared" si="7"/>
        <v>156.25</v>
      </c>
      <c r="G27" s="3">
        <f t="shared" si="8"/>
        <v>556.25</v>
      </c>
      <c r="H27">
        <f t="shared" si="0"/>
        <v>118.75</v>
      </c>
      <c r="I27">
        <f t="shared" si="1"/>
        <v>681.25</v>
      </c>
      <c r="J27">
        <f t="shared" si="2"/>
        <v>0</v>
      </c>
      <c r="K27">
        <f t="shared" si="3"/>
        <v>0</v>
      </c>
      <c r="L27">
        <f t="shared" si="9"/>
        <v>0</v>
      </c>
    </row>
    <row r="28" spans="1:12" x14ac:dyDescent="0.25">
      <c r="A28">
        <v>3</v>
      </c>
      <c r="B28">
        <f t="shared" si="4"/>
        <v>1000</v>
      </c>
      <c r="C28">
        <f t="shared" si="5"/>
        <v>447</v>
      </c>
      <c r="D28">
        <f t="shared" si="10"/>
        <v>1447</v>
      </c>
      <c r="E28" s="1">
        <f t="shared" si="6"/>
        <v>333.33333333333331</v>
      </c>
      <c r="F28">
        <f t="shared" si="7"/>
        <v>149</v>
      </c>
      <c r="G28" s="3">
        <f t="shared" si="8"/>
        <v>482.33333333333331</v>
      </c>
      <c r="H28">
        <f t="shared" si="0"/>
        <v>107</v>
      </c>
      <c r="I28">
        <f t="shared" si="1"/>
        <v>693</v>
      </c>
      <c r="J28">
        <f t="shared" si="2"/>
        <v>0</v>
      </c>
      <c r="K28">
        <f t="shared" si="3"/>
        <v>0</v>
      </c>
      <c r="L28">
        <f t="shared" si="9"/>
        <v>0</v>
      </c>
    </row>
    <row r="29" spans="1:12" x14ac:dyDescent="0.25">
      <c r="A29">
        <v>3.5</v>
      </c>
      <c r="B29">
        <f t="shared" si="4"/>
        <v>1000</v>
      </c>
      <c r="C29">
        <f t="shared" si="5"/>
        <v>497.875</v>
      </c>
      <c r="D29">
        <f t="shared" si="10"/>
        <v>1497.875</v>
      </c>
      <c r="E29" s="1">
        <f t="shared" si="6"/>
        <v>285.71428571428572</v>
      </c>
      <c r="F29">
        <f t="shared" si="7"/>
        <v>142.25</v>
      </c>
      <c r="G29" s="3">
        <f t="shared" si="8"/>
        <v>427.96428571428572</v>
      </c>
      <c r="H29">
        <f t="shared" si="0"/>
        <v>96.75</v>
      </c>
      <c r="I29">
        <f t="shared" si="1"/>
        <v>703.25</v>
      </c>
      <c r="J29">
        <f t="shared" si="2"/>
        <v>0</v>
      </c>
      <c r="K29">
        <f t="shared" si="3"/>
        <v>0</v>
      </c>
      <c r="L29">
        <f t="shared" si="9"/>
        <v>0</v>
      </c>
    </row>
    <row r="30" spans="1:12" x14ac:dyDescent="0.25">
      <c r="A30">
        <v>4</v>
      </c>
      <c r="B30">
        <f t="shared" si="4"/>
        <v>1000</v>
      </c>
      <c r="C30">
        <f t="shared" si="5"/>
        <v>544</v>
      </c>
      <c r="D30">
        <f t="shared" si="10"/>
        <v>1544</v>
      </c>
      <c r="E30" s="1">
        <f t="shared" si="6"/>
        <v>250</v>
      </c>
      <c r="F30">
        <f t="shared" si="7"/>
        <v>136</v>
      </c>
      <c r="G30" s="3">
        <f t="shared" si="8"/>
        <v>386</v>
      </c>
      <c r="H30">
        <f t="shared" si="0"/>
        <v>88</v>
      </c>
      <c r="I30">
        <f t="shared" si="1"/>
        <v>712</v>
      </c>
      <c r="J30">
        <f t="shared" si="2"/>
        <v>0</v>
      </c>
      <c r="K30">
        <f t="shared" si="3"/>
        <v>0</v>
      </c>
      <c r="L30">
        <f t="shared" si="9"/>
        <v>0</v>
      </c>
    </row>
    <row r="31" spans="1:12" x14ac:dyDescent="0.25">
      <c r="A31">
        <v>4.5</v>
      </c>
      <c r="B31">
        <f t="shared" si="4"/>
        <v>1000</v>
      </c>
      <c r="C31">
        <f t="shared" si="5"/>
        <v>586.125</v>
      </c>
      <c r="D31">
        <f t="shared" si="10"/>
        <v>1586.125</v>
      </c>
      <c r="E31" s="1">
        <f t="shared" si="6"/>
        <v>222.22222222222223</v>
      </c>
      <c r="F31">
        <f t="shared" si="7"/>
        <v>130.25</v>
      </c>
      <c r="G31" s="3">
        <f t="shared" si="8"/>
        <v>352.47222222222223</v>
      </c>
      <c r="H31">
        <f t="shared" si="0"/>
        <v>80.75</v>
      </c>
      <c r="I31">
        <f t="shared" si="1"/>
        <v>719.25</v>
      </c>
      <c r="J31">
        <f t="shared" si="2"/>
        <v>0</v>
      </c>
      <c r="K31">
        <f t="shared" si="3"/>
        <v>0</v>
      </c>
      <c r="L31">
        <f t="shared" si="9"/>
        <v>0</v>
      </c>
    </row>
    <row r="32" spans="1:12" x14ac:dyDescent="0.25">
      <c r="A32">
        <v>5</v>
      </c>
      <c r="B32">
        <f t="shared" si="4"/>
        <v>1000</v>
      </c>
      <c r="C32">
        <f t="shared" si="5"/>
        <v>625</v>
      </c>
      <c r="D32">
        <f t="shared" si="10"/>
        <v>1625</v>
      </c>
      <c r="E32" s="1">
        <f t="shared" si="6"/>
        <v>200</v>
      </c>
      <c r="F32">
        <f t="shared" si="7"/>
        <v>125</v>
      </c>
      <c r="G32" s="3">
        <f t="shared" si="8"/>
        <v>325</v>
      </c>
      <c r="H32">
        <f t="shared" si="0"/>
        <v>75</v>
      </c>
      <c r="I32">
        <f t="shared" si="1"/>
        <v>725</v>
      </c>
      <c r="J32">
        <f t="shared" si="2"/>
        <v>0</v>
      </c>
      <c r="K32">
        <f t="shared" si="3"/>
        <v>0</v>
      </c>
      <c r="L32">
        <f t="shared" si="9"/>
        <v>0</v>
      </c>
    </row>
    <row r="33" spans="1:12" x14ac:dyDescent="0.25">
      <c r="A33">
        <v>5.5</v>
      </c>
      <c r="B33">
        <f t="shared" si="4"/>
        <v>1000</v>
      </c>
      <c r="C33">
        <f t="shared" si="5"/>
        <v>661.375</v>
      </c>
      <c r="D33">
        <f t="shared" si="10"/>
        <v>1661.375</v>
      </c>
      <c r="E33" s="1">
        <f t="shared" si="6"/>
        <v>181.81818181818181</v>
      </c>
      <c r="F33">
        <f t="shared" si="7"/>
        <v>120.25</v>
      </c>
      <c r="G33" s="3">
        <f t="shared" si="8"/>
        <v>302.06818181818181</v>
      </c>
      <c r="H33">
        <f t="shared" si="0"/>
        <v>70.75</v>
      </c>
      <c r="I33">
        <f t="shared" si="1"/>
        <v>729.25</v>
      </c>
      <c r="J33">
        <f t="shared" si="2"/>
        <v>0</v>
      </c>
      <c r="K33">
        <f t="shared" si="3"/>
        <v>0</v>
      </c>
      <c r="L33">
        <f t="shared" si="9"/>
        <v>0</v>
      </c>
    </row>
    <row r="34" spans="1:12" x14ac:dyDescent="0.25">
      <c r="A34">
        <v>6</v>
      </c>
      <c r="B34">
        <f t="shared" si="4"/>
        <v>1000</v>
      </c>
      <c r="C34">
        <f t="shared" si="5"/>
        <v>696</v>
      </c>
      <c r="D34">
        <f t="shared" si="10"/>
        <v>1696</v>
      </c>
      <c r="E34" s="1">
        <f t="shared" si="6"/>
        <v>166.66666666666666</v>
      </c>
      <c r="F34">
        <f t="shared" si="7"/>
        <v>116</v>
      </c>
      <c r="G34" s="3">
        <f t="shared" si="8"/>
        <v>282.66666666666669</v>
      </c>
      <c r="H34">
        <f t="shared" si="0"/>
        <v>68</v>
      </c>
      <c r="I34">
        <f t="shared" si="1"/>
        <v>732</v>
      </c>
      <c r="J34">
        <f t="shared" si="2"/>
        <v>0</v>
      </c>
      <c r="K34">
        <f t="shared" si="3"/>
        <v>0</v>
      </c>
      <c r="L34">
        <f t="shared" si="9"/>
        <v>0</v>
      </c>
    </row>
    <row r="35" spans="1:12" x14ac:dyDescent="0.25">
      <c r="A35">
        <v>6.5</v>
      </c>
      <c r="B35">
        <f t="shared" si="4"/>
        <v>1000</v>
      </c>
      <c r="C35">
        <f t="shared" si="5"/>
        <v>729.625</v>
      </c>
      <c r="D35">
        <f t="shared" si="10"/>
        <v>1729.625</v>
      </c>
      <c r="E35" s="1">
        <f t="shared" si="6"/>
        <v>153.84615384615384</v>
      </c>
      <c r="F35">
        <f t="shared" si="7"/>
        <v>112.25</v>
      </c>
      <c r="G35" s="3">
        <f t="shared" si="8"/>
        <v>266.09615384615387</v>
      </c>
      <c r="H35">
        <f t="shared" si="0"/>
        <v>66.75</v>
      </c>
      <c r="I35">
        <f t="shared" si="1"/>
        <v>733.25</v>
      </c>
      <c r="J35">
        <f t="shared" si="2"/>
        <v>0</v>
      </c>
      <c r="K35">
        <f t="shared" si="3"/>
        <v>0</v>
      </c>
      <c r="L35">
        <f t="shared" si="9"/>
        <v>0</v>
      </c>
    </row>
    <row r="36" spans="1:12" x14ac:dyDescent="0.25">
      <c r="A36">
        <v>7</v>
      </c>
      <c r="B36">
        <f t="shared" si="4"/>
        <v>1000</v>
      </c>
      <c r="C36">
        <f t="shared" si="5"/>
        <v>763</v>
      </c>
      <c r="D36">
        <f t="shared" si="10"/>
        <v>1763</v>
      </c>
      <c r="E36" s="1">
        <f t="shared" si="6"/>
        <v>142.85714285714286</v>
      </c>
      <c r="F36">
        <f t="shared" si="7"/>
        <v>109</v>
      </c>
      <c r="G36" s="3">
        <f t="shared" si="8"/>
        <v>251.85714285714286</v>
      </c>
      <c r="H36">
        <f t="shared" si="0"/>
        <v>67</v>
      </c>
      <c r="I36">
        <f t="shared" si="1"/>
        <v>733</v>
      </c>
      <c r="J36">
        <f t="shared" si="2"/>
        <v>0</v>
      </c>
      <c r="K36">
        <f t="shared" si="3"/>
        <v>0</v>
      </c>
      <c r="L36">
        <f t="shared" si="9"/>
        <v>0</v>
      </c>
    </row>
    <row r="37" spans="1:12" x14ac:dyDescent="0.25">
      <c r="A37">
        <v>7.5</v>
      </c>
      <c r="B37">
        <f t="shared" si="4"/>
        <v>1000</v>
      </c>
      <c r="C37">
        <f t="shared" si="5"/>
        <v>796.875</v>
      </c>
      <c r="D37">
        <f t="shared" si="10"/>
        <v>1796.875</v>
      </c>
      <c r="E37" s="1">
        <f t="shared" si="6"/>
        <v>133.33333333333334</v>
      </c>
      <c r="F37">
        <f t="shared" si="7"/>
        <v>106.25</v>
      </c>
      <c r="G37" s="3">
        <f t="shared" si="8"/>
        <v>239.58333333333334</v>
      </c>
      <c r="H37">
        <f t="shared" si="0"/>
        <v>68.75</v>
      </c>
      <c r="I37">
        <f t="shared" si="1"/>
        <v>731.25</v>
      </c>
      <c r="J37">
        <f t="shared" si="2"/>
        <v>0</v>
      </c>
      <c r="K37">
        <f t="shared" si="3"/>
        <v>0</v>
      </c>
      <c r="L37">
        <f t="shared" si="9"/>
        <v>0</v>
      </c>
    </row>
    <row r="38" spans="1:12" x14ac:dyDescent="0.25">
      <c r="A38">
        <v>8</v>
      </c>
      <c r="B38">
        <f t="shared" si="4"/>
        <v>1000</v>
      </c>
      <c r="C38">
        <f t="shared" si="5"/>
        <v>832</v>
      </c>
      <c r="D38">
        <f t="shared" si="10"/>
        <v>1832</v>
      </c>
      <c r="E38" s="1">
        <f t="shared" si="6"/>
        <v>125</v>
      </c>
      <c r="F38">
        <f t="shared" si="7"/>
        <v>104</v>
      </c>
      <c r="G38" s="3">
        <f t="shared" si="8"/>
        <v>229</v>
      </c>
      <c r="H38">
        <f t="shared" si="0"/>
        <v>72</v>
      </c>
      <c r="I38">
        <f t="shared" si="1"/>
        <v>728</v>
      </c>
      <c r="J38">
        <f t="shared" si="2"/>
        <v>0</v>
      </c>
      <c r="K38">
        <f t="shared" si="3"/>
        <v>0</v>
      </c>
      <c r="L38">
        <f t="shared" si="9"/>
        <v>0</v>
      </c>
    </row>
    <row r="39" spans="1:12" x14ac:dyDescent="0.25">
      <c r="A39">
        <v>8.5</v>
      </c>
      <c r="B39">
        <f t="shared" si="4"/>
        <v>1000</v>
      </c>
      <c r="C39">
        <f t="shared" si="5"/>
        <v>869.125</v>
      </c>
      <c r="D39">
        <f t="shared" si="10"/>
        <v>1869.125</v>
      </c>
      <c r="E39" s="1">
        <f t="shared" si="6"/>
        <v>117.64705882352941</v>
      </c>
      <c r="F39">
        <f t="shared" si="7"/>
        <v>102.25</v>
      </c>
      <c r="G39" s="3">
        <f t="shared" si="8"/>
        <v>219.89705882352942</v>
      </c>
      <c r="H39">
        <f t="shared" si="0"/>
        <v>76.75</v>
      </c>
      <c r="I39">
        <f t="shared" si="1"/>
        <v>723.25</v>
      </c>
      <c r="J39">
        <f t="shared" si="2"/>
        <v>0</v>
      </c>
      <c r="K39">
        <f t="shared" si="3"/>
        <v>0</v>
      </c>
      <c r="L39">
        <f t="shared" si="9"/>
        <v>0</v>
      </c>
    </row>
    <row r="40" spans="1:12" x14ac:dyDescent="0.25">
      <c r="A40">
        <v>9</v>
      </c>
      <c r="B40">
        <f t="shared" si="4"/>
        <v>1000</v>
      </c>
      <c r="C40">
        <f t="shared" si="5"/>
        <v>909</v>
      </c>
      <c r="D40">
        <f t="shared" si="10"/>
        <v>1909</v>
      </c>
      <c r="E40" s="1">
        <f t="shared" si="6"/>
        <v>111.11111111111111</v>
      </c>
      <c r="F40">
        <f t="shared" si="7"/>
        <v>101</v>
      </c>
      <c r="G40" s="3">
        <f t="shared" si="8"/>
        <v>212.11111111111111</v>
      </c>
      <c r="H40">
        <f t="shared" si="0"/>
        <v>83</v>
      </c>
      <c r="I40">
        <f t="shared" si="1"/>
        <v>717</v>
      </c>
      <c r="J40">
        <f t="shared" si="2"/>
        <v>0</v>
      </c>
      <c r="K40">
        <f t="shared" si="3"/>
        <v>0</v>
      </c>
      <c r="L40">
        <f t="shared" si="9"/>
        <v>0</v>
      </c>
    </row>
    <row r="41" spans="1:12" x14ac:dyDescent="0.25">
      <c r="A41">
        <v>9.5</v>
      </c>
      <c r="B41">
        <f t="shared" si="4"/>
        <v>1000</v>
      </c>
      <c r="C41">
        <f t="shared" si="5"/>
        <v>952.375</v>
      </c>
      <c r="D41">
        <f t="shared" si="10"/>
        <v>1952.375</v>
      </c>
      <c r="E41" s="1">
        <f t="shared" si="6"/>
        <v>105.26315789473684</v>
      </c>
      <c r="F41">
        <f t="shared" si="7"/>
        <v>100.25</v>
      </c>
      <c r="G41" s="3">
        <f t="shared" si="8"/>
        <v>205.51315789473685</v>
      </c>
      <c r="H41">
        <f t="shared" si="0"/>
        <v>90.75</v>
      </c>
      <c r="I41">
        <f t="shared" si="1"/>
        <v>709.25</v>
      </c>
      <c r="J41">
        <f t="shared" si="2"/>
        <v>0</v>
      </c>
      <c r="K41">
        <f t="shared" si="3"/>
        <v>0</v>
      </c>
      <c r="L41">
        <f t="shared" si="9"/>
        <v>0</v>
      </c>
    </row>
    <row r="42" spans="1:12" x14ac:dyDescent="0.25">
      <c r="A42">
        <v>10</v>
      </c>
      <c r="B42">
        <f t="shared" si="4"/>
        <v>1000</v>
      </c>
      <c r="C42">
        <f t="shared" si="5"/>
        <v>1000</v>
      </c>
      <c r="D42">
        <f t="shared" si="10"/>
        <v>2000</v>
      </c>
      <c r="E42" s="1">
        <f t="shared" si="6"/>
        <v>100</v>
      </c>
      <c r="F42">
        <f t="shared" si="7"/>
        <v>100</v>
      </c>
      <c r="G42" s="3">
        <f t="shared" si="8"/>
        <v>200</v>
      </c>
      <c r="H42">
        <f t="shared" si="0"/>
        <v>100</v>
      </c>
      <c r="I42">
        <f t="shared" si="1"/>
        <v>700</v>
      </c>
      <c r="J42">
        <f t="shared" si="2"/>
        <v>0</v>
      </c>
      <c r="K42">
        <f t="shared" si="3"/>
        <v>0</v>
      </c>
      <c r="L42">
        <f t="shared" si="9"/>
        <v>0</v>
      </c>
    </row>
    <row r="43" spans="1:12" x14ac:dyDescent="0.25">
      <c r="A43">
        <v>10.5</v>
      </c>
      <c r="B43">
        <f t="shared" si="4"/>
        <v>1000</v>
      </c>
      <c r="C43">
        <f t="shared" si="5"/>
        <v>1052.625</v>
      </c>
      <c r="D43">
        <f t="shared" si="10"/>
        <v>2052.625</v>
      </c>
      <c r="E43" s="1">
        <f t="shared" si="6"/>
        <v>95.238095238095241</v>
      </c>
      <c r="F43">
        <f t="shared" si="7"/>
        <v>100.25</v>
      </c>
      <c r="G43" s="3">
        <f t="shared" si="8"/>
        <v>195.48809523809524</v>
      </c>
      <c r="H43">
        <f t="shared" si="0"/>
        <v>110.75</v>
      </c>
      <c r="I43">
        <f t="shared" si="1"/>
        <v>689.25</v>
      </c>
      <c r="J43">
        <f t="shared" si="2"/>
        <v>0</v>
      </c>
      <c r="K43">
        <f t="shared" si="3"/>
        <v>0</v>
      </c>
      <c r="L43">
        <f t="shared" si="9"/>
        <v>0</v>
      </c>
    </row>
    <row r="44" spans="1:12" x14ac:dyDescent="0.25">
      <c r="A44">
        <v>11</v>
      </c>
      <c r="B44">
        <f t="shared" si="4"/>
        <v>1000</v>
      </c>
      <c r="C44">
        <f t="shared" si="5"/>
        <v>1111</v>
      </c>
      <c r="D44">
        <f t="shared" si="10"/>
        <v>2111</v>
      </c>
      <c r="E44" s="1">
        <f t="shared" si="6"/>
        <v>90.909090909090907</v>
      </c>
      <c r="F44">
        <f t="shared" si="7"/>
        <v>101</v>
      </c>
      <c r="G44" s="3">
        <f t="shared" si="8"/>
        <v>191.90909090909091</v>
      </c>
      <c r="H44">
        <f t="shared" si="0"/>
        <v>123</v>
      </c>
      <c r="I44">
        <f t="shared" si="1"/>
        <v>677</v>
      </c>
      <c r="J44">
        <f t="shared" si="2"/>
        <v>0</v>
      </c>
      <c r="K44">
        <f t="shared" si="3"/>
        <v>0</v>
      </c>
      <c r="L44">
        <f t="shared" si="9"/>
        <v>0</v>
      </c>
    </row>
    <row r="45" spans="1:12" x14ac:dyDescent="0.25">
      <c r="A45">
        <v>11.5</v>
      </c>
      <c r="B45">
        <f t="shared" si="4"/>
        <v>1000</v>
      </c>
      <c r="C45">
        <f t="shared" si="5"/>
        <v>1175.875</v>
      </c>
      <c r="D45">
        <f t="shared" si="10"/>
        <v>2175.875</v>
      </c>
      <c r="E45" s="1">
        <f t="shared" si="6"/>
        <v>86.956521739130437</v>
      </c>
      <c r="F45">
        <f t="shared" si="7"/>
        <v>102.25</v>
      </c>
      <c r="G45" s="3">
        <f t="shared" si="8"/>
        <v>189.20652173913044</v>
      </c>
      <c r="H45">
        <f t="shared" si="0"/>
        <v>136.75</v>
      </c>
      <c r="I45">
        <f t="shared" si="1"/>
        <v>663.25</v>
      </c>
      <c r="J45">
        <f t="shared" si="2"/>
        <v>0</v>
      </c>
      <c r="K45">
        <f t="shared" si="3"/>
        <v>0</v>
      </c>
      <c r="L45">
        <f t="shared" si="9"/>
        <v>0</v>
      </c>
    </row>
    <row r="46" spans="1:12" x14ac:dyDescent="0.25">
      <c r="A46">
        <v>12</v>
      </c>
      <c r="B46">
        <f t="shared" si="4"/>
        <v>1000</v>
      </c>
      <c r="C46">
        <f t="shared" si="5"/>
        <v>1248</v>
      </c>
      <c r="D46">
        <f t="shared" si="10"/>
        <v>2248</v>
      </c>
      <c r="E46" s="1">
        <f t="shared" si="6"/>
        <v>83.333333333333329</v>
      </c>
      <c r="F46">
        <f t="shared" si="7"/>
        <v>104</v>
      </c>
      <c r="G46" s="3">
        <f t="shared" si="8"/>
        <v>187.33333333333334</v>
      </c>
      <c r="H46">
        <f t="shared" si="0"/>
        <v>152</v>
      </c>
      <c r="I46">
        <f t="shared" si="1"/>
        <v>648</v>
      </c>
      <c r="J46">
        <f t="shared" si="2"/>
        <v>0</v>
      </c>
      <c r="K46">
        <f t="shared" si="3"/>
        <v>0</v>
      </c>
      <c r="L46">
        <f t="shared" si="9"/>
        <v>0</v>
      </c>
    </row>
    <row r="47" spans="1:12" x14ac:dyDescent="0.25">
      <c r="A47">
        <v>12.5</v>
      </c>
      <c r="B47">
        <f t="shared" si="4"/>
        <v>1000</v>
      </c>
      <c r="C47">
        <f t="shared" si="5"/>
        <v>1328.125</v>
      </c>
      <c r="D47">
        <f t="shared" si="10"/>
        <v>2328.125</v>
      </c>
      <c r="E47" s="1">
        <f t="shared" si="6"/>
        <v>80</v>
      </c>
      <c r="F47">
        <f t="shared" si="7"/>
        <v>106.25</v>
      </c>
      <c r="G47" s="3">
        <f t="shared" si="8"/>
        <v>186.25</v>
      </c>
      <c r="H47">
        <f t="shared" si="0"/>
        <v>168.75</v>
      </c>
      <c r="I47">
        <f t="shared" si="1"/>
        <v>631.25</v>
      </c>
      <c r="J47">
        <f t="shared" si="2"/>
        <v>0</v>
      </c>
      <c r="K47">
        <f t="shared" si="3"/>
        <v>0</v>
      </c>
      <c r="L47">
        <f t="shared" si="9"/>
        <v>0</v>
      </c>
    </row>
    <row r="48" spans="1:12" x14ac:dyDescent="0.25">
      <c r="A48">
        <v>13</v>
      </c>
      <c r="B48">
        <f t="shared" si="4"/>
        <v>1000</v>
      </c>
      <c r="C48">
        <f t="shared" si="5"/>
        <v>1417</v>
      </c>
      <c r="D48">
        <f t="shared" si="10"/>
        <v>2417</v>
      </c>
      <c r="E48" s="1">
        <f t="shared" si="6"/>
        <v>76.92307692307692</v>
      </c>
      <c r="F48">
        <f t="shared" si="7"/>
        <v>109</v>
      </c>
      <c r="G48" s="3">
        <f t="shared" si="8"/>
        <v>185.92307692307693</v>
      </c>
      <c r="H48">
        <f t="shared" si="0"/>
        <v>187</v>
      </c>
      <c r="I48">
        <f t="shared" si="1"/>
        <v>613</v>
      </c>
      <c r="J48">
        <f t="shared" si="2"/>
        <v>0</v>
      </c>
      <c r="K48">
        <f t="shared" si="3"/>
        <v>0</v>
      </c>
      <c r="L48">
        <f t="shared" si="9"/>
        <v>0</v>
      </c>
    </row>
    <row r="49" spans="1:12" x14ac:dyDescent="0.25">
      <c r="A49">
        <v>13.5</v>
      </c>
      <c r="B49">
        <f t="shared" si="4"/>
        <v>1000</v>
      </c>
      <c r="C49">
        <f t="shared" si="5"/>
        <v>1515.375</v>
      </c>
      <c r="D49">
        <f t="shared" si="10"/>
        <v>2515.375</v>
      </c>
      <c r="E49" s="1">
        <f t="shared" si="6"/>
        <v>74.074074074074076</v>
      </c>
      <c r="F49">
        <f t="shared" si="7"/>
        <v>112.25</v>
      </c>
      <c r="G49" s="3">
        <f t="shared" si="8"/>
        <v>186.32407407407408</v>
      </c>
      <c r="H49">
        <f t="shared" si="0"/>
        <v>206.75</v>
      </c>
      <c r="I49">
        <f t="shared" si="1"/>
        <v>593.25</v>
      </c>
      <c r="J49">
        <f t="shared" si="2"/>
        <v>0</v>
      </c>
      <c r="K49">
        <f t="shared" si="3"/>
        <v>0</v>
      </c>
      <c r="L49">
        <f t="shared" si="9"/>
        <v>0</v>
      </c>
    </row>
    <row r="50" spans="1:12" x14ac:dyDescent="0.25">
      <c r="A50">
        <v>14.5</v>
      </c>
      <c r="B50">
        <f t="shared" si="4"/>
        <v>1000</v>
      </c>
      <c r="C50">
        <f t="shared" ref="C50:C77" si="11">+$B$15/3*A50^3+$B$16/2*A50^2+$B$17*A50</f>
        <v>1743.625</v>
      </c>
      <c r="D50">
        <f t="shared" ref="D50:D77" si="12">+$B$15/3*A50^3+$B$16/2*A50^2+$B$17*A50+$B$18</f>
        <v>2743.625</v>
      </c>
      <c r="E50" s="1">
        <f t="shared" ref="E50:E77" si="13">+$B$18/A50</f>
        <v>68.965517241379317</v>
      </c>
      <c r="F50">
        <f t="shared" ref="F50:F77" si="14">+C50/A50</f>
        <v>120.25</v>
      </c>
      <c r="G50" s="3">
        <f t="shared" ref="G50:G77" si="15">+D50/A50</f>
        <v>189.2155172413793</v>
      </c>
      <c r="H50">
        <f t="shared" ref="H50:H77" si="16">+$B$15*A50^2+$B$16*A50+$B$17</f>
        <v>250.75</v>
      </c>
      <c r="I50">
        <f t="shared" ref="I50:I77" si="17">ABS(+H50-$C$3)</f>
        <v>549.25</v>
      </c>
      <c r="J50">
        <f t="shared" ref="J50:J77" si="18">IF(I50=$B$14,A50,0)</f>
        <v>0</v>
      </c>
      <c r="K50">
        <f t="shared" ref="K50:K77" si="19">IF(I50=$B$14,G50,0)</f>
        <v>0</v>
      </c>
      <c r="L50">
        <f t="shared" ref="L50:L77" si="20">IF(I50=$B$14,H50,0)</f>
        <v>0</v>
      </c>
    </row>
    <row r="51" spans="1:12" x14ac:dyDescent="0.25">
      <c r="A51">
        <v>15.5</v>
      </c>
      <c r="B51">
        <f t="shared" si="4"/>
        <v>1000</v>
      </c>
      <c r="C51">
        <f t="shared" si="11"/>
        <v>2018.875</v>
      </c>
      <c r="D51">
        <f t="shared" si="12"/>
        <v>3018.875</v>
      </c>
      <c r="E51" s="1">
        <f t="shared" si="13"/>
        <v>64.516129032258064</v>
      </c>
      <c r="F51">
        <f t="shared" si="14"/>
        <v>130.25</v>
      </c>
      <c r="G51" s="3">
        <f t="shared" si="15"/>
        <v>194.76612903225808</v>
      </c>
      <c r="H51">
        <f t="shared" si="16"/>
        <v>300.75</v>
      </c>
      <c r="I51">
        <f t="shared" si="17"/>
        <v>499.25</v>
      </c>
      <c r="J51">
        <f t="shared" si="18"/>
        <v>0</v>
      </c>
      <c r="K51">
        <f t="shared" si="19"/>
        <v>0</v>
      </c>
      <c r="L51">
        <f t="shared" si="20"/>
        <v>0</v>
      </c>
    </row>
    <row r="52" spans="1:12" x14ac:dyDescent="0.25">
      <c r="A52">
        <v>16.5</v>
      </c>
      <c r="B52">
        <f t="shared" si="4"/>
        <v>1000</v>
      </c>
      <c r="C52">
        <f t="shared" si="11"/>
        <v>2347.125</v>
      </c>
      <c r="D52">
        <f t="shared" si="12"/>
        <v>3347.125</v>
      </c>
      <c r="E52" s="1">
        <f t="shared" si="13"/>
        <v>60.606060606060609</v>
      </c>
      <c r="F52">
        <f t="shared" si="14"/>
        <v>142.25</v>
      </c>
      <c r="G52" s="3">
        <f t="shared" si="15"/>
        <v>202.85606060606059</v>
      </c>
      <c r="H52">
        <f t="shared" si="16"/>
        <v>356.75</v>
      </c>
      <c r="I52">
        <f t="shared" si="17"/>
        <v>443.25</v>
      </c>
      <c r="J52">
        <f t="shared" si="18"/>
        <v>0</v>
      </c>
      <c r="K52">
        <f t="shared" si="19"/>
        <v>0</v>
      </c>
      <c r="L52">
        <f t="shared" si="20"/>
        <v>0</v>
      </c>
    </row>
    <row r="53" spans="1:12" x14ac:dyDescent="0.25">
      <c r="A53">
        <v>17.5</v>
      </c>
      <c r="B53">
        <f t="shared" si="4"/>
        <v>1000</v>
      </c>
      <c r="C53">
        <f t="shared" si="11"/>
        <v>2734.375</v>
      </c>
      <c r="D53">
        <f t="shared" si="12"/>
        <v>3734.375</v>
      </c>
      <c r="E53" s="1">
        <f t="shared" si="13"/>
        <v>57.142857142857146</v>
      </c>
      <c r="F53">
        <f t="shared" si="14"/>
        <v>156.25</v>
      </c>
      <c r="G53" s="3">
        <f t="shared" si="15"/>
        <v>213.39285714285714</v>
      </c>
      <c r="H53">
        <f t="shared" si="16"/>
        <v>418.75</v>
      </c>
      <c r="I53">
        <f t="shared" si="17"/>
        <v>381.25</v>
      </c>
      <c r="J53">
        <f t="shared" si="18"/>
        <v>0</v>
      </c>
      <c r="K53">
        <f t="shared" si="19"/>
        <v>0</v>
      </c>
      <c r="L53">
        <f t="shared" si="20"/>
        <v>0</v>
      </c>
    </row>
    <row r="54" spans="1:12" x14ac:dyDescent="0.25">
      <c r="A54">
        <v>18.5</v>
      </c>
      <c r="B54">
        <f t="shared" si="4"/>
        <v>1000</v>
      </c>
      <c r="C54">
        <f t="shared" si="11"/>
        <v>3186.625</v>
      </c>
      <c r="D54">
        <f t="shared" si="12"/>
        <v>4186.625</v>
      </c>
      <c r="E54" s="1">
        <f t="shared" si="13"/>
        <v>54.054054054054056</v>
      </c>
      <c r="F54">
        <f t="shared" si="14"/>
        <v>172.25</v>
      </c>
      <c r="G54" s="3">
        <f t="shared" si="15"/>
        <v>226.30405405405406</v>
      </c>
      <c r="H54">
        <f t="shared" si="16"/>
        <v>486.75</v>
      </c>
      <c r="I54">
        <f t="shared" si="17"/>
        <v>313.25</v>
      </c>
      <c r="J54">
        <f t="shared" si="18"/>
        <v>0</v>
      </c>
      <c r="K54">
        <f t="shared" si="19"/>
        <v>0</v>
      </c>
      <c r="L54">
        <f t="shared" si="20"/>
        <v>0</v>
      </c>
    </row>
    <row r="55" spans="1:12" x14ac:dyDescent="0.25">
      <c r="A55">
        <v>19.5</v>
      </c>
      <c r="B55">
        <f t="shared" si="4"/>
        <v>1000</v>
      </c>
      <c r="C55">
        <f t="shared" si="11"/>
        <v>3709.875</v>
      </c>
      <c r="D55">
        <f t="shared" si="12"/>
        <v>4709.875</v>
      </c>
      <c r="E55" s="1">
        <f t="shared" si="13"/>
        <v>51.282051282051285</v>
      </c>
      <c r="F55">
        <f t="shared" si="14"/>
        <v>190.25</v>
      </c>
      <c r="G55" s="3">
        <f t="shared" si="15"/>
        <v>241.53205128205127</v>
      </c>
      <c r="H55">
        <f t="shared" si="16"/>
        <v>560.75</v>
      </c>
      <c r="I55">
        <f t="shared" si="17"/>
        <v>239.25</v>
      </c>
      <c r="J55">
        <f t="shared" si="18"/>
        <v>0</v>
      </c>
      <c r="K55">
        <f t="shared" si="19"/>
        <v>0</v>
      </c>
      <c r="L55">
        <f t="shared" si="20"/>
        <v>0</v>
      </c>
    </row>
    <row r="56" spans="1:12" x14ac:dyDescent="0.25">
      <c r="A56">
        <v>20.5</v>
      </c>
      <c r="B56">
        <f t="shared" si="4"/>
        <v>1000</v>
      </c>
      <c r="C56">
        <f t="shared" si="11"/>
        <v>4310.125</v>
      </c>
      <c r="D56">
        <f t="shared" si="12"/>
        <v>5310.125</v>
      </c>
      <c r="E56" s="1">
        <f t="shared" si="13"/>
        <v>48.780487804878049</v>
      </c>
      <c r="F56">
        <f t="shared" si="14"/>
        <v>210.25</v>
      </c>
      <c r="G56" s="3">
        <f t="shared" si="15"/>
        <v>259.03048780487802</v>
      </c>
      <c r="H56">
        <f t="shared" si="16"/>
        <v>640.75</v>
      </c>
      <c r="I56">
        <f t="shared" si="17"/>
        <v>159.25</v>
      </c>
      <c r="J56">
        <f t="shared" si="18"/>
        <v>0</v>
      </c>
      <c r="K56">
        <f t="shared" si="19"/>
        <v>0</v>
      </c>
      <c r="L56">
        <f t="shared" si="20"/>
        <v>0</v>
      </c>
    </row>
    <row r="57" spans="1:12" x14ac:dyDescent="0.25">
      <c r="A57">
        <v>21.5</v>
      </c>
      <c r="B57">
        <f t="shared" si="4"/>
        <v>1000</v>
      </c>
      <c r="C57">
        <f t="shared" si="11"/>
        <v>4993.375</v>
      </c>
      <c r="D57">
        <f t="shared" si="12"/>
        <v>5993.375</v>
      </c>
      <c r="E57" s="1">
        <f t="shared" si="13"/>
        <v>46.511627906976742</v>
      </c>
      <c r="F57">
        <f t="shared" si="14"/>
        <v>232.25</v>
      </c>
      <c r="G57" s="3">
        <f t="shared" si="15"/>
        <v>278.76162790697674</v>
      </c>
      <c r="H57">
        <f t="shared" si="16"/>
        <v>726.75</v>
      </c>
      <c r="I57">
        <f t="shared" si="17"/>
        <v>73.25</v>
      </c>
      <c r="J57">
        <f t="shared" si="18"/>
        <v>0</v>
      </c>
      <c r="K57">
        <f t="shared" si="19"/>
        <v>0</v>
      </c>
      <c r="L57">
        <f t="shared" si="20"/>
        <v>0</v>
      </c>
    </row>
    <row r="58" spans="1:12" x14ac:dyDescent="0.25">
      <c r="A58">
        <v>22.5</v>
      </c>
      <c r="B58">
        <f t="shared" si="4"/>
        <v>1000</v>
      </c>
      <c r="C58">
        <f t="shared" si="11"/>
        <v>5765.625</v>
      </c>
      <c r="D58">
        <f t="shared" si="12"/>
        <v>6765.625</v>
      </c>
      <c r="E58" s="1">
        <f t="shared" si="13"/>
        <v>44.444444444444443</v>
      </c>
      <c r="F58">
        <f t="shared" si="14"/>
        <v>256.25</v>
      </c>
      <c r="G58" s="3">
        <f t="shared" si="15"/>
        <v>300.69444444444446</v>
      </c>
      <c r="H58">
        <f t="shared" si="16"/>
        <v>818.75</v>
      </c>
      <c r="I58">
        <f t="shared" si="17"/>
        <v>18.75</v>
      </c>
      <c r="J58">
        <f t="shared" si="18"/>
        <v>22.5</v>
      </c>
      <c r="K58">
        <f t="shared" si="19"/>
        <v>300.69444444444446</v>
      </c>
      <c r="L58">
        <f t="shared" si="20"/>
        <v>818.75</v>
      </c>
    </row>
    <row r="59" spans="1:12" x14ac:dyDescent="0.25">
      <c r="A59">
        <v>23.5</v>
      </c>
      <c r="B59">
        <f t="shared" si="4"/>
        <v>1000</v>
      </c>
      <c r="C59">
        <f t="shared" si="11"/>
        <v>6632.875</v>
      </c>
      <c r="D59">
        <f t="shared" si="12"/>
        <v>7632.875</v>
      </c>
      <c r="E59" s="1">
        <f t="shared" si="13"/>
        <v>42.553191489361701</v>
      </c>
      <c r="F59">
        <f t="shared" si="14"/>
        <v>282.25</v>
      </c>
      <c r="G59" s="3">
        <f t="shared" si="15"/>
        <v>324.80319148936172</v>
      </c>
      <c r="H59">
        <f t="shared" si="16"/>
        <v>916.75</v>
      </c>
      <c r="I59">
        <f t="shared" si="17"/>
        <v>116.75</v>
      </c>
      <c r="J59">
        <f t="shared" si="18"/>
        <v>0</v>
      </c>
      <c r="K59">
        <f t="shared" si="19"/>
        <v>0</v>
      </c>
      <c r="L59">
        <f t="shared" si="20"/>
        <v>0</v>
      </c>
    </row>
    <row r="60" spans="1:12" x14ac:dyDescent="0.25">
      <c r="A60">
        <v>24.5</v>
      </c>
      <c r="B60">
        <f t="shared" si="4"/>
        <v>1000</v>
      </c>
      <c r="C60">
        <f t="shared" si="11"/>
        <v>7601.125</v>
      </c>
      <c r="D60">
        <f t="shared" si="12"/>
        <v>8601.125</v>
      </c>
      <c r="E60" s="1">
        <f t="shared" si="13"/>
        <v>40.816326530612244</v>
      </c>
      <c r="F60">
        <f t="shared" si="14"/>
        <v>310.25</v>
      </c>
      <c r="G60" s="3">
        <f t="shared" si="15"/>
        <v>351.06632653061223</v>
      </c>
      <c r="H60">
        <f t="shared" si="16"/>
        <v>1020.75</v>
      </c>
      <c r="I60">
        <f t="shared" si="17"/>
        <v>220.75</v>
      </c>
      <c r="J60">
        <f t="shared" si="18"/>
        <v>0</v>
      </c>
      <c r="K60">
        <f t="shared" si="19"/>
        <v>0</v>
      </c>
      <c r="L60">
        <f t="shared" si="20"/>
        <v>0</v>
      </c>
    </row>
    <row r="61" spans="1:12" x14ac:dyDescent="0.25">
      <c r="A61">
        <v>25.5</v>
      </c>
      <c r="B61">
        <f t="shared" si="4"/>
        <v>1000</v>
      </c>
      <c r="C61">
        <f t="shared" si="11"/>
        <v>8676.375</v>
      </c>
      <c r="D61">
        <f t="shared" si="12"/>
        <v>9676.375</v>
      </c>
      <c r="E61" s="1">
        <f t="shared" si="13"/>
        <v>39.215686274509807</v>
      </c>
      <c r="F61">
        <f t="shared" si="14"/>
        <v>340.25</v>
      </c>
      <c r="G61" s="3">
        <f t="shared" si="15"/>
        <v>379.46568627450978</v>
      </c>
      <c r="H61">
        <f t="shared" si="16"/>
        <v>1130.75</v>
      </c>
      <c r="I61">
        <f t="shared" si="17"/>
        <v>330.75</v>
      </c>
      <c r="J61">
        <f t="shared" si="18"/>
        <v>0</v>
      </c>
      <c r="K61">
        <f t="shared" si="19"/>
        <v>0</v>
      </c>
      <c r="L61">
        <f t="shared" si="20"/>
        <v>0</v>
      </c>
    </row>
    <row r="62" spans="1:12" x14ac:dyDescent="0.25">
      <c r="A62">
        <v>26.5</v>
      </c>
      <c r="B62">
        <f t="shared" si="4"/>
        <v>1000</v>
      </c>
      <c r="C62">
        <f t="shared" si="11"/>
        <v>9864.625</v>
      </c>
      <c r="D62">
        <f t="shared" si="12"/>
        <v>10864.625</v>
      </c>
      <c r="E62" s="1">
        <f t="shared" si="13"/>
        <v>37.735849056603776</v>
      </c>
      <c r="F62">
        <f t="shared" si="14"/>
        <v>372.25</v>
      </c>
      <c r="G62" s="3">
        <f t="shared" si="15"/>
        <v>409.9858490566038</v>
      </c>
      <c r="H62">
        <f t="shared" si="16"/>
        <v>1246.75</v>
      </c>
      <c r="I62">
        <f t="shared" si="17"/>
        <v>446.75</v>
      </c>
      <c r="J62">
        <f t="shared" si="18"/>
        <v>0</v>
      </c>
      <c r="K62">
        <f t="shared" si="19"/>
        <v>0</v>
      </c>
      <c r="L62">
        <f t="shared" si="20"/>
        <v>0</v>
      </c>
    </row>
    <row r="63" spans="1:12" x14ac:dyDescent="0.25">
      <c r="A63">
        <v>27.5</v>
      </c>
      <c r="B63">
        <f t="shared" si="4"/>
        <v>1000</v>
      </c>
      <c r="C63">
        <f t="shared" si="11"/>
        <v>11171.875</v>
      </c>
      <c r="D63">
        <f t="shared" si="12"/>
        <v>12171.875</v>
      </c>
      <c r="E63" s="1">
        <f t="shared" si="13"/>
        <v>36.363636363636367</v>
      </c>
      <c r="F63">
        <f t="shared" si="14"/>
        <v>406.25</v>
      </c>
      <c r="G63" s="3">
        <f t="shared" si="15"/>
        <v>442.61363636363637</v>
      </c>
      <c r="H63">
        <f t="shared" si="16"/>
        <v>1368.75</v>
      </c>
      <c r="I63">
        <f t="shared" si="17"/>
        <v>568.75</v>
      </c>
      <c r="J63">
        <f t="shared" si="18"/>
        <v>0</v>
      </c>
      <c r="K63">
        <f t="shared" si="19"/>
        <v>0</v>
      </c>
      <c r="L63">
        <f t="shared" si="20"/>
        <v>0</v>
      </c>
    </row>
    <row r="64" spans="1:12" x14ac:dyDescent="0.25">
      <c r="A64">
        <v>28.5</v>
      </c>
      <c r="B64">
        <f t="shared" si="4"/>
        <v>1000</v>
      </c>
      <c r="C64">
        <f t="shared" si="11"/>
        <v>12604.125</v>
      </c>
      <c r="D64">
        <f t="shared" si="12"/>
        <v>13604.125</v>
      </c>
      <c r="E64" s="1">
        <f t="shared" si="13"/>
        <v>35.087719298245617</v>
      </c>
      <c r="F64">
        <f t="shared" si="14"/>
        <v>442.25</v>
      </c>
      <c r="G64" s="3">
        <f t="shared" si="15"/>
        <v>477.33771929824559</v>
      </c>
      <c r="H64">
        <f t="shared" si="16"/>
        <v>1496.75</v>
      </c>
      <c r="I64">
        <f t="shared" si="17"/>
        <v>696.75</v>
      </c>
      <c r="J64">
        <f t="shared" si="18"/>
        <v>0</v>
      </c>
      <c r="K64">
        <f t="shared" si="19"/>
        <v>0</v>
      </c>
      <c r="L64">
        <f t="shared" si="20"/>
        <v>0</v>
      </c>
    </row>
    <row r="65" spans="1:12" x14ac:dyDescent="0.25">
      <c r="A65">
        <v>29.5</v>
      </c>
      <c r="B65">
        <f t="shared" si="4"/>
        <v>1000</v>
      </c>
      <c r="C65">
        <f t="shared" si="11"/>
        <v>14167.375</v>
      </c>
      <c r="D65">
        <f t="shared" si="12"/>
        <v>15167.375</v>
      </c>
      <c r="E65" s="1">
        <f t="shared" si="13"/>
        <v>33.898305084745765</v>
      </c>
      <c r="F65">
        <f t="shared" si="14"/>
        <v>480.25</v>
      </c>
      <c r="G65" s="3">
        <f t="shared" si="15"/>
        <v>514.14830508474574</v>
      </c>
      <c r="H65">
        <f t="shared" si="16"/>
        <v>1630.75</v>
      </c>
      <c r="I65">
        <f t="shared" si="17"/>
        <v>830.75</v>
      </c>
      <c r="J65">
        <f t="shared" si="18"/>
        <v>0</v>
      </c>
      <c r="K65">
        <f t="shared" si="19"/>
        <v>0</v>
      </c>
      <c r="L65">
        <f t="shared" si="20"/>
        <v>0</v>
      </c>
    </row>
    <row r="66" spans="1:12" x14ac:dyDescent="0.25">
      <c r="A66">
        <v>30.5</v>
      </c>
      <c r="B66">
        <f t="shared" si="4"/>
        <v>1000</v>
      </c>
      <c r="C66">
        <f t="shared" si="11"/>
        <v>15867.625</v>
      </c>
      <c r="D66">
        <f t="shared" si="12"/>
        <v>16867.625</v>
      </c>
      <c r="E66" s="1">
        <f t="shared" si="13"/>
        <v>32.786885245901637</v>
      </c>
      <c r="F66">
        <f t="shared" si="14"/>
        <v>520.25</v>
      </c>
      <c r="G66" s="3">
        <f t="shared" si="15"/>
        <v>553.03688524590166</v>
      </c>
      <c r="H66">
        <f t="shared" si="16"/>
        <v>1770.75</v>
      </c>
      <c r="I66">
        <f t="shared" si="17"/>
        <v>970.75</v>
      </c>
      <c r="J66">
        <f t="shared" si="18"/>
        <v>0</v>
      </c>
      <c r="K66">
        <f t="shared" si="19"/>
        <v>0</v>
      </c>
      <c r="L66">
        <f t="shared" si="20"/>
        <v>0</v>
      </c>
    </row>
    <row r="67" spans="1:12" x14ac:dyDescent="0.25">
      <c r="A67">
        <v>31.5</v>
      </c>
      <c r="B67">
        <f t="shared" si="4"/>
        <v>1000</v>
      </c>
      <c r="C67">
        <f t="shared" si="11"/>
        <v>17710.875</v>
      </c>
      <c r="D67">
        <f t="shared" si="12"/>
        <v>18710.875</v>
      </c>
      <c r="E67" s="1">
        <f t="shared" si="13"/>
        <v>31.746031746031747</v>
      </c>
      <c r="F67">
        <f t="shared" si="14"/>
        <v>562.25</v>
      </c>
      <c r="G67" s="3">
        <f t="shared" si="15"/>
        <v>593.99603174603169</v>
      </c>
      <c r="H67">
        <f t="shared" si="16"/>
        <v>1916.75</v>
      </c>
      <c r="I67">
        <f t="shared" si="17"/>
        <v>1116.75</v>
      </c>
      <c r="J67">
        <f t="shared" si="18"/>
        <v>0</v>
      </c>
      <c r="K67">
        <f t="shared" si="19"/>
        <v>0</v>
      </c>
      <c r="L67">
        <f t="shared" si="20"/>
        <v>0</v>
      </c>
    </row>
    <row r="68" spans="1:12" x14ac:dyDescent="0.25">
      <c r="A68">
        <v>32.5</v>
      </c>
      <c r="B68">
        <f t="shared" si="4"/>
        <v>1000</v>
      </c>
      <c r="C68">
        <f t="shared" si="11"/>
        <v>19703.125</v>
      </c>
      <c r="D68">
        <f t="shared" si="12"/>
        <v>20703.125</v>
      </c>
      <c r="E68" s="1">
        <f t="shared" si="13"/>
        <v>30.76923076923077</v>
      </c>
      <c r="F68">
        <f t="shared" si="14"/>
        <v>606.25</v>
      </c>
      <c r="G68" s="3">
        <f t="shared" si="15"/>
        <v>637.01923076923072</v>
      </c>
      <c r="H68">
        <f t="shared" si="16"/>
        <v>2068.75</v>
      </c>
      <c r="I68">
        <f t="shared" si="17"/>
        <v>1268.75</v>
      </c>
      <c r="J68">
        <f t="shared" si="18"/>
        <v>0</v>
      </c>
      <c r="K68">
        <f t="shared" si="19"/>
        <v>0</v>
      </c>
      <c r="L68">
        <f t="shared" si="20"/>
        <v>0</v>
      </c>
    </row>
    <row r="69" spans="1:12" x14ac:dyDescent="0.25">
      <c r="A69">
        <v>33.5</v>
      </c>
      <c r="B69">
        <f t="shared" si="4"/>
        <v>1000</v>
      </c>
      <c r="C69">
        <f t="shared" si="11"/>
        <v>21850.375</v>
      </c>
      <c r="D69">
        <f t="shared" si="12"/>
        <v>22850.375</v>
      </c>
      <c r="E69" s="1">
        <f t="shared" si="13"/>
        <v>29.850746268656717</v>
      </c>
      <c r="F69">
        <f t="shared" si="14"/>
        <v>652.25</v>
      </c>
      <c r="G69" s="3">
        <f t="shared" si="15"/>
        <v>682.10074626865674</v>
      </c>
      <c r="H69">
        <f t="shared" si="16"/>
        <v>2226.75</v>
      </c>
      <c r="I69">
        <f t="shared" si="17"/>
        <v>1426.75</v>
      </c>
      <c r="J69">
        <f t="shared" si="18"/>
        <v>0</v>
      </c>
      <c r="K69">
        <f t="shared" si="19"/>
        <v>0</v>
      </c>
      <c r="L69">
        <f t="shared" si="20"/>
        <v>0</v>
      </c>
    </row>
    <row r="70" spans="1:12" x14ac:dyDescent="0.25">
      <c r="A70">
        <v>34.5</v>
      </c>
      <c r="B70">
        <f t="shared" si="4"/>
        <v>1000</v>
      </c>
      <c r="C70">
        <f t="shared" si="11"/>
        <v>24158.625</v>
      </c>
      <c r="D70">
        <f t="shared" si="12"/>
        <v>25158.625</v>
      </c>
      <c r="E70" s="1">
        <f t="shared" si="13"/>
        <v>28.985507246376812</v>
      </c>
      <c r="F70">
        <f t="shared" si="14"/>
        <v>700.25</v>
      </c>
      <c r="G70" s="3">
        <f t="shared" si="15"/>
        <v>729.23550724637676</v>
      </c>
      <c r="H70">
        <f t="shared" si="16"/>
        <v>2390.75</v>
      </c>
      <c r="I70">
        <f t="shared" si="17"/>
        <v>1590.75</v>
      </c>
      <c r="J70">
        <f t="shared" si="18"/>
        <v>0</v>
      </c>
      <c r="K70">
        <f t="shared" si="19"/>
        <v>0</v>
      </c>
      <c r="L70">
        <f t="shared" si="20"/>
        <v>0</v>
      </c>
    </row>
    <row r="71" spans="1:12" x14ac:dyDescent="0.25">
      <c r="A71">
        <v>35.5</v>
      </c>
      <c r="B71">
        <f t="shared" si="4"/>
        <v>1000</v>
      </c>
      <c r="C71">
        <f t="shared" si="11"/>
        <v>26633.875</v>
      </c>
      <c r="D71">
        <f t="shared" si="12"/>
        <v>27633.875</v>
      </c>
      <c r="E71" s="1">
        <f t="shared" si="13"/>
        <v>28.169014084507044</v>
      </c>
      <c r="F71">
        <f t="shared" si="14"/>
        <v>750.25</v>
      </c>
      <c r="G71" s="3">
        <f t="shared" si="15"/>
        <v>778.41901408450701</v>
      </c>
      <c r="H71">
        <f t="shared" si="16"/>
        <v>2560.75</v>
      </c>
      <c r="I71">
        <f t="shared" si="17"/>
        <v>1760.75</v>
      </c>
      <c r="J71">
        <f t="shared" si="18"/>
        <v>0</v>
      </c>
      <c r="K71">
        <f t="shared" si="19"/>
        <v>0</v>
      </c>
      <c r="L71">
        <f t="shared" si="20"/>
        <v>0</v>
      </c>
    </row>
    <row r="72" spans="1:12" x14ac:dyDescent="0.25">
      <c r="A72">
        <v>36.5</v>
      </c>
      <c r="B72">
        <f t="shared" si="4"/>
        <v>1000</v>
      </c>
      <c r="C72">
        <f t="shared" si="11"/>
        <v>29282.125</v>
      </c>
      <c r="D72">
        <f t="shared" si="12"/>
        <v>30282.125</v>
      </c>
      <c r="E72" s="1">
        <f t="shared" si="13"/>
        <v>27.397260273972602</v>
      </c>
      <c r="F72">
        <f t="shared" si="14"/>
        <v>802.25</v>
      </c>
      <c r="G72" s="3">
        <f t="shared" si="15"/>
        <v>829.64726027397262</v>
      </c>
      <c r="H72">
        <f t="shared" si="16"/>
        <v>2736.75</v>
      </c>
      <c r="I72">
        <f t="shared" si="17"/>
        <v>1936.75</v>
      </c>
      <c r="J72">
        <f t="shared" si="18"/>
        <v>0</v>
      </c>
      <c r="K72">
        <f t="shared" si="19"/>
        <v>0</v>
      </c>
      <c r="L72">
        <f t="shared" si="20"/>
        <v>0</v>
      </c>
    </row>
    <row r="73" spans="1:12" x14ac:dyDescent="0.25">
      <c r="A73">
        <v>37.5</v>
      </c>
      <c r="B73">
        <f t="shared" si="4"/>
        <v>1000</v>
      </c>
      <c r="C73">
        <f t="shared" si="11"/>
        <v>32109.375</v>
      </c>
      <c r="D73">
        <f t="shared" si="12"/>
        <v>33109.375</v>
      </c>
      <c r="E73" s="1">
        <f t="shared" si="13"/>
        <v>26.666666666666668</v>
      </c>
      <c r="F73">
        <f t="shared" si="14"/>
        <v>856.25</v>
      </c>
      <c r="G73" s="3">
        <f t="shared" si="15"/>
        <v>882.91666666666663</v>
      </c>
      <c r="H73">
        <f t="shared" si="16"/>
        <v>2918.75</v>
      </c>
      <c r="I73">
        <f t="shared" si="17"/>
        <v>2118.75</v>
      </c>
      <c r="J73">
        <f t="shared" si="18"/>
        <v>0</v>
      </c>
      <c r="K73">
        <f t="shared" si="19"/>
        <v>0</v>
      </c>
      <c r="L73">
        <f t="shared" si="20"/>
        <v>0</v>
      </c>
    </row>
    <row r="74" spans="1:12" x14ac:dyDescent="0.25">
      <c r="A74">
        <v>38.5</v>
      </c>
      <c r="B74">
        <f t="shared" si="4"/>
        <v>1000</v>
      </c>
      <c r="C74">
        <f t="shared" si="11"/>
        <v>35121.625</v>
      </c>
      <c r="D74">
        <f t="shared" si="12"/>
        <v>36121.625</v>
      </c>
      <c r="E74" s="1">
        <f t="shared" si="13"/>
        <v>25.974025974025974</v>
      </c>
      <c r="F74">
        <f t="shared" si="14"/>
        <v>912.25</v>
      </c>
      <c r="G74" s="3">
        <f t="shared" si="15"/>
        <v>938.22402597402595</v>
      </c>
      <c r="H74">
        <f t="shared" si="16"/>
        <v>3106.75</v>
      </c>
      <c r="I74">
        <f t="shared" si="17"/>
        <v>2306.75</v>
      </c>
      <c r="J74">
        <f t="shared" si="18"/>
        <v>0</v>
      </c>
      <c r="K74">
        <f t="shared" si="19"/>
        <v>0</v>
      </c>
      <c r="L74">
        <f t="shared" si="20"/>
        <v>0</v>
      </c>
    </row>
    <row r="75" spans="1:12" x14ac:dyDescent="0.25">
      <c r="A75">
        <v>39.5</v>
      </c>
      <c r="B75">
        <f t="shared" si="4"/>
        <v>1000</v>
      </c>
      <c r="C75">
        <f t="shared" si="11"/>
        <v>38324.875</v>
      </c>
      <c r="D75">
        <f t="shared" si="12"/>
        <v>39324.875</v>
      </c>
      <c r="E75" s="1">
        <f t="shared" si="13"/>
        <v>25.316455696202532</v>
      </c>
      <c r="F75">
        <f t="shared" si="14"/>
        <v>970.25</v>
      </c>
      <c r="G75" s="3">
        <f t="shared" si="15"/>
        <v>995.56645569620252</v>
      </c>
      <c r="H75">
        <f t="shared" si="16"/>
        <v>3300.75</v>
      </c>
      <c r="I75">
        <f t="shared" si="17"/>
        <v>2500.75</v>
      </c>
      <c r="J75">
        <f t="shared" si="18"/>
        <v>0</v>
      </c>
      <c r="K75">
        <f t="shared" si="19"/>
        <v>0</v>
      </c>
      <c r="L75">
        <f t="shared" si="20"/>
        <v>0</v>
      </c>
    </row>
    <row r="76" spans="1:12" x14ac:dyDescent="0.25">
      <c r="A76">
        <v>40.5</v>
      </c>
      <c r="B76">
        <f t="shared" si="4"/>
        <v>1000</v>
      </c>
      <c r="C76">
        <f t="shared" si="11"/>
        <v>41725.125</v>
      </c>
      <c r="D76">
        <f t="shared" si="12"/>
        <v>42725.125</v>
      </c>
      <c r="E76" s="1">
        <f t="shared" si="13"/>
        <v>24.691358024691358</v>
      </c>
      <c r="F76">
        <f t="shared" si="14"/>
        <v>1030.25</v>
      </c>
      <c r="G76" s="3">
        <f t="shared" si="15"/>
        <v>1054.9413580246915</v>
      </c>
      <c r="H76">
        <f t="shared" si="16"/>
        <v>3500.75</v>
      </c>
      <c r="I76">
        <f t="shared" si="17"/>
        <v>2700.75</v>
      </c>
      <c r="J76">
        <f t="shared" si="18"/>
        <v>0</v>
      </c>
      <c r="K76">
        <f t="shared" si="19"/>
        <v>0</v>
      </c>
      <c r="L76">
        <f t="shared" si="20"/>
        <v>0</v>
      </c>
    </row>
    <row r="77" spans="1:12" x14ac:dyDescent="0.25">
      <c r="A77">
        <v>41.5</v>
      </c>
      <c r="B77">
        <f t="shared" si="4"/>
        <v>1000</v>
      </c>
      <c r="C77">
        <f t="shared" si="11"/>
        <v>45328.375</v>
      </c>
      <c r="D77">
        <f t="shared" si="12"/>
        <v>46328.375</v>
      </c>
      <c r="E77" s="1">
        <f t="shared" si="13"/>
        <v>24.096385542168676</v>
      </c>
      <c r="F77">
        <f t="shared" si="14"/>
        <v>1092.25</v>
      </c>
      <c r="G77" s="3">
        <f t="shared" si="15"/>
        <v>1116.3463855421687</v>
      </c>
      <c r="H77">
        <f t="shared" si="16"/>
        <v>3706.75</v>
      </c>
      <c r="I77">
        <f t="shared" si="17"/>
        <v>2906.75</v>
      </c>
      <c r="J77">
        <f t="shared" si="18"/>
        <v>0</v>
      </c>
      <c r="K77">
        <f t="shared" si="19"/>
        <v>0</v>
      </c>
      <c r="L77">
        <f t="shared" si="20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17" workbookViewId="0">
      <selection activeCell="A3" sqref="A3:C5"/>
    </sheetView>
  </sheetViews>
  <sheetFormatPr defaultRowHeight="15" x14ac:dyDescent="0.25"/>
  <cols>
    <col min="1" max="1" width="17" customWidth="1"/>
    <col min="2" max="2" width="9.5703125" bestFit="1" customWidth="1"/>
    <col min="3" max="3" width="14.7109375" bestFit="1" customWidth="1"/>
    <col min="5" max="5" width="11.5703125" bestFit="1" customWidth="1"/>
    <col min="6" max="6" width="11.5703125" customWidth="1"/>
    <col min="7" max="7" width="9.28515625" bestFit="1" customWidth="1"/>
  </cols>
  <sheetData>
    <row r="1" spans="1:3" x14ac:dyDescent="0.25">
      <c r="A1" t="s">
        <v>150</v>
      </c>
    </row>
    <row r="3" spans="1:3" x14ac:dyDescent="0.25">
      <c r="B3" t="s">
        <v>139</v>
      </c>
      <c r="C3" t="s">
        <v>106</v>
      </c>
    </row>
    <row r="4" spans="1:3" x14ac:dyDescent="0.25">
      <c r="A4" t="s">
        <v>151</v>
      </c>
      <c r="B4" s="1">
        <f>MAX(M25:M80)</f>
        <v>187</v>
      </c>
      <c r="C4">
        <f>MAX(O25:O80)</f>
        <v>13</v>
      </c>
    </row>
    <row r="5" spans="1:3" x14ac:dyDescent="0.25">
      <c r="A5" t="s">
        <v>152</v>
      </c>
      <c r="B5">
        <f>MAX(N25:N80)</f>
        <v>100</v>
      </c>
      <c r="C5">
        <f>MAX(P25:P80)</f>
        <v>10</v>
      </c>
    </row>
    <row r="7" spans="1:3" x14ac:dyDescent="0.25">
      <c r="A7" t="s">
        <v>153</v>
      </c>
      <c r="B7">
        <f>+C4</f>
        <v>13</v>
      </c>
      <c r="C7">
        <v>0</v>
      </c>
    </row>
    <row r="8" spans="1:3" x14ac:dyDescent="0.25">
      <c r="B8">
        <f>+B7</f>
        <v>13</v>
      </c>
      <c r="C8" s="1">
        <f>+B4</f>
        <v>187</v>
      </c>
    </row>
    <row r="9" spans="1:3" x14ac:dyDescent="0.25">
      <c r="B9">
        <v>0</v>
      </c>
      <c r="C9" s="1">
        <f>+C8</f>
        <v>187</v>
      </c>
    </row>
    <row r="11" spans="1:3" x14ac:dyDescent="0.25">
      <c r="A11" t="s">
        <v>154</v>
      </c>
      <c r="B11">
        <f>+C5</f>
        <v>10</v>
      </c>
      <c r="C11">
        <v>0</v>
      </c>
    </row>
    <row r="12" spans="1:3" x14ac:dyDescent="0.25">
      <c r="B12">
        <f>+B11</f>
        <v>10</v>
      </c>
      <c r="C12">
        <f>+B5</f>
        <v>100</v>
      </c>
    </row>
    <row r="13" spans="1:3" x14ac:dyDescent="0.25">
      <c r="B13">
        <v>0</v>
      </c>
      <c r="C13">
        <f>+C12</f>
        <v>100</v>
      </c>
    </row>
    <row r="16" spans="1:3" x14ac:dyDescent="0.25">
      <c r="A16" t="s">
        <v>146</v>
      </c>
      <c r="B16" s="35">
        <f>MIN(I25:I80)</f>
        <v>1.076923076923066</v>
      </c>
    </row>
    <row r="17" spans="1:16" x14ac:dyDescent="0.25">
      <c r="A17" t="s">
        <v>147</v>
      </c>
      <c r="B17" s="35">
        <f>MIN(J25:J80)</f>
        <v>0</v>
      </c>
    </row>
    <row r="18" spans="1:16" x14ac:dyDescent="0.25">
      <c r="A18" t="s">
        <v>110</v>
      </c>
      <c r="B18">
        <v>3</v>
      </c>
    </row>
    <row r="19" spans="1:16" x14ac:dyDescent="0.25">
      <c r="A19" t="s">
        <v>111</v>
      </c>
      <c r="B19">
        <v>-40</v>
      </c>
    </row>
    <row r="20" spans="1:16" x14ac:dyDescent="0.25">
      <c r="A20" t="s">
        <v>112</v>
      </c>
      <c r="B20">
        <v>200</v>
      </c>
    </row>
    <row r="21" spans="1:16" x14ac:dyDescent="0.25">
      <c r="A21" t="s">
        <v>114</v>
      </c>
      <c r="B21">
        <v>1000</v>
      </c>
    </row>
    <row r="24" spans="1:16" ht="18" x14ac:dyDescent="0.35">
      <c r="A24" s="2" t="s">
        <v>113</v>
      </c>
      <c r="B24" t="s">
        <v>118</v>
      </c>
      <c r="C24" s="2" t="s">
        <v>116</v>
      </c>
      <c r="D24" s="2" t="s">
        <v>117</v>
      </c>
      <c r="E24" s="2" t="s">
        <v>122</v>
      </c>
      <c r="F24" s="2" t="s">
        <v>123</v>
      </c>
      <c r="G24" s="2" t="s">
        <v>121</v>
      </c>
      <c r="H24" s="2" t="s">
        <v>115</v>
      </c>
      <c r="I24" s="2" t="s">
        <v>144</v>
      </c>
      <c r="J24" s="2" t="s">
        <v>145</v>
      </c>
      <c r="K24" s="36" t="s">
        <v>148</v>
      </c>
      <c r="L24" s="36" t="s">
        <v>149</v>
      </c>
      <c r="M24" s="2"/>
    </row>
    <row r="25" spans="1:16" x14ac:dyDescent="0.25">
      <c r="A25" s="7">
        <v>0</v>
      </c>
      <c r="B25">
        <f>+$B$21</f>
        <v>1000</v>
      </c>
      <c r="C25">
        <f>+$B$18/3*A25^3+$B$19/2*A25^2+$B$20*A25</f>
        <v>0</v>
      </c>
      <c r="D25">
        <f>+$B$18/3*A25^3+$B$19/2*A25^2+$B$20*A25+$B$21</f>
        <v>1000</v>
      </c>
      <c r="G25" s="3"/>
      <c r="H25">
        <f t="shared" ref="H25:H80" si="0">+$B$18*A25^2+$B$19*A25+$B$20</f>
        <v>200</v>
      </c>
      <c r="I25" s="1">
        <f>ABS(+H25-G25)</f>
        <v>200</v>
      </c>
      <c r="J25" s="1">
        <f>ABS(H25-F25)</f>
        <v>200</v>
      </c>
      <c r="M25">
        <f>IF(I25=$B$16,H25,0)</f>
        <v>0</v>
      </c>
      <c r="N25">
        <f>IF(J25=$B$17,H25,0)</f>
        <v>0</v>
      </c>
      <c r="O25">
        <f>IF(H25=M25,A25,0)</f>
        <v>0</v>
      </c>
      <c r="P25">
        <f>IF(H25=N25,A25,0)</f>
        <v>0</v>
      </c>
    </row>
    <row r="26" spans="1:16" x14ac:dyDescent="0.25">
      <c r="A26" s="7">
        <v>0.5</v>
      </c>
      <c r="B26">
        <f t="shared" ref="B26:B80" si="1">+$B$21</f>
        <v>1000</v>
      </c>
      <c r="C26">
        <f t="shared" ref="C26:C80" si="2">+$B$18/3*A26^3+$B$19/2*A26^2+$B$20*A26</f>
        <v>95.125</v>
      </c>
      <c r="D26">
        <f>+$B$18/3*A26^3+$B$19/2*A26^2+$B$20*A26+$B$21</f>
        <v>1095.125</v>
      </c>
      <c r="E26" s="1">
        <f t="shared" ref="E26:E80" si="3">+$B$21/A26</f>
        <v>2000</v>
      </c>
      <c r="F26">
        <f t="shared" ref="F26:F80" si="4">+C26/A26</f>
        <v>190.25</v>
      </c>
      <c r="G26" s="3">
        <f t="shared" ref="G26:G80" si="5">+D26/A26</f>
        <v>2190.25</v>
      </c>
      <c r="H26">
        <f t="shared" si="0"/>
        <v>180.75</v>
      </c>
      <c r="I26" s="1">
        <f t="shared" ref="I26:I80" si="6">ABS(+H26-G26)</f>
        <v>2009.5</v>
      </c>
      <c r="J26" s="1">
        <f t="shared" ref="J26:J80" si="7">ABS(H26-F26)</f>
        <v>9.5</v>
      </c>
      <c r="K26" s="1" t="e">
        <f>IF(H26&gt;=G26,H26,NA())</f>
        <v>#N/A</v>
      </c>
      <c r="L26" s="1" t="e">
        <f>IF(H26&gt;=F26,H26,NA())</f>
        <v>#N/A</v>
      </c>
      <c r="M26">
        <f t="shared" ref="M26:M80" si="8">IF(I26=$B$16,H26,0)</f>
        <v>0</v>
      </c>
      <c r="N26">
        <f t="shared" ref="N26:N80" si="9">IF(J26=$B$17,H26,0)</f>
        <v>0</v>
      </c>
      <c r="O26">
        <f t="shared" ref="O26:O80" si="10">IF(H26=M26,A26,0)</f>
        <v>0</v>
      </c>
      <c r="P26">
        <f t="shared" ref="P26:P80" si="11">IF(H26=N26,A26,0)</f>
        <v>0</v>
      </c>
    </row>
    <row r="27" spans="1:16" x14ac:dyDescent="0.25">
      <c r="A27" s="7">
        <v>1</v>
      </c>
      <c r="B27">
        <f t="shared" si="1"/>
        <v>1000</v>
      </c>
      <c r="C27">
        <f t="shared" si="2"/>
        <v>181</v>
      </c>
      <c r="D27">
        <f t="shared" ref="D27:D80" si="12">+$B$18/3*A27^3+$B$19/2*A27^2+$B$20*A27+$B$21</f>
        <v>1181</v>
      </c>
      <c r="E27" s="1">
        <f t="shared" si="3"/>
        <v>1000</v>
      </c>
      <c r="F27">
        <f t="shared" si="4"/>
        <v>181</v>
      </c>
      <c r="G27" s="3">
        <f t="shared" si="5"/>
        <v>1181</v>
      </c>
      <c r="H27">
        <f t="shared" si="0"/>
        <v>163</v>
      </c>
      <c r="I27" s="1">
        <f t="shared" si="6"/>
        <v>1018</v>
      </c>
      <c r="J27" s="1">
        <f t="shared" si="7"/>
        <v>18</v>
      </c>
      <c r="K27" s="1" t="e">
        <f t="shared" ref="K27:K80" si="13">IF(H27&gt;=G27,H27,NA())</f>
        <v>#N/A</v>
      </c>
      <c r="L27" s="1" t="e">
        <f t="shared" ref="L27:L80" si="14">IF(H27&gt;=F27,H27,NA())</f>
        <v>#N/A</v>
      </c>
      <c r="M27">
        <f t="shared" si="8"/>
        <v>0</v>
      </c>
      <c r="N27">
        <f t="shared" si="9"/>
        <v>0</v>
      </c>
      <c r="O27">
        <f t="shared" si="10"/>
        <v>0</v>
      </c>
      <c r="P27">
        <f t="shared" si="11"/>
        <v>0</v>
      </c>
    </row>
    <row r="28" spans="1:16" x14ac:dyDescent="0.25">
      <c r="A28" s="7">
        <v>1.5</v>
      </c>
      <c r="B28">
        <f t="shared" si="1"/>
        <v>1000</v>
      </c>
      <c r="C28">
        <f t="shared" si="2"/>
        <v>258.375</v>
      </c>
      <c r="D28">
        <f t="shared" si="12"/>
        <v>1258.375</v>
      </c>
      <c r="E28" s="1">
        <f t="shared" si="3"/>
        <v>666.66666666666663</v>
      </c>
      <c r="F28">
        <f t="shared" si="4"/>
        <v>172.25</v>
      </c>
      <c r="G28" s="3">
        <f t="shared" si="5"/>
        <v>838.91666666666663</v>
      </c>
      <c r="H28">
        <f t="shared" si="0"/>
        <v>146.75</v>
      </c>
      <c r="I28" s="1">
        <f t="shared" si="6"/>
        <v>692.16666666666663</v>
      </c>
      <c r="J28" s="1">
        <f t="shared" si="7"/>
        <v>25.5</v>
      </c>
      <c r="K28" s="1" t="e">
        <f t="shared" si="13"/>
        <v>#N/A</v>
      </c>
      <c r="L28" s="1" t="e">
        <f t="shared" si="14"/>
        <v>#N/A</v>
      </c>
      <c r="M28">
        <f t="shared" si="8"/>
        <v>0</v>
      </c>
      <c r="N28">
        <f t="shared" si="9"/>
        <v>0</v>
      </c>
      <c r="O28">
        <f t="shared" si="10"/>
        <v>0</v>
      </c>
      <c r="P28">
        <f t="shared" si="11"/>
        <v>0</v>
      </c>
    </row>
    <row r="29" spans="1:16" x14ac:dyDescent="0.25">
      <c r="A29" s="7">
        <v>2</v>
      </c>
      <c r="B29">
        <f t="shared" si="1"/>
        <v>1000</v>
      </c>
      <c r="C29">
        <f t="shared" si="2"/>
        <v>328</v>
      </c>
      <c r="D29">
        <f t="shared" si="12"/>
        <v>1328</v>
      </c>
      <c r="E29" s="1">
        <f t="shared" si="3"/>
        <v>500</v>
      </c>
      <c r="F29">
        <f t="shared" si="4"/>
        <v>164</v>
      </c>
      <c r="G29" s="3">
        <f t="shared" si="5"/>
        <v>664</v>
      </c>
      <c r="H29">
        <f t="shared" si="0"/>
        <v>132</v>
      </c>
      <c r="I29" s="1">
        <f t="shared" si="6"/>
        <v>532</v>
      </c>
      <c r="J29" s="1">
        <f t="shared" si="7"/>
        <v>32</v>
      </c>
      <c r="K29" s="1" t="e">
        <f t="shared" si="13"/>
        <v>#N/A</v>
      </c>
      <c r="L29" s="1" t="e">
        <f t="shared" si="14"/>
        <v>#N/A</v>
      </c>
      <c r="M29">
        <f t="shared" si="8"/>
        <v>0</v>
      </c>
      <c r="N29">
        <f t="shared" si="9"/>
        <v>0</v>
      </c>
      <c r="O29">
        <f t="shared" si="10"/>
        <v>0</v>
      </c>
      <c r="P29">
        <f t="shared" si="11"/>
        <v>0</v>
      </c>
    </row>
    <row r="30" spans="1:16" x14ac:dyDescent="0.25">
      <c r="A30" s="7">
        <v>2.5</v>
      </c>
      <c r="B30">
        <f t="shared" si="1"/>
        <v>1000</v>
      </c>
      <c r="C30">
        <f t="shared" si="2"/>
        <v>390.625</v>
      </c>
      <c r="D30">
        <f t="shared" si="12"/>
        <v>1390.625</v>
      </c>
      <c r="E30" s="1">
        <f t="shared" si="3"/>
        <v>400</v>
      </c>
      <c r="F30">
        <f t="shared" si="4"/>
        <v>156.25</v>
      </c>
      <c r="G30" s="3">
        <f t="shared" si="5"/>
        <v>556.25</v>
      </c>
      <c r="H30">
        <f t="shared" si="0"/>
        <v>118.75</v>
      </c>
      <c r="I30" s="1">
        <f t="shared" si="6"/>
        <v>437.5</v>
      </c>
      <c r="J30" s="1">
        <f t="shared" si="7"/>
        <v>37.5</v>
      </c>
      <c r="K30" s="1" t="e">
        <f t="shared" si="13"/>
        <v>#N/A</v>
      </c>
      <c r="L30" s="1" t="e">
        <f t="shared" si="14"/>
        <v>#N/A</v>
      </c>
      <c r="M30">
        <f t="shared" si="8"/>
        <v>0</v>
      </c>
      <c r="N30">
        <f t="shared" si="9"/>
        <v>0</v>
      </c>
      <c r="O30">
        <f t="shared" si="10"/>
        <v>0</v>
      </c>
      <c r="P30">
        <f t="shared" si="11"/>
        <v>0</v>
      </c>
    </row>
    <row r="31" spans="1:16" x14ac:dyDescent="0.25">
      <c r="A31" s="7">
        <v>3</v>
      </c>
      <c r="B31">
        <f t="shared" si="1"/>
        <v>1000</v>
      </c>
      <c r="C31">
        <f t="shared" si="2"/>
        <v>447</v>
      </c>
      <c r="D31">
        <f t="shared" si="12"/>
        <v>1447</v>
      </c>
      <c r="E31" s="1">
        <f t="shared" si="3"/>
        <v>333.33333333333331</v>
      </c>
      <c r="F31">
        <f t="shared" si="4"/>
        <v>149</v>
      </c>
      <c r="G31" s="3">
        <f t="shared" si="5"/>
        <v>482.33333333333331</v>
      </c>
      <c r="H31">
        <f t="shared" si="0"/>
        <v>107</v>
      </c>
      <c r="I31" s="1">
        <f t="shared" si="6"/>
        <v>375.33333333333331</v>
      </c>
      <c r="J31" s="1">
        <f t="shared" si="7"/>
        <v>42</v>
      </c>
      <c r="K31" s="1" t="e">
        <f t="shared" si="13"/>
        <v>#N/A</v>
      </c>
      <c r="L31" s="1" t="e">
        <f t="shared" si="14"/>
        <v>#N/A</v>
      </c>
      <c r="M31">
        <f t="shared" si="8"/>
        <v>0</v>
      </c>
      <c r="N31">
        <f t="shared" si="9"/>
        <v>0</v>
      </c>
      <c r="O31">
        <f t="shared" si="10"/>
        <v>0</v>
      </c>
      <c r="P31">
        <f t="shared" si="11"/>
        <v>0</v>
      </c>
    </row>
    <row r="32" spans="1:16" x14ac:dyDescent="0.25">
      <c r="A32" s="7">
        <v>3.5</v>
      </c>
      <c r="B32">
        <f t="shared" si="1"/>
        <v>1000</v>
      </c>
      <c r="C32">
        <f t="shared" si="2"/>
        <v>497.875</v>
      </c>
      <c r="D32">
        <f t="shared" si="12"/>
        <v>1497.875</v>
      </c>
      <c r="E32" s="1">
        <f t="shared" si="3"/>
        <v>285.71428571428572</v>
      </c>
      <c r="F32">
        <f t="shared" si="4"/>
        <v>142.25</v>
      </c>
      <c r="G32" s="3">
        <f t="shared" si="5"/>
        <v>427.96428571428572</v>
      </c>
      <c r="H32">
        <f t="shared" si="0"/>
        <v>96.75</v>
      </c>
      <c r="I32" s="1">
        <f t="shared" si="6"/>
        <v>331.21428571428572</v>
      </c>
      <c r="J32" s="1">
        <f t="shared" si="7"/>
        <v>45.5</v>
      </c>
      <c r="K32" s="1" t="e">
        <f t="shared" si="13"/>
        <v>#N/A</v>
      </c>
      <c r="L32" s="1" t="e">
        <f t="shared" si="14"/>
        <v>#N/A</v>
      </c>
      <c r="M32">
        <f t="shared" si="8"/>
        <v>0</v>
      </c>
      <c r="N32">
        <f t="shared" si="9"/>
        <v>0</v>
      </c>
      <c r="O32">
        <f t="shared" si="10"/>
        <v>0</v>
      </c>
      <c r="P32">
        <f t="shared" si="11"/>
        <v>0</v>
      </c>
    </row>
    <row r="33" spans="1:16" x14ac:dyDescent="0.25">
      <c r="A33" s="7">
        <v>4</v>
      </c>
      <c r="B33">
        <f t="shared" si="1"/>
        <v>1000</v>
      </c>
      <c r="C33">
        <f t="shared" si="2"/>
        <v>544</v>
      </c>
      <c r="D33">
        <f t="shared" si="12"/>
        <v>1544</v>
      </c>
      <c r="E33" s="1">
        <f t="shared" si="3"/>
        <v>250</v>
      </c>
      <c r="F33">
        <f t="shared" si="4"/>
        <v>136</v>
      </c>
      <c r="G33" s="3">
        <f t="shared" si="5"/>
        <v>386</v>
      </c>
      <c r="H33">
        <f t="shared" si="0"/>
        <v>88</v>
      </c>
      <c r="I33" s="1">
        <f t="shared" si="6"/>
        <v>298</v>
      </c>
      <c r="J33" s="1">
        <f t="shared" si="7"/>
        <v>48</v>
      </c>
      <c r="K33" s="1" t="e">
        <f t="shared" si="13"/>
        <v>#N/A</v>
      </c>
      <c r="L33" s="1" t="e">
        <f t="shared" si="14"/>
        <v>#N/A</v>
      </c>
      <c r="M33">
        <f t="shared" si="8"/>
        <v>0</v>
      </c>
      <c r="N33">
        <f t="shared" si="9"/>
        <v>0</v>
      </c>
      <c r="O33">
        <f t="shared" si="10"/>
        <v>0</v>
      </c>
      <c r="P33">
        <f t="shared" si="11"/>
        <v>0</v>
      </c>
    </row>
    <row r="34" spans="1:16" x14ac:dyDescent="0.25">
      <c r="A34" s="7">
        <v>4.5</v>
      </c>
      <c r="B34">
        <f t="shared" si="1"/>
        <v>1000</v>
      </c>
      <c r="C34">
        <f t="shared" si="2"/>
        <v>586.125</v>
      </c>
      <c r="D34">
        <f t="shared" si="12"/>
        <v>1586.125</v>
      </c>
      <c r="E34" s="1">
        <f t="shared" si="3"/>
        <v>222.22222222222223</v>
      </c>
      <c r="F34">
        <f t="shared" si="4"/>
        <v>130.25</v>
      </c>
      <c r="G34" s="3">
        <f t="shared" si="5"/>
        <v>352.47222222222223</v>
      </c>
      <c r="H34">
        <f t="shared" si="0"/>
        <v>80.75</v>
      </c>
      <c r="I34" s="1">
        <f t="shared" si="6"/>
        <v>271.72222222222223</v>
      </c>
      <c r="J34" s="1">
        <f t="shared" si="7"/>
        <v>49.5</v>
      </c>
      <c r="K34" s="1" t="e">
        <f t="shared" si="13"/>
        <v>#N/A</v>
      </c>
      <c r="L34" s="1" t="e">
        <f t="shared" si="14"/>
        <v>#N/A</v>
      </c>
      <c r="M34">
        <f t="shared" si="8"/>
        <v>0</v>
      </c>
      <c r="N34">
        <f t="shared" si="9"/>
        <v>0</v>
      </c>
      <c r="O34">
        <f t="shared" si="10"/>
        <v>0</v>
      </c>
      <c r="P34">
        <f t="shared" si="11"/>
        <v>0</v>
      </c>
    </row>
    <row r="35" spans="1:16" x14ac:dyDescent="0.25">
      <c r="A35" s="7">
        <v>5</v>
      </c>
      <c r="B35">
        <f t="shared" si="1"/>
        <v>1000</v>
      </c>
      <c r="C35">
        <f t="shared" si="2"/>
        <v>625</v>
      </c>
      <c r="D35">
        <f t="shared" si="12"/>
        <v>1625</v>
      </c>
      <c r="E35" s="1">
        <f t="shared" si="3"/>
        <v>200</v>
      </c>
      <c r="F35">
        <f t="shared" si="4"/>
        <v>125</v>
      </c>
      <c r="G35" s="3">
        <f t="shared" si="5"/>
        <v>325</v>
      </c>
      <c r="H35">
        <f t="shared" si="0"/>
        <v>75</v>
      </c>
      <c r="I35" s="1">
        <f t="shared" si="6"/>
        <v>250</v>
      </c>
      <c r="J35" s="1">
        <f t="shared" si="7"/>
        <v>50</v>
      </c>
      <c r="K35" s="1" t="e">
        <f t="shared" si="13"/>
        <v>#N/A</v>
      </c>
      <c r="L35" s="1" t="e">
        <f t="shared" si="14"/>
        <v>#N/A</v>
      </c>
      <c r="M35">
        <f t="shared" si="8"/>
        <v>0</v>
      </c>
      <c r="N35">
        <f t="shared" si="9"/>
        <v>0</v>
      </c>
      <c r="O35">
        <f t="shared" si="10"/>
        <v>0</v>
      </c>
      <c r="P35">
        <f t="shared" si="11"/>
        <v>0</v>
      </c>
    </row>
    <row r="36" spans="1:16" x14ac:dyDescent="0.25">
      <c r="A36" s="7">
        <v>5.5</v>
      </c>
      <c r="B36">
        <f t="shared" si="1"/>
        <v>1000</v>
      </c>
      <c r="C36">
        <f t="shared" si="2"/>
        <v>661.375</v>
      </c>
      <c r="D36">
        <f t="shared" si="12"/>
        <v>1661.375</v>
      </c>
      <c r="E36" s="1">
        <f t="shared" si="3"/>
        <v>181.81818181818181</v>
      </c>
      <c r="F36">
        <f t="shared" si="4"/>
        <v>120.25</v>
      </c>
      <c r="G36" s="3">
        <f t="shared" si="5"/>
        <v>302.06818181818181</v>
      </c>
      <c r="H36">
        <f t="shared" si="0"/>
        <v>70.75</v>
      </c>
      <c r="I36" s="1">
        <f t="shared" si="6"/>
        <v>231.31818181818181</v>
      </c>
      <c r="J36" s="1">
        <f t="shared" si="7"/>
        <v>49.5</v>
      </c>
      <c r="K36" s="1" t="e">
        <f t="shared" si="13"/>
        <v>#N/A</v>
      </c>
      <c r="L36" s="1" t="e">
        <f t="shared" si="14"/>
        <v>#N/A</v>
      </c>
      <c r="M36">
        <f t="shared" si="8"/>
        <v>0</v>
      </c>
      <c r="N36">
        <f t="shared" si="9"/>
        <v>0</v>
      </c>
      <c r="O36">
        <f t="shared" si="10"/>
        <v>0</v>
      </c>
      <c r="P36">
        <f t="shared" si="11"/>
        <v>0</v>
      </c>
    </row>
    <row r="37" spans="1:16" x14ac:dyDescent="0.25">
      <c r="A37" s="7">
        <v>6</v>
      </c>
      <c r="B37">
        <f t="shared" si="1"/>
        <v>1000</v>
      </c>
      <c r="C37">
        <f t="shared" si="2"/>
        <v>696</v>
      </c>
      <c r="D37">
        <f t="shared" si="12"/>
        <v>1696</v>
      </c>
      <c r="E37" s="1">
        <f t="shared" si="3"/>
        <v>166.66666666666666</v>
      </c>
      <c r="F37">
        <f t="shared" si="4"/>
        <v>116</v>
      </c>
      <c r="G37" s="3">
        <f t="shared" si="5"/>
        <v>282.66666666666669</v>
      </c>
      <c r="H37">
        <f t="shared" si="0"/>
        <v>68</v>
      </c>
      <c r="I37" s="1">
        <f t="shared" si="6"/>
        <v>214.66666666666669</v>
      </c>
      <c r="J37" s="1">
        <f t="shared" si="7"/>
        <v>48</v>
      </c>
      <c r="K37" s="1" t="e">
        <f t="shared" si="13"/>
        <v>#N/A</v>
      </c>
      <c r="L37" s="1" t="e">
        <f t="shared" si="14"/>
        <v>#N/A</v>
      </c>
      <c r="M37">
        <f t="shared" si="8"/>
        <v>0</v>
      </c>
      <c r="N37">
        <f t="shared" si="9"/>
        <v>0</v>
      </c>
      <c r="O37">
        <f t="shared" si="10"/>
        <v>0</v>
      </c>
      <c r="P37">
        <f t="shared" si="11"/>
        <v>0</v>
      </c>
    </row>
    <row r="38" spans="1:16" x14ac:dyDescent="0.25">
      <c r="A38" s="7">
        <v>6.5</v>
      </c>
      <c r="B38">
        <f t="shared" si="1"/>
        <v>1000</v>
      </c>
      <c r="C38">
        <f t="shared" si="2"/>
        <v>729.625</v>
      </c>
      <c r="D38">
        <f t="shared" si="12"/>
        <v>1729.625</v>
      </c>
      <c r="E38" s="1">
        <f t="shared" si="3"/>
        <v>153.84615384615384</v>
      </c>
      <c r="F38">
        <f t="shared" si="4"/>
        <v>112.25</v>
      </c>
      <c r="G38" s="3">
        <f t="shared" si="5"/>
        <v>266.09615384615387</v>
      </c>
      <c r="H38">
        <f t="shared" si="0"/>
        <v>66.75</v>
      </c>
      <c r="I38" s="1">
        <f t="shared" si="6"/>
        <v>199.34615384615387</v>
      </c>
      <c r="J38" s="1">
        <f t="shared" si="7"/>
        <v>45.5</v>
      </c>
      <c r="K38" s="1" t="e">
        <f t="shared" si="13"/>
        <v>#N/A</v>
      </c>
      <c r="L38" s="1" t="e">
        <f t="shared" si="14"/>
        <v>#N/A</v>
      </c>
      <c r="M38">
        <f t="shared" si="8"/>
        <v>0</v>
      </c>
      <c r="N38">
        <f t="shared" si="9"/>
        <v>0</v>
      </c>
      <c r="O38">
        <f t="shared" si="10"/>
        <v>0</v>
      </c>
      <c r="P38">
        <f t="shared" si="11"/>
        <v>0</v>
      </c>
    </row>
    <row r="39" spans="1:16" x14ac:dyDescent="0.25">
      <c r="A39" s="7">
        <v>7</v>
      </c>
      <c r="B39">
        <f t="shared" si="1"/>
        <v>1000</v>
      </c>
      <c r="C39">
        <f t="shared" si="2"/>
        <v>763</v>
      </c>
      <c r="D39">
        <f t="shared" si="12"/>
        <v>1763</v>
      </c>
      <c r="E39" s="1">
        <f t="shared" si="3"/>
        <v>142.85714285714286</v>
      </c>
      <c r="F39">
        <f t="shared" si="4"/>
        <v>109</v>
      </c>
      <c r="G39" s="3">
        <f t="shared" si="5"/>
        <v>251.85714285714286</v>
      </c>
      <c r="H39">
        <f t="shared" si="0"/>
        <v>67</v>
      </c>
      <c r="I39" s="1">
        <f t="shared" si="6"/>
        <v>184.85714285714286</v>
      </c>
      <c r="J39" s="1">
        <f t="shared" si="7"/>
        <v>42</v>
      </c>
      <c r="K39" s="1" t="e">
        <f t="shared" si="13"/>
        <v>#N/A</v>
      </c>
      <c r="L39" s="1" t="e">
        <f t="shared" si="14"/>
        <v>#N/A</v>
      </c>
      <c r="M39">
        <f t="shared" si="8"/>
        <v>0</v>
      </c>
      <c r="N39">
        <f t="shared" si="9"/>
        <v>0</v>
      </c>
      <c r="O39">
        <f t="shared" si="10"/>
        <v>0</v>
      </c>
      <c r="P39">
        <f t="shared" si="11"/>
        <v>0</v>
      </c>
    </row>
    <row r="40" spans="1:16" x14ac:dyDescent="0.25">
      <c r="A40" s="7">
        <v>7.5</v>
      </c>
      <c r="B40">
        <f t="shared" si="1"/>
        <v>1000</v>
      </c>
      <c r="C40">
        <f t="shared" si="2"/>
        <v>796.875</v>
      </c>
      <c r="D40">
        <f t="shared" si="12"/>
        <v>1796.875</v>
      </c>
      <c r="E40" s="1">
        <f t="shared" si="3"/>
        <v>133.33333333333334</v>
      </c>
      <c r="F40">
        <f t="shared" si="4"/>
        <v>106.25</v>
      </c>
      <c r="G40" s="3">
        <f t="shared" si="5"/>
        <v>239.58333333333334</v>
      </c>
      <c r="H40">
        <f t="shared" si="0"/>
        <v>68.75</v>
      </c>
      <c r="I40" s="1">
        <f t="shared" si="6"/>
        <v>170.83333333333334</v>
      </c>
      <c r="J40" s="1">
        <f t="shared" si="7"/>
        <v>37.5</v>
      </c>
      <c r="K40" s="1" t="e">
        <f t="shared" si="13"/>
        <v>#N/A</v>
      </c>
      <c r="L40" s="1" t="e">
        <f t="shared" si="14"/>
        <v>#N/A</v>
      </c>
      <c r="M40">
        <f t="shared" si="8"/>
        <v>0</v>
      </c>
      <c r="N40">
        <f t="shared" si="9"/>
        <v>0</v>
      </c>
      <c r="O40">
        <f t="shared" si="10"/>
        <v>0</v>
      </c>
      <c r="P40">
        <f t="shared" si="11"/>
        <v>0</v>
      </c>
    </row>
    <row r="41" spans="1:16" x14ac:dyDescent="0.25">
      <c r="A41" s="7">
        <v>8</v>
      </c>
      <c r="B41">
        <f t="shared" si="1"/>
        <v>1000</v>
      </c>
      <c r="C41">
        <f t="shared" si="2"/>
        <v>832</v>
      </c>
      <c r="D41">
        <f t="shared" si="12"/>
        <v>1832</v>
      </c>
      <c r="E41" s="1">
        <f t="shared" si="3"/>
        <v>125</v>
      </c>
      <c r="F41">
        <f t="shared" si="4"/>
        <v>104</v>
      </c>
      <c r="G41" s="3">
        <f t="shared" si="5"/>
        <v>229</v>
      </c>
      <c r="H41">
        <f t="shared" si="0"/>
        <v>72</v>
      </c>
      <c r="I41" s="1">
        <f t="shared" si="6"/>
        <v>157</v>
      </c>
      <c r="J41" s="1">
        <f t="shared" si="7"/>
        <v>32</v>
      </c>
      <c r="K41" s="1" t="e">
        <f t="shared" si="13"/>
        <v>#N/A</v>
      </c>
      <c r="L41" s="1" t="e">
        <f t="shared" si="14"/>
        <v>#N/A</v>
      </c>
      <c r="M41">
        <f t="shared" si="8"/>
        <v>0</v>
      </c>
      <c r="N41">
        <f t="shared" si="9"/>
        <v>0</v>
      </c>
      <c r="O41">
        <f t="shared" si="10"/>
        <v>0</v>
      </c>
      <c r="P41">
        <f t="shared" si="11"/>
        <v>0</v>
      </c>
    </row>
    <row r="42" spans="1:16" x14ac:dyDescent="0.25">
      <c r="A42" s="7">
        <v>8.5</v>
      </c>
      <c r="B42">
        <f t="shared" si="1"/>
        <v>1000</v>
      </c>
      <c r="C42">
        <f t="shared" si="2"/>
        <v>869.125</v>
      </c>
      <c r="D42">
        <f t="shared" si="12"/>
        <v>1869.125</v>
      </c>
      <c r="E42" s="1">
        <f t="shared" si="3"/>
        <v>117.64705882352941</v>
      </c>
      <c r="F42">
        <f t="shared" si="4"/>
        <v>102.25</v>
      </c>
      <c r="G42" s="3">
        <f t="shared" si="5"/>
        <v>219.89705882352942</v>
      </c>
      <c r="H42">
        <f t="shared" si="0"/>
        <v>76.75</v>
      </c>
      <c r="I42" s="1">
        <f t="shared" si="6"/>
        <v>143.14705882352942</v>
      </c>
      <c r="J42" s="1">
        <f t="shared" si="7"/>
        <v>25.5</v>
      </c>
      <c r="K42" s="1" t="e">
        <f t="shared" si="13"/>
        <v>#N/A</v>
      </c>
      <c r="L42" s="1" t="e">
        <f t="shared" si="14"/>
        <v>#N/A</v>
      </c>
      <c r="M42">
        <f t="shared" si="8"/>
        <v>0</v>
      </c>
      <c r="N42">
        <f t="shared" si="9"/>
        <v>0</v>
      </c>
      <c r="O42">
        <f t="shared" si="10"/>
        <v>0</v>
      </c>
      <c r="P42">
        <f t="shared" si="11"/>
        <v>0</v>
      </c>
    </row>
    <row r="43" spans="1:16" x14ac:dyDescent="0.25">
      <c r="A43" s="7">
        <v>9</v>
      </c>
      <c r="B43">
        <f t="shared" si="1"/>
        <v>1000</v>
      </c>
      <c r="C43">
        <f t="shared" si="2"/>
        <v>909</v>
      </c>
      <c r="D43">
        <f t="shared" si="12"/>
        <v>1909</v>
      </c>
      <c r="E43" s="1">
        <f t="shared" si="3"/>
        <v>111.11111111111111</v>
      </c>
      <c r="F43">
        <f t="shared" si="4"/>
        <v>101</v>
      </c>
      <c r="G43" s="3">
        <f t="shared" si="5"/>
        <v>212.11111111111111</v>
      </c>
      <c r="H43">
        <f t="shared" si="0"/>
        <v>83</v>
      </c>
      <c r="I43" s="1">
        <f t="shared" si="6"/>
        <v>129.11111111111111</v>
      </c>
      <c r="J43" s="1">
        <f t="shared" si="7"/>
        <v>18</v>
      </c>
      <c r="K43" s="1" t="e">
        <f t="shared" si="13"/>
        <v>#N/A</v>
      </c>
      <c r="L43" s="1" t="e">
        <f t="shared" si="14"/>
        <v>#N/A</v>
      </c>
      <c r="M43">
        <f t="shared" si="8"/>
        <v>0</v>
      </c>
      <c r="N43">
        <f t="shared" si="9"/>
        <v>0</v>
      </c>
      <c r="O43">
        <f t="shared" si="10"/>
        <v>0</v>
      </c>
      <c r="P43">
        <f t="shared" si="11"/>
        <v>0</v>
      </c>
    </row>
    <row r="44" spans="1:16" x14ac:dyDescent="0.25">
      <c r="A44" s="7">
        <v>9.5</v>
      </c>
      <c r="B44">
        <f t="shared" si="1"/>
        <v>1000</v>
      </c>
      <c r="C44">
        <f t="shared" si="2"/>
        <v>952.375</v>
      </c>
      <c r="D44">
        <f t="shared" si="12"/>
        <v>1952.375</v>
      </c>
      <c r="E44" s="1">
        <f t="shared" si="3"/>
        <v>105.26315789473684</v>
      </c>
      <c r="F44">
        <f t="shared" si="4"/>
        <v>100.25</v>
      </c>
      <c r="G44" s="3">
        <f t="shared" si="5"/>
        <v>205.51315789473685</v>
      </c>
      <c r="H44">
        <f t="shared" si="0"/>
        <v>90.75</v>
      </c>
      <c r="I44" s="1">
        <f t="shared" si="6"/>
        <v>114.76315789473685</v>
      </c>
      <c r="J44" s="1">
        <f t="shared" si="7"/>
        <v>9.5</v>
      </c>
      <c r="K44" s="1" t="e">
        <f t="shared" si="13"/>
        <v>#N/A</v>
      </c>
      <c r="L44" s="1" t="e">
        <f t="shared" si="14"/>
        <v>#N/A</v>
      </c>
      <c r="M44">
        <f t="shared" si="8"/>
        <v>0</v>
      </c>
      <c r="N44">
        <f t="shared" si="9"/>
        <v>0</v>
      </c>
      <c r="O44">
        <f t="shared" si="10"/>
        <v>0</v>
      </c>
      <c r="P44">
        <f t="shared" si="11"/>
        <v>0</v>
      </c>
    </row>
    <row r="45" spans="1:16" x14ac:dyDescent="0.25">
      <c r="A45" s="7">
        <v>10</v>
      </c>
      <c r="B45">
        <f t="shared" si="1"/>
        <v>1000</v>
      </c>
      <c r="C45">
        <f t="shared" si="2"/>
        <v>1000</v>
      </c>
      <c r="D45">
        <f t="shared" si="12"/>
        <v>2000</v>
      </c>
      <c r="E45" s="1">
        <f t="shared" si="3"/>
        <v>100</v>
      </c>
      <c r="F45">
        <f t="shared" si="4"/>
        <v>100</v>
      </c>
      <c r="G45" s="3">
        <f t="shared" si="5"/>
        <v>200</v>
      </c>
      <c r="H45">
        <f t="shared" si="0"/>
        <v>100</v>
      </c>
      <c r="I45" s="1">
        <f t="shared" si="6"/>
        <v>100</v>
      </c>
      <c r="J45" s="1">
        <f t="shared" si="7"/>
        <v>0</v>
      </c>
      <c r="K45" s="1" t="e">
        <f t="shared" si="13"/>
        <v>#N/A</v>
      </c>
      <c r="L45" s="1">
        <f t="shared" si="14"/>
        <v>100</v>
      </c>
      <c r="M45">
        <f t="shared" si="8"/>
        <v>0</v>
      </c>
      <c r="N45">
        <f t="shared" si="9"/>
        <v>100</v>
      </c>
      <c r="O45">
        <f t="shared" si="10"/>
        <v>0</v>
      </c>
      <c r="P45">
        <f t="shared" si="11"/>
        <v>10</v>
      </c>
    </row>
    <row r="46" spans="1:16" x14ac:dyDescent="0.25">
      <c r="A46" s="7">
        <v>10.5</v>
      </c>
      <c r="B46">
        <f t="shared" si="1"/>
        <v>1000</v>
      </c>
      <c r="C46">
        <f t="shared" si="2"/>
        <v>1052.625</v>
      </c>
      <c r="D46">
        <f t="shared" si="12"/>
        <v>2052.625</v>
      </c>
      <c r="E46" s="1">
        <f t="shared" si="3"/>
        <v>95.238095238095241</v>
      </c>
      <c r="F46">
        <f t="shared" si="4"/>
        <v>100.25</v>
      </c>
      <c r="G46" s="3">
        <f t="shared" si="5"/>
        <v>195.48809523809524</v>
      </c>
      <c r="H46">
        <f t="shared" si="0"/>
        <v>110.75</v>
      </c>
      <c r="I46" s="1">
        <f t="shared" si="6"/>
        <v>84.738095238095241</v>
      </c>
      <c r="J46" s="1">
        <f t="shared" si="7"/>
        <v>10.5</v>
      </c>
      <c r="K46" s="1" t="e">
        <f t="shared" si="13"/>
        <v>#N/A</v>
      </c>
      <c r="L46" s="1">
        <f t="shared" si="14"/>
        <v>110.75</v>
      </c>
      <c r="M46">
        <f t="shared" si="8"/>
        <v>0</v>
      </c>
      <c r="N46">
        <f t="shared" si="9"/>
        <v>0</v>
      </c>
      <c r="O46">
        <f t="shared" si="10"/>
        <v>0</v>
      </c>
      <c r="P46">
        <f t="shared" si="11"/>
        <v>0</v>
      </c>
    </row>
    <row r="47" spans="1:16" x14ac:dyDescent="0.25">
      <c r="A47" s="7">
        <v>11</v>
      </c>
      <c r="B47">
        <f t="shared" si="1"/>
        <v>1000</v>
      </c>
      <c r="C47">
        <f t="shared" si="2"/>
        <v>1111</v>
      </c>
      <c r="D47">
        <f t="shared" si="12"/>
        <v>2111</v>
      </c>
      <c r="E47" s="1">
        <f t="shared" si="3"/>
        <v>90.909090909090907</v>
      </c>
      <c r="F47">
        <f t="shared" si="4"/>
        <v>101</v>
      </c>
      <c r="G47" s="3">
        <f t="shared" si="5"/>
        <v>191.90909090909091</v>
      </c>
      <c r="H47">
        <f t="shared" si="0"/>
        <v>123</v>
      </c>
      <c r="I47" s="1">
        <f t="shared" si="6"/>
        <v>68.909090909090907</v>
      </c>
      <c r="J47" s="1">
        <f t="shared" si="7"/>
        <v>22</v>
      </c>
      <c r="K47" s="1" t="e">
        <f t="shared" si="13"/>
        <v>#N/A</v>
      </c>
      <c r="L47" s="1">
        <f t="shared" si="14"/>
        <v>123</v>
      </c>
      <c r="M47">
        <f t="shared" si="8"/>
        <v>0</v>
      </c>
      <c r="N47">
        <f t="shared" si="9"/>
        <v>0</v>
      </c>
      <c r="O47">
        <f t="shared" si="10"/>
        <v>0</v>
      </c>
      <c r="P47">
        <f t="shared" si="11"/>
        <v>0</v>
      </c>
    </row>
    <row r="48" spans="1:16" x14ac:dyDescent="0.25">
      <c r="A48" s="7">
        <v>11.5</v>
      </c>
      <c r="B48">
        <f t="shared" si="1"/>
        <v>1000</v>
      </c>
      <c r="C48">
        <f t="shared" si="2"/>
        <v>1175.875</v>
      </c>
      <c r="D48">
        <f t="shared" si="12"/>
        <v>2175.875</v>
      </c>
      <c r="E48" s="1">
        <f t="shared" si="3"/>
        <v>86.956521739130437</v>
      </c>
      <c r="F48">
        <f t="shared" si="4"/>
        <v>102.25</v>
      </c>
      <c r="G48" s="3">
        <f t="shared" si="5"/>
        <v>189.20652173913044</v>
      </c>
      <c r="H48">
        <f t="shared" si="0"/>
        <v>136.75</v>
      </c>
      <c r="I48" s="1">
        <f t="shared" si="6"/>
        <v>52.456521739130437</v>
      </c>
      <c r="J48" s="1">
        <f t="shared" si="7"/>
        <v>34.5</v>
      </c>
      <c r="K48" s="1" t="e">
        <f t="shared" si="13"/>
        <v>#N/A</v>
      </c>
      <c r="L48" s="1">
        <f t="shared" si="14"/>
        <v>136.75</v>
      </c>
      <c r="M48">
        <f t="shared" si="8"/>
        <v>0</v>
      </c>
      <c r="N48">
        <f t="shared" si="9"/>
        <v>0</v>
      </c>
      <c r="O48">
        <f t="shared" si="10"/>
        <v>0</v>
      </c>
      <c r="P48">
        <f t="shared" si="11"/>
        <v>0</v>
      </c>
    </row>
    <row r="49" spans="1:16" x14ac:dyDescent="0.25">
      <c r="A49" s="7">
        <v>12</v>
      </c>
      <c r="B49">
        <f t="shared" si="1"/>
        <v>1000</v>
      </c>
      <c r="C49">
        <f t="shared" si="2"/>
        <v>1248</v>
      </c>
      <c r="D49">
        <f t="shared" si="12"/>
        <v>2248</v>
      </c>
      <c r="E49" s="1">
        <f t="shared" si="3"/>
        <v>83.333333333333329</v>
      </c>
      <c r="F49">
        <f t="shared" si="4"/>
        <v>104</v>
      </c>
      <c r="G49" s="3">
        <f t="shared" si="5"/>
        <v>187.33333333333334</v>
      </c>
      <c r="H49">
        <f t="shared" si="0"/>
        <v>152</v>
      </c>
      <c r="I49" s="1">
        <f t="shared" si="6"/>
        <v>35.333333333333343</v>
      </c>
      <c r="J49" s="1">
        <f t="shared" si="7"/>
        <v>48</v>
      </c>
      <c r="K49" s="1" t="e">
        <f t="shared" si="13"/>
        <v>#N/A</v>
      </c>
      <c r="L49" s="1">
        <f t="shared" si="14"/>
        <v>152</v>
      </c>
      <c r="M49">
        <f t="shared" si="8"/>
        <v>0</v>
      </c>
      <c r="N49">
        <f t="shared" si="9"/>
        <v>0</v>
      </c>
      <c r="O49">
        <f t="shared" si="10"/>
        <v>0</v>
      </c>
      <c r="P49">
        <f t="shared" si="11"/>
        <v>0</v>
      </c>
    </row>
    <row r="50" spans="1:16" x14ac:dyDescent="0.25">
      <c r="A50" s="7">
        <v>12.5</v>
      </c>
      <c r="B50">
        <f t="shared" si="1"/>
        <v>1000</v>
      </c>
      <c r="C50">
        <f t="shared" si="2"/>
        <v>1328.125</v>
      </c>
      <c r="D50">
        <f t="shared" si="12"/>
        <v>2328.125</v>
      </c>
      <c r="E50" s="1">
        <f t="shared" si="3"/>
        <v>80</v>
      </c>
      <c r="F50">
        <f t="shared" si="4"/>
        <v>106.25</v>
      </c>
      <c r="G50" s="3">
        <f t="shared" si="5"/>
        <v>186.25</v>
      </c>
      <c r="H50">
        <f t="shared" si="0"/>
        <v>168.75</v>
      </c>
      <c r="I50" s="1">
        <f t="shared" si="6"/>
        <v>17.5</v>
      </c>
      <c r="J50" s="1">
        <f t="shared" si="7"/>
        <v>62.5</v>
      </c>
      <c r="K50" s="1" t="e">
        <f t="shared" si="13"/>
        <v>#N/A</v>
      </c>
      <c r="L50" s="1">
        <f t="shared" si="14"/>
        <v>168.75</v>
      </c>
      <c r="M50">
        <f t="shared" si="8"/>
        <v>0</v>
      </c>
      <c r="N50">
        <f t="shared" si="9"/>
        <v>0</v>
      </c>
      <c r="O50">
        <f t="shared" si="10"/>
        <v>0</v>
      </c>
      <c r="P50">
        <f t="shared" si="11"/>
        <v>0</v>
      </c>
    </row>
    <row r="51" spans="1:16" x14ac:dyDescent="0.25">
      <c r="A51" s="7">
        <v>13</v>
      </c>
      <c r="B51">
        <f t="shared" si="1"/>
        <v>1000</v>
      </c>
      <c r="C51">
        <f t="shared" si="2"/>
        <v>1417</v>
      </c>
      <c r="D51">
        <f t="shared" si="12"/>
        <v>2417</v>
      </c>
      <c r="E51" s="1">
        <f t="shared" si="3"/>
        <v>76.92307692307692</v>
      </c>
      <c r="F51">
        <f t="shared" si="4"/>
        <v>109</v>
      </c>
      <c r="G51" s="3">
        <f t="shared" si="5"/>
        <v>185.92307692307693</v>
      </c>
      <c r="H51">
        <f t="shared" si="0"/>
        <v>187</v>
      </c>
      <c r="I51" s="1">
        <f t="shared" si="6"/>
        <v>1.076923076923066</v>
      </c>
      <c r="J51" s="1">
        <f t="shared" si="7"/>
        <v>78</v>
      </c>
      <c r="K51" s="1">
        <f t="shared" si="13"/>
        <v>187</v>
      </c>
      <c r="L51" s="1">
        <f t="shared" si="14"/>
        <v>187</v>
      </c>
      <c r="M51">
        <f t="shared" si="8"/>
        <v>187</v>
      </c>
      <c r="N51">
        <f t="shared" si="9"/>
        <v>0</v>
      </c>
      <c r="O51">
        <f t="shared" si="10"/>
        <v>13</v>
      </c>
      <c r="P51">
        <f t="shared" si="11"/>
        <v>0</v>
      </c>
    </row>
    <row r="52" spans="1:16" x14ac:dyDescent="0.25">
      <c r="A52" s="7">
        <v>13.5</v>
      </c>
      <c r="B52">
        <f t="shared" si="1"/>
        <v>1000</v>
      </c>
      <c r="C52">
        <f t="shared" si="2"/>
        <v>1515.375</v>
      </c>
      <c r="D52">
        <f t="shared" si="12"/>
        <v>2515.375</v>
      </c>
      <c r="E52" s="1">
        <f t="shared" si="3"/>
        <v>74.074074074074076</v>
      </c>
      <c r="F52">
        <f t="shared" si="4"/>
        <v>112.25</v>
      </c>
      <c r="G52" s="3">
        <f t="shared" si="5"/>
        <v>186.32407407407408</v>
      </c>
      <c r="H52">
        <f t="shared" si="0"/>
        <v>206.75</v>
      </c>
      <c r="I52" s="1">
        <f t="shared" si="6"/>
        <v>20.425925925925924</v>
      </c>
      <c r="J52" s="1">
        <f t="shared" si="7"/>
        <v>94.5</v>
      </c>
      <c r="K52" s="1">
        <f t="shared" si="13"/>
        <v>206.75</v>
      </c>
      <c r="L52" s="1">
        <f t="shared" si="14"/>
        <v>206.75</v>
      </c>
      <c r="M52">
        <f t="shared" si="8"/>
        <v>0</v>
      </c>
      <c r="N52">
        <f t="shared" si="9"/>
        <v>0</v>
      </c>
      <c r="O52">
        <f t="shared" si="10"/>
        <v>0</v>
      </c>
      <c r="P52">
        <f t="shared" si="11"/>
        <v>0</v>
      </c>
    </row>
    <row r="53" spans="1:16" x14ac:dyDescent="0.25">
      <c r="A53" s="7">
        <v>14.5</v>
      </c>
      <c r="B53">
        <f t="shared" si="1"/>
        <v>1000</v>
      </c>
      <c r="C53">
        <f t="shared" si="2"/>
        <v>1743.625</v>
      </c>
      <c r="D53">
        <f t="shared" si="12"/>
        <v>2743.625</v>
      </c>
      <c r="E53" s="1">
        <f t="shared" si="3"/>
        <v>68.965517241379317</v>
      </c>
      <c r="F53">
        <f t="shared" si="4"/>
        <v>120.25</v>
      </c>
      <c r="G53" s="3">
        <f t="shared" si="5"/>
        <v>189.2155172413793</v>
      </c>
      <c r="H53">
        <f t="shared" si="0"/>
        <v>250.75</v>
      </c>
      <c r="I53" s="1">
        <f t="shared" si="6"/>
        <v>61.534482758620697</v>
      </c>
      <c r="J53" s="1">
        <f t="shared" si="7"/>
        <v>130.5</v>
      </c>
      <c r="K53" s="1">
        <f t="shared" si="13"/>
        <v>250.75</v>
      </c>
      <c r="L53" s="1">
        <f t="shared" si="14"/>
        <v>250.75</v>
      </c>
      <c r="M53">
        <f t="shared" si="8"/>
        <v>0</v>
      </c>
      <c r="N53">
        <f t="shared" si="9"/>
        <v>0</v>
      </c>
      <c r="O53">
        <f t="shared" si="10"/>
        <v>0</v>
      </c>
      <c r="P53">
        <f t="shared" si="11"/>
        <v>0</v>
      </c>
    </row>
    <row r="54" spans="1:16" x14ac:dyDescent="0.25">
      <c r="A54" s="7">
        <v>15.5</v>
      </c>
      <c r="B54">
        <f t="shared" si="1"/>
        <v>1000</v>
      </c>
      <c r="C54">
        <f t="shared" si="2"/>
        <v>2018.875</v>
      </c>
      <c r="D54">
        <f t="shared" si="12"/>
        <v>3018.875</v>
      </c>
      <c r="E54" s="1">
        <f t="shared" si="3"/>
        <v>64.516129032258064</v>
      </c>
      <c r="F54">
        <f t="shared" si="4"/>
        <v>130.25</v>
      </c>
      <c r="G54" s="3">
        <f t="shared" si="5"/>
        <v>194.76612903225808</v>
      </c>
      <c r="H54">
        <f t="shared" si="0"/>
        <v>300.75</v>
      </c>
      <c r="I54" s="1">
        <f t="shared" si="6"/>
        <v>105.98387096774192</v>
      </c>
      <c r="J54" s="1">
        <f t="shared" si="7"/>
        <v>170.5</v>
      </c>
      <c r="K54" s="1">
        <f t="shared" si="13"/>
        <v>300.75</v>
      </c>
      <c r="L54" s="1">
        <f t="shared" si="14"/>
        <v>300.75</v>
      </c>
      <c r="M54">
        <f t="shared" si="8"/>
        <v>0</v>
      </c>
      <c r="N54">
        <f t="shared" si="9"/>
        <v>0</v>
      </c>
      <c r="O54">
        <f t="shared" si="10"/>
        <v>0</v>
      </c>
      <c r="P54">
        <f t="shared" si="11"/>
        <v>0</v>
      </c>
    </row>
    <row r="55" spans="1:16" x14ac:dyDescent="0.25">
      <c r="A55" s="7">
        <v>16.5</v>
      </c>
      <c r="B55">
        <f t="shared" si="1"/>
        <v>1000</v>
      </c>
      <c r="C55">
        <f t="shared" si="2"/>
        <v>2347.125</v>
      </c>
      <c r="D55">
        <f t="shared" si="12"/>
        <v>3347.125</v>
      </c>
      <c r="E55" s="1">
        <f t="shared" si="3"/>
        <v>60.606060606060609</v>
      </c>
      <c r="F55">
        <f t="shared" si="4"/>
        <v>142.25</v>
      </c>
      <c r="G55" s="3">
        <f t="shared" si="5"/>
        <v>202.85606060606059</v>
      </c>
      <c r="H55">
        <f t="shared" si="0"/>
        <v>356.75</v>
      </c>
      <c r="I55" s="1">
        <f t="shared" si="6"/>
        <v>153.89393939393941</v>
      </c>
      <c r="J55" s="1">
        <f t="shared" si="7"/>
        <v>214.5</v>
      </c>
      <c r="K55" s="1">
        <f t="shared" si="13"/>
        <v>356.75</v>
      </c>
      <c r="L55" s="1">
        <f t="shared" si="14"/>
        <v>356.75</v>
      </c>
      <c r="M55">
        <f t="shared" si="8"/>
        <v>0</v>
      </c>
      <c r="N55">
        <f t="shared" si="9"/>
        <v>0</v>
      </c>
      <c r="O55">
        <f t="shared" si="10"/>
        <v>0</v>
      </c>
      <c r="P55">
        <f t="shared" si="11"/>
        <v>0</v>
      </c>
    </row>
    <row r="56" spans="1:16" x14ac:dyDescent="0.25">
      <c r="A56" s="7">
        <v>17.5</v>
      </c>
      <c r="B56">
        <f t="shared" si="1"/>
        <v>1000</v>
      </c>
      <c r="C56">
        <f t="shared" si="2"/>
        <v>2734.375</v>
      </c>
      <c r="D56">
        <f t="shared" si="12"/>
        <v>3734.375</v>
      </c>
      <c r="E56" s="1">
        <f t="shared" si="3"/>
        <v>57.142857142857146</v>
      </c>
      <c r="F56">
        <f t="shared" si="4"/>
        <v>156.25</v>
      </c>
      <c r="G56" s="3">
        <f t="shared" si="5"/>
        <v>213.39285714285714</v>
      </c>
      <c r="H56">
        <f t="shared" si="0"/>
        <v>418.75</v>
      </c>
      <c r="I56" s="1">
        <f t="shared" si="6"/>
        <v>205.35714285714286</v>
      </c>
      <c r="J56" s="1">
        <f t="shared" si="7"/>
        <v>262.5</v>
      </c>
      <c r="K56" s="1">
        <f t="shared" si="13"/>
        <v>418.75</v>
      </c>
      <c r="L56" s="1">
        <f t="shared" si="14"/>
        <v>418.75</v>
      </c>
      <c r="M56">
        <f t="shared" si="8"/>
        <v>0</v>
      </c>
      <c r="N56">
        <f t="shared" si="9"/>
        <v>0</v>
      </c>
      <c r="O56">
        <f t="shared" si="10"/>
        <v>0</v>
      </c>
      <c r="P56">
        <f t="shared" si="11"/>
        <v>0</v>
      </c>
    </row>
    <row r="57" spans="1:16" x14ac:dyDescent="0.25">
      <c r="A57" s="7">
        <v>18.5</v>
      </c>
      <c r="B57">
        <f t="shared" si="1"/>
        <v>1000</v>
      </c>
      <c r="C57">
        <f t="shared" si="2"/>
        <v>3186.625</v>
      </c>
      <c r="D57">
        <f t="shared" si="12"/>
        <v>4186.625</v>
      </c>
      <c r="E57" s="1">
        <f t="shared" si="3"/>
        <v>54.054054054054056</v>
      </c>
      <c r="F57">
        <f t="shared" si="4"/>
        <v>172.25</v>
      </c>
      <c r="G57" s="3">
        <f t="shared" si="5"/>
        <v>226.30405405405406</v>
      </c>
      <c r="H57">
        <f t="shared" si="0"/>
        <v>486.75</v>
      </c>
      <c r="I57" s="1">
        <f t="shared" si="6"/>
        <v>260.44594594594594</v>
      </c>
      <c r="J57" s="1">
        <f t="shared" si="7"/>
        <v>314.5</v>
      </c>
      <c r="K57" s="1">
        <f t="shared" si="13"/>
        <v>486.75</v>
      </c>
      <c r="L57" s="1">
        <f t="shared" si="14"/>
        <v>486.75</v>
      </c>
      <c r="M57">
        <f t="shared" si="8"/>
        <v>0</v>
      </c>
      <c r="N57">
        <f t="shared" si="9"/>
        <v>0</v>
      </c>
      <c r="O57">
        <f t="shared" si="10"/>
        <v>0</v>
      </c>
      <c r="P57">
        <f t="shared" si="11"/>
        <v>0</v>
      </c>
    </row>
    <row r="58" spans="1:16" x14ac:dyDescent="0.25">
      <c r="A58" s="7">
        <v>19.5</v>
      </c>
      <c r="B58">
        <f t="shared" si="1"/>
        <v>1000</v>
      </c>
      <c r="C58">
        <f t="shared" si="2"/>
        <v>3709.875</v>
      </c>
      <c r="D58">
        <f t="shared" si="12"/>
        <v>4709.875</v>
      </c>
      <c r="E58" s="1">
        <f t="shared" si="3"/>
        <v>51.282051282051285</v>
      </c>
      <c r="F58">
        <f t="shared" si="4"/>
        <v>190.25</v>
      </c>
      <c r="G58" s="3">
        <f t="shared" si="5"/>
        <v>241.53205128205127</v>
      </c>
      <c r="H58">
        <f t="shared" si="0"/>
        <v>560.75</v>
      </c>
      <c r="I58" s="1">
        <f t="shared" si="6"/>
        <v>319.21794871794873</v>
      </c>
      <c r="J58" s="1">
        <f t="shared" si="7"/>
        <v>370.5</v>
      </c>
      <c r="K58" s="1">
        <f t="shared" si="13"/>
        <v>560.75</v>
      </c>
      <c r="L58" s="1">
        <f t="shared" si="14"/>
        <v>560.75</v>
      </c>
      <c r="M58">
        <f t="shared" si="8"/>
        <v>0</v>
      </c>
      <c r="N58">
        <f t="shared" si="9"/>
        <v>0</v>
      </c>
      <c r="O58">
        <f t="shared" si="10"/>
        <v>0</v>
      </c>
      <c r="P58">
        <f t="shared" si="11"/>
        <v>0</v>
      </c>
    </row>
    <row r="59" spans="1:16" x14ac:dyDescent="0.25">
      <c r="A59" s="7">
        <v>20.5</v>
      </c>
      <c r="B59">
        <f t="shared" si="1"/>
        <v>1000</v>
      </c>
      <c r="C59">
        <f t="shared" si="2"/>
        <v>4310.125</v>
      </c>
      <c r="D59">
        <f t="shared" si="12"/>
        <v>5310.125</v>
      </c>
      <c r="E59" s="1">
        <f t="shared" si="3"/>
        <v>48.780487804878049</v>
      </c>
      <c r="F59">
        <f t="shared" si="4"/>
        <v>210.25</v>
      </c>
      <c r="G59" s="3">
        <f t="shared" si="5"/>
        <v>259.03048780487802</v>
      </c>
      <c r="H59">
        <f t="shared" si="0"/>
        <v>640.75</v>
      </c>
      <c r="I59" s="1">
        <f t="shared" si="6"/>
        <v>381.71951219512198</v>
      </c>
      <c r="J59" s="1">
        <f t="shared" si="7"/>
        <v>430.5</v>
      </c>
      <c r="K59" s="1">
        <f t="shared" si="13"/>
        <v>640.75</v>
      </c>
      <c r="L59" s="1">
        <f t="shared" si="14"/>
        <v>640.75</v>
      </c>
      <c r="M59">
        <f t="shared" si="8"/>
        <v>0</v>
      </c>
      <c r="N59">
        <f t="shared" si="9"/>
        <v>0</v>
      </c>
      <c r="O59">
        <f t="shared" si="10"/>
        <v>0</v>
      </c>
      <c r="P59">
        <f t="shared" si="11"/>
        <v>0</v>
      </c>
    </row>
    <row r="60" spans="1:16" x14ac:dyDescent="0.25">
      <c r="A60" s="7">
        <v>21.5</v>
      </c>
      <c r="B60">
        <f t="shared" si="1"/>
        <v>1000</v>
      </c>
      <c r="C60">
        <f t="shared" si="2"/>
        <v>4993.375</v>
      </c>
      <c r="D60">
        <f t="shared" si="12"/>
        <v>5993.375</v>
      </c>
      <c r="E60" s="1">
        <f t="shared" si="3"/>
        <v>46.511627906976742</v>
      </c>
      <c r="F60">
        <f t="shared" si="4"/>
        <v>232.25</v>
      </c>
      <c r="G60" s="3">
        <f t="shared" si="5"/>
        <v>278.76162790697674</v>
      </c>
      <c r="H60">
        <f t="shared" si="0"/>
        <v>726.75</v>
      </c>
      <c r="I60" s="1">
        <f t="shared" si="6"/>
        <v>447.98837209302326</v>
      </c>
      <c r="J60" s="1">
        <f t="shared" si="7"/>
        <v>494.5</v>
      </c>
      <c r="K60" s="1">
        <f t="shared" si="13"/>
        <v>726.75</v>
      </c>
      <c r="L60" s="1">
        <f t="shared" si="14"/>
        <v>726.75</v>
      </c>
      <c r="M60">
        <f t="shared" si="8"/>
        <v>0</v>
      </c>
      <c r="N60">
        <f t="shared" si="9"/>
        <v>0</v>
      </c>
      <c r="O60">
        <f t="shared" si="10"/>
        <v>0</v>
      </c>
      <c r="P60">
        <f t="shared" si="11"/>
        <v>0</v>
      </c>
    </row>
    <row r="61" spans="1:16" x14ac:dyDescent="0.25">
      <c r="A61" s="7">
        <v>22.5</v>
      </c>
      <c r="B61">
        <f t="shared" si="1"/>
        <v>1000</v>
      </c>
      <c r="C61">
        <f t="shared" si="2"/>
        <v>5765.625</v>
      </c>
      <c r="D61">
        <f t="shared" si="12"/>
        <v>6765.625</v>
      </c>
      <c r="E61" s="1">
        <f t="shared" si="3"/>
        <v>44.444444444444443</v>
      </c>
      <c r="F61">
        <f t="shared" si="4"/>
        <v>256.25</v>
      </c>
      <c r="G61" s="3">
        <f t="shared" si="5"/>
        <v>300.69444444444446</v>
      </c>
      <c r="H61">
        <f t="shared" si="0"/>
        <v>818.75</v>
      </c>
      <c r="I61" s="1">
        <f t="shared" si="6"/>
        <v>518.05555555555554</v>
      </c>
      <c r="J61" s="1">
        <f t="shared" si="7"/>
        <v>562.5</v>
      </c>
      <c r="K61" s="1">
        <f t="shared" si="13"/>
        <v>818.75</v>
      </c>
      <c r="L61" s="1">
        <f t="shared" si="14"/>
        <v>818.75</v>
      </c>
      <c r="M61">
        <f t="shared" si="8"/>
        <v>0</v>
      </c>
      <c r="N61">
        <f t="shared" si="9"/>
        <v>0</v>
      </c>
      <c r="O61">
        <f t="shared" si="10"/>
        <v>0</v>
      </c>
      <c r="P61">
        <f t="shared" si="11"/>
        <v>0</v>
      </c>
    </row>
    <row r="62" spans="1:16" x14ac:dyDescent="0.25">
      <c r="A62" s="7">
        <v>23.5</v>
      </c>
      <c r="B62">
        <f t="shared" si="1"/>
        <v>1000</v>
      </c>
      <c r="C62">
        <f t="shared" si="2"/>
        <v>6632.875</v>
      </c>
      <c r="D62">
        <f t="shared" si="12"/>
        <v>7632.875</v>
      </c>
      <c r="E62" s="1">
        <f t="shared" si="3"/>
        <v>42.553191489361701</v>
      </c>
      <c r="F62">
        <f t="shared" si="4"/>
        <v>282.25</v>
      </c>
      <c r="G62" s="3">
        <f t="shared" si="5"/>
        <v>324.80319148936172</v>
      </c>
      <c r="H62">
        <f t="shared" si="0"/>
        <v>916.75</v>
      </c>
      <c r="I62" s="1">
        <f t="shared" si="6"/>
        <v>591.94680851063822</v>
      </c>
      <c r="J62" s="1">
        <f t="shared" si="7"/>
        <v>634.5</v>
      </c>
      <c r="K62" s="1">
        <f t="shared" si="13"/>
        <v>916.75</v>
      </c>
      <c r="L62" s="1">
        <f t="shared" si="14"/>
        <v>916.75</v>
      </c>
      <c r="M62">
        <f t="shared" si="8"/>
        <v>0</v>
      </c>
      <c r="N62">
        <f t="shared" si="9"/>
        <v>0</v>
      </c>
      <c r="O62">
        <f t="shared" si="10"/>
        <v>0</v>
      </c>
      <c r="P62">
        <f t="shared" si="11"/>
        <v>0</v>
      </c>
    </row>
    <row r="63" spans="1:16" x14ac:dyDescent="0.25">
      <c r="A63" s="7">
        <v>24.5</v>
      </c>
      <c r="B63">
        <f t="shared" si="1"/>
        <v>1000</v>
      </c>
      <c r="C63">
        <f t="shared" si="2"/>
        <v>7601.125</v>
      </c>
      <c r="D63">
        <f t="shared" si="12"/>
        <v>8601.125</v>
      </c>
      <c r="E63" s="1">
        <f t="shared" si="3"/>
        <v>40.816326530612244</v>
      </c>
      <c r="F63">
        <f t="shared" si="4"/>
        <v>310.25</v>
      </c>
      <c r="G63" s="3">
        <f t="shared" si="5"/>
        <v>351.06632653061223</v>
      </c>
      <c r="H63">
        <f t="shared" si="0"/>
        <v>1020.75</v>
      </c>
      <c r="I63" s="1">
        <f t="shared" si="6"/>
        <v>669.68367346938771</v>
      </c>
      <c r="J63" s="1">
        <f t="shared" si="7"/>
        <v>710.5</v>
      </c>
      <c r="K63" s="1">
        <f t="shared" si="13"/>
        <v>1020.75</v>
      </c>
      <c r="L63" s="1">
        <f t="shared" si="14"/>
        <v>1020.75</v>
      </c>
      <c r="M63">
        <f t="shared" si="8"/>
        <v>0</v>
      </c>
      <c r="N63">
        <f t="shared" si="9"/>
        <v>0</v>
      </c>
      <c r="O63">
        <f t="shared" si="10"/>
        <v>0</v>
      </c>
      <c r="P63">
        <f t="shared" si="11"/>
        <v>0</v>
      </c>
    </row>
    <row r="64" spans="1:16" x14ac:dyDescent="0.25">
      <c r="A64" s="7">
        <v>25.5</v>
      </c>
      <c r="B64">
        <f t="shared" si="1"/>
        <v>1000</v>
      </c>
      <c r="C64">
        <f t="shared" si="2"/>
        <v>8676.375</v>
      </c>
      <c r="D64">
        <f t="shared" si="12"/>
        <v>9676.375</v>
      </c>
      <c r="E64" s="1">
        <f t="shared" si="3"/>
        <v>39.215686274509807</v>
      </c>
      <c r="F64">
        <f t="shared" si="4"/>
        <v>340.25</v>
      </c>
      <c r="G64" s="3">
        <f t="shared" si="5"/>
        <v>379.46568627450978</v>
      </c>
      <c r="H64">
        <f t="shared" si="0"/>
        <v>1130.75</v>
      </c>
      <c r="I64" s="1">
        <f t="shared" si="6"/>
        <v>751.28431372549016</v>
      </c>
      <c r="J64" s="1">
        <f t="shared" si="7"/>
        <v>790.5</v>
      </c>
      <c r="K64" s="1">
        <f t="shared" si="13"/>
        <v>1130.75</v>
      </c>
      <c r="L64" s="1">
        <f t="shared" si="14"/>
        <v>1130.75</v>
      </c>
      <c r="M64">
        <f t="shared" si="8"/>
        <v>0</v>
      </c>
      <c r="N64">
        <f t="shared" si="9"/>
        <v>0</v>
      </c>
      <c r="O64">
        <f t="shared" si="10"/>
        <v>0</v>
      </c>
      <c r="P64">
        <f t="shared" si="11"/>
        <v>0</v>
      </c>
    </row>
    <row r="65" spans="1:16" x14ac:dyDescent="0.25">
      <c r="A65" s="7">
        <v>26.5</v>
      </c>
      <c r="B65">
        <f t="shared" si="1"/>
        <v>1000</v>
      </c>
      <c r="C65">
        <f t="shared" si="2"/>
        <v>9864.625</v>
      </c>
      <c r="D65">
        <f t="shared" si="12"/>
        <v>10864.625</v>
      </c>
      <c r="E65" s="1">
        <f t="shared" si="3"/>
        <v>37.735849056603776</v>
      </c>
      <c r="F65">
        <f t="shared" si="4"/>
        <v>372.25</v>
      </c>
      <c r="G65" s="3">
        <f t="shared" si="5"/>
        <v>409.9858490566038</v>
      </c>
      <c r="H65">
        <f t="shared" si="0"/>
        <v>1246.75</v>
      </c>
      <c r="I65" s="1">
        <f t="shared" si="6"/>
        <v>836.7641509433962</v>
      </c>
      <c r="J65" s="1">
        <f t="shared" si="7"/>
        <v>874.5</v>
      </c>
      <c r="K65" s="1">
        <f t="shared" si="13"/>
        <v>1246.75</v>
      </c>
      <c r="L65" s="1">
        <f t="shared" si="14"/>
        <v>1246.75</v>
      </c>
      <c r="M65">
        <f t="shared" si="8"/>
        <v>0</v>
      </c>
      <c r="N65">
        <f t="shared" si="9"/>
        <v>0</v>
      </c>
      <c r="O65">
        <f t="shared" si="10"/>
        <v>0</v>
      </c>
      <c r="P65">
        <f t="shared" si="11"/>
        <v>0</v>
      </c>
    </row>
    <row r="66" spans="1:16" x14ac:dyDescent="0.25">
      <c r="A66" s="7">
        <v>27.5</v>
      </c>
      <c r="B66">
        <f t="shared" si="1"/>
        <v>1000</v>
      </c>
      <c r="C66">
        <f t="shared" si="2"/>
        <v>11171.875</v>
      </c>
      <c r="D66">
        <f t="shared" si="12"/>
        <v>12171.875</v>
      </c>
      <c r="E66" s="1">
        <f t="shared" si="3"/>
        <v>36.363636363636367</v>
      </c>
      <c r="F66">
        <f t="shared" si="4"/>
        <v>406.25</v>
      </c>
      <c r="G66" s="3">
        <f t="shared" si="5"/>
        <v>442.61363636363637</v>
      </c>
      <c r="H66">
        <f t="shared" si="0"/>
        <v>1368.75</v>
      </c>
      <c r="I66" s="1">
        <f t="shared" si="6"/>
        <v>926.13636363636363</v>
      </c>
      <c r="J66" s="1">
        <f t="shared" si="7"/>
        <v>962.5</v>
      </c>
      <c r="K66" s="1">
        <f t="shared" si="13"/>
        <v>1368.75</v>
      </c>
      <c r="L66" s="1">
        <f t="shared" si="14"/>
        <v>1368.75</v>
      </c>
      <c r="M66">
        <f t="shared" si="8"/>
        <v>0</v>
      </c>
      <c r="N66">
        <f t="shared" si="9"/>
        <v>0</v>
      </c>
      <c r="O66">
        <f t="shared" si="10"/>
        <v>0</v>
      </c>
      <c r="P66">
        <f t="shared" si="11"/>
        <v>0</v>
      </c>
    </row>
    <row r="67" spans="1:16" x14ac:dyDescent="0.25">
      <c r="A67" s="7">
        <v>28.5</v>
      </c>
      <c r="B67">
        <f t="shared" si="1"/>
        <v>1000</v>
      </c>
      <c r="C67">
        <f t="shared" si="2"/>
        <v>12604.125</v>
      </c>
      <c r="D67">
        <f t="shared" si="12"/>
        <v>13604.125</v>
      </c>
      <c r="E67" s="1">
        <f t="shared" si="3"/>
        <v>35.087719298245617</v>
      </c>
      <c r="F67">
        <f t="shared" si="4"/>
        <v>442.25</v>
      </c>
      <c r="G67" s="3">
        <f t="shared" si="5"/>
        <v>477.33771929824559</v>
      </c>
      <c r="H67">
        <f t="shared" si="0"/>
        <v>1496.75</v>
      </c>
      <c r="I67" s="1">
        <f t="shared" si="6"/>
        <v>1019.4122807017544</v>
      </c>
      <c r="J67" s="1">
        <f t="shared" si="7"/>
        <v>1054.5</v>
      </c>
      <c r="K67" s="1">
        <f t="shared" si="13"/>
        <v>1496.75</v>
      </c>
      <c r="L67" s="1">
        <f t="shared" si="14"/>
        <v>1496.75</v>
      </c>
      <c r="M67">
        <f t="shared" si="8"/>
        <v>0</v>
      </c>
      <c r="N67">
        <f t="shared" si="9"/>
        <v>0</v>
      </c>
      <c r="O67">
        <f t="shared" si="10"/>
        <v>0</v>
      </c>
      <c r="P67">
        <f t="shared" si="11"/>
        <v>0</v>
      </c>
    </row>
    <row r="68" spans="1:16" x14ac:dyDescent="0.25">
      <c r="A68" s="7">
        <v>29.5</v>
      </c>
      <c r="B68">
        <f t="shared" si="1"/>
        <v>1000</v>
      </c>
      <c r="C68">
        <f t="shared" si="2"/>
        <v>14167.375</v>
      </c>
      <c r="D68">
        <f t="shared" si="12"/>
        <v>15167.375</v>
      </c>
      <c r="E68" s="1">
        <f t="shared" si="3"/>
        <v>33.898305084745765</v>
      </c>
      <c r="F68">
        <f t="shared" si="4"/>
        <v>480.25</v>
      </c>
      <c r="G68" s="3">
        <f t="shared" si="5"/>
        <v>514.14830508474574</v>
      </c>
      <c r="H68">
        <f t="shared" si="0"/>
        <v>1630.75</v>
      </c>
      <c r="I68" s="1">
        <f t="shared" si="6"/>
        <v>1116.6016949152543</v>
      </c>
      <c r="J68" s="1">
        <f t="shared" si="7"/>
        <v>1150.5</v>
      </c>
      <c r="K68" s="1">
        <f t="shared" si="13"/>
        <v>1630.75</v>
      </c>
      <c r="L68" s="1">
        <f t="shared" si="14"/>
        <v>1630.75</v>
      </c>
      <c r="M68">
        <f t="shared" si="8"/>
        <v>0</v>
      </c>
      <c r="N68">
        <f t="shared" si="9"/>
        <v>0</v>
      </c>
      <c r="O68">
        <f t="shared" si="10"/>
        <v>0</v>
      </c>
      <c r="P68">
        <f t="shared" si="11"/>
        <v>0</v>
      </c>
    </row>
    <row r="69" spans="1:16" x14ac:dyDescent="0.25">
      <c r="A69" s="7">
        <v>30.5</v>
      </c>
      <c r="B69">
        <f t="shared" si="1"/>
        <v>1000</v>
      </c>
      <c r="C69">
        <f t="shared" si="2"/>
        <v>15867.625</v>
      </c>
      <c r="D69">
        <f t="shared" si="12"/>
        <v>16867.625</v>
      </c>
      <c r="E69" s="1">
        <f t="shared" si="3"/>
        <v>32.786885245901637</v>
      </c>
      <c r="F69">
        <f t="shared" si="4"/>
        <v>520.25</v>
      </c>
      <c r="G69" s="3">
        <f t="shared" si="5"/>
        <v>553.03688524590166</v>
      </c>
      <c r="H69">
        <f t="shared" si="0"/>
        <v>1770.75</v>
      </c>
      <c r="I69" s="1">
        <f t="shared" si="6"/>
        <v>1217.7131147540983</v>
      </c>
      <c r="J69" s="1">
        <f t="shared" si="7"/>
        <v>1250.5</v>
      </c>
      <c r="K69" s="1">
        <f t="shared" si="13"/>
        <v>1770.75</v>
      </c>
      <c r="L69" s="1">
        <f t="shared" si="14"/>
        <v>1770.75</v>
      </c>
      <c r="M69">
        <f t="shared" si="8"/>
        <v>0</v>
      </c>
      <c r="N69">
        <f t="shared" si="9"/>
        <v>0</v>
      </c>
      <c r="O69">
        <f t="shared" si="10"/>
        <v>0</v>
      </c>
      <c r="P69">
        <f t="shared" si="11"/>
        <v>0</v>
      </c>
    </row>
    <row r="70" spans="1:16" x14ac:dyDescent="0.25">
      <c r="A70" s="7">
        <v>31.5</v>
      </c>
      <c r="B70">
        <f t="shared" si="1"/>
        <v>1000</v>
      </c>
      <c r="C70">
        <f t="shared" si="2"/>
        <v>17710.875</v>
      </c>
      <c r="D70">
        <f t="shared" si="12"/>
        <v>18710.875</v>
      </c>
      <c r="E70" s="1">
        <f t="shared" si="3"/>
        <v>31.746031746031747</v>
      </c>
      <c r="F70">
        <f t="shared" si="4"/>
        <v>562.25</v>
      </c>
      <c r="G70" s="3">
        <f t="shared" si="5"/>
        <v>593.99603174603169</v>
      </c>
      <c r="H70">
        <f t="shared" si="0"/>
        <v>1916.75</v>
      </c>
      <c r="I70" s="1">
        <f t="shared" si="6"/>
        <v>1322.7539682539682</v>
      </c>
      <c r="J70" s="1">
        <f t="shared" si="7"/>
        <v>1354.5</v>
      </c>
      <c r="K70" s="1">
        <f t="shared" si="13"/>
        <v>1916.75</v>
      </c>
      <c r="L70" s="1">
        <f t="shared" si="14"/>
        <v>1916.75</v>
      </c>
      <c r="M70">
        <f t="shared" si="8"/>
        <v>0</v>
      </c>
      <c r="N70">
        <f t="shared" si="9"/>
        <v>0</v>
      </c>
      <c r="O70">
        <f t="shared" si="10"/>
        <v>0</v>
      </c>
      <c r="P70">
        <f t="shared" si="11"/>
        <v>0</v>
      </c>
    </row>
    <row r="71" spans="1:16" x14ac:dyDescent="0.25">
      <c r="A71" s="7">
        <v>32.5</v>
      </c>
      <c r="B71">
        <f t="shared" si="1"/>
        <v>1000</v>
      </c>
      <c r="C71">
        <f t="shared" si="2"/>
        <v>19703.125</v>
      </c>
      <c r="D71">
        <f t="shared" si="12"/>
        <v>20703.125</v>
      </c>
      <c r="E71" s="1">
        <f t="shared" si="3"/>
        <v>30.76923076923077</v>
      </c>
      <c r="F71">
        <f t="shared" si="4"/>
        <v>606.25</v>
      </c>
      <c r="G71" s="3">
        <f t="shared" si="5"/>
        <v>637.01923076923072</v>
      </c>
      <c r="H71">
        <f t="shared" si="0"/>
        <v>2068.75</v>
      </c>
      <c r="I71" s="1">
        <f t="shared" si="6"/>
        <v>1431.7307692307693</v>
      </c>
      <c r="J71" s="1">
        <f t="shared" si="7"/>
        <v>1462.5</v>
      </c>
      <c r="K71" s="1">
        <f t="shared" si="13"/>
        <v>2068.75</v>
      </c>
      <c r="L71" s="1">
        <f t="shared" si="14"/>
        <v>2068.75</v>
      </c>
      <c r="M71">
        <f t="shared" si="8"/>
        <v>0</v>
      </c>
      <c r="N71">
        <f t="shared" si="9"/>
        <v>0</v>
      </c>
      <c r="O71">
        <f t="shared" si="10"/>
        <v>0</v>
      </c>
      <c r="P71">
        <f t="shared" si="11"/>
        <v>0</v>
      </c>
    </row>
    <row r="72" spans="1:16" x14ac:dyDescent="0.25">
      <c r="A72" s="7">
        <v>33.5</v>
      </c>
      <c r="B72">
        <f t="shared" si="1"/>
        <v>1000</v>
      </c>
      <c r="C72">
        <f t="shared" si="2"/>
        <v>21850.375</v>
      </c>
      <c r="D72">
        <f t="shared" si="12"/>
        <v>22850.375</v>
      </c>
      <c r="E72" s="1">
        <f t="shared" si="3"/>
        <v>29.850746268656717</v>
      </c>
      <c r="F72">
        <f t="shared" si="4"/>
        <v>652.25</v>
      </c>
      <c r="G72" s="3">
        <f t="shared" si="5"/>
        <v>682.10074626865674</v>
      </c>
      <c r="H72">
        <f t="shared" si="0"/>
        <v>2226.75</v>
      </c>
      <c r="I72" s="1">
        <f t="shared" si="6"/>
        <v>1544.6492537313434</v>
      </c>
      <c r="J72" s="1">
        <f t="shared" si="7"/>
        <v>1574.5</v>
      </c>
      <c r="K72" s="1">
        <f t="shared" si="13"/>
        <v>2226.75</v>
      </c>
      <c r="L72" s="1">
        <f t="shared" si="14"/>
        <v>2226.75</v>
      </c>
      <c r="M72">
        <f t="shared" si="8"/>
        <v>0</v>
      </c>
      <c r="N72">
        <f t="shared" si="9"/>
        <v>0</v>
      </c>
      <c r="O72">
        <f t="shared" si="10"/>
        <v>0</v>
      </c>
      <c r="P72">
        <f t="shared" si="11"/>
        <v>0</v>
      </c>
    </row>
    <row r="73" spans="1:16" x14ac:dyDescent="0.25">
      <c r="A73" s="7">
        <v>34.5</v>
      </c>
      <c r="B73">
        <f t="shared" si="1"/>
        <v>1000</v>
      </c>
      <c r="C73">
        <f t="shared" si="2"/>
        <v>24158.625</v>
      </c>
      <c r="D73">
        <f t="shared" si="12"/>
        <v>25158.625</v>
      </c>
      <c r="E73" s="1">
        <f t="shared" si="3"/>
        <v>28.985507246376812</v>
      </c>
      <c r="F73">
        <f t="shared" si="4"/>
        <v>700.25</v>
      </c>
      <c r="G73" s="3">
        <f t="shared" si="5"/>
        <v>729.23550724637676</v>
      </c>
      <c r="H73">
        <f t="shared" si="0"/>
        <v>2390.75</v>
      </c>
      <c r="I73" s="1">
        <f t="shared" si="6"/>
        <v>1661.5144927536232</v>
      </c>
      <c r="J73" s="1">
        <f t="shared" si="7"/>
        <v>1690.5</v>
      </c>
      <c r="K73" s="1">
        <f t="shared" si="13"/>
        <v>2390.75</v>
      </c>
      <c r="L73" s="1">
        <f t="shared" si="14"/>
        <v>2390.75</v>
      </c>
      <c r="M73">
        <f t="shared" si="8"/>
        <v>0</v>
      </c>
      <c r="N73">
        <f t="shared" si="9"/>
        <v>0</v>
      </c>
      <c r="O73">
        <f t="shared" si="10"/>
        <v>0</v>
      </c>
      <c r="P73">
        <f t="shared" si="11"/>
        <v>0</v>
      </c>
    </row>
    <row r="74" spans="1:16" x14ac:dyDescent="0.25">
      <c r="A74" s="7">
        <v>35.5</v>
      </c>
      <c r="B74">
        <f t="shared" si="1"/>
        <v>1000</v>
      </c>
      <c r="C74">
        <f t="shared" si="2"/>
        <v>26633.875</v>
      </c>
      <c r="D74">
        <f t="shared" si="12"/>
        <v>27633.875</v>
      </c>
      <c r="E74" s="1">
        <f t="shared" si="3"/>
        <v>28.169014084507044</v>
      </c>
      <c r="F74">
        <f t="shared" si="4"/>
        <v>750.25</v>
      </c>
      <c r="G74" s="3">
        <f t="shared" si="5"/>
        <v>778.41901408450701</v>
      </c>
      <c r="H74">
        <f t="shared" si="0"/>
        <v>2560.75</v>
      </c>
      <c r="I74" s="1">
        <f t="shared" si="6"/>
        <v>1782.3309859154929</v>
      </c>
      <c r="J74" s="1">
        <f t="shared" si="7"/>
        <v>1810.5</v>
      </c>
      <c r="K74" s="1">
        <f t="shared" si="13"/>
        <v>2560.75</v>
      </c>
      <c r="L74" s="1">
        <f t="shared" si="14"/>
        <v>2560.75</v>
      </c>
      <c r="M74">
        <f t="shared" si="8"/>
        <v>0</v>
      </c>
      <c r="N74">
        <f t="shared" si="9"/>
        <v>0</v>
      </c>
      <c r="O74">
        <f t="shared" si="10"/>
        <v>0</v>
      </c>
      <c r="P74">
        <f t="shared" si="11"/>
        <v>0</v>
      </c>
    </row>
    <row r="75" spans="1:16" x14ac:dyDescent="0.25">
      <c r="A75" s="7">
        <v>36.5</v>
      </c>
      <c r="B75">
        <f t="shared" si="1"/>
        <v>1000</v>
      </c>
      <c r="C75">
        <f t="shared" si="2"/>
        <v>29282.125</v>
      </c>
      <c r="D75">
        <f t="shared" si="12"/>
        <v>30282.125</v>
      </c>
      <c r="E75" s="1">
        <f t="shared" si="3"/>
        <v>27.397260273972602</v>
      </c>
      <c r="F75">
        <f t="shared" si="4"/>
        <v>802.25</v>
      </c>
      <c r="G75" s="3">
        <f t="shared" si="5"/>
        <v>829.64726027397262</v>
      </c>
      <c r="H75">
        <f t="shared" si="0"/>
        <v>2736.75</v>
      </c>
      <c r="I75" s="1">
        <f t="shared" si="6"/>
        <v>1907.1027397260273</v>
      </c>
      <c r="J75" s="1">
        <f t="shared" si="7"/>
        <v>1934.5</v>
      </c>
      <c r="K75" s="1">
        <f t="shared" si="13"/>
        <v>2736.75</v>
      </c>
      <c r="L75" s="1">
        <f t="shared" si="14"/>
        <v>2736.75</v>
      </c>
      <c r="M75">
        <f t="shared" si="8"/>
        <v>0</v>
      </c>
      <c r="N75">
        <f t="shared" si="9"/>
        <v>0</v>
      </c>
      <c r="O75">
        <f t="shared" si="10"/>
        <v>0</v>
      </c>
      <c r="P75">
        <f t="shared" si="11"/>
        <v>0</v>
      </c>
    </row>
    <row r="76" spans="1:16" x14ac:dyDescent="0.25">
      <c r="A76" s="7">
        <v>37.5</v>
      </c>
      <c r="B76">
        <f t="shared" si="1"/>
        <v>1000</v>
      </c>
      <c r="C76">
        <f t="shared" si="2"/>
        <v>32109.375</v>
      </c>
      <c r="D76">
        <f t="shared" si="12"/>
        <v>33109.375</v>
      </c>
      <c r="E76" s="1">
        <f t="shared" si="3"/>
        <v>26.666666666666668</v>
      </c>
      <c r="F76">
        <f t="shared" si="4"/>
        <v>856.25</v>
      </c>
      <c r="G76" s="3">
        <f t="shared" si="5"/>
        <v>882.91666666666663</v>
      </c>
      <c r="H76">
        <f t="shared" si="0"/>
        <v>2918.75</v>
      </c>
      <c r="I76" s="1">
        <f t="shared" si="6"/>
        <v>2035.8333333333335</v>
      </c>
      <c r="J76" s="1">
        <f t="shared" si="7"/>
        <v>2062.5</v>
      </c>
      <c r="K76" s="1">
        <f t="shared" si="13"/>
        <v>2918.75</v>
      </c>
      <c r="L76" s="1">
        <f t="shared" si="14"/>
        <v>2918.75</v>
      </c>
      <c r="M76">
        <f t="shared" si="8"/>
        <v>0</v>
      </c>
      <c r="N76">
        <f t="shared" si="9"/>
        <v>0</v>
      </c>
      <c r="O76">
        <f t="shared" si="10"/>
        <v>0</v>
      </c>
      <c r="P76">
        <f t="shared" si="11"/>
        <v>0</v>
      </c>
    </row>
    <row r="77" spans="1:16" x14ac:dyDescent="0.25">
      <c r="A77" s="7">
        <v>38.5</v>
      </c>
      <c r="B77">
        <f t="shared" si="1"/>
        <v>1000</v>
      </c>
      <c r="C77">
        <f t="shared" si="2"/>
        <v>35121.625</v>
      </c>
      <c r="D77">
        <f t="shared" si="12"/>
        <v>36121.625</v>
      </c>
      <c r="E77" s="1">
        <f t="shared" si="3"/>
        <v>25.974025974025974</v>
      </c>
      <c r="F77">
        <f t="shared" si="4"/>
        <v>912.25</v>
      </c>
      <c r="G77" s="3">
        <f t="shared" si="5"/>
        <v>938.22402597402595</v>
      </c>
      <c r="H77">
        <f t="shared" si="0"/>
        <v>3106.75</v>
      </c>
      <c r="I77" s="1">
        <f t="shared" si="6"/>
        <v>2168.5259740259739</v>
      </c>
      <c r="J77" s="1">
        <f t="shared" si="7"/>
        <v>2194.5</v>
      </c>
      <c r="K77" s="1">
        <f t="shared" si="13"/>
        <v>3106.75</v>
      </c>
      <c r="L77" s="1">
        <f t="shared" si="14"/>
        <v>3106.75</v>
      </c>
      <c r="M77">
        <f t="shared" si="8"/>
        <v>0</v>
      </c>
      <c r="N77">
        <f t="shared" si="9"/>
        <v>0</v>
      </c>
      <c r="O77">
        <f t="shared" si="10"/>
        <v>0</v>
      </c>
      <c r="P77">
        <f t="shared" si="11"/>
        <v>0</v>
      </c>
    </row>
    <row r="78" spans="1:16" x14ac:dyDescent="0.25">
      <c r="A78" s="7">
        <v>39.5</v>
      </c>
      <c r="B78">
        <f t="shared" si="1"/>
        <v>1000</v>
      </c>
      <c r="C78">
        <f t="shared" si="2"/>
        <v>38324.875</v>
      </c>
      <c r="D78">
        <f t="shared" si="12"/>
        <v>39324.875</v>
      </c>
      <c r="E78" s="1">
        <f t="shared" si="3"/>
        <v>25.316455696202532</v>
      </c>
      <c r="F78">
        <f t="shared" si="4"/>
        <v>970.25</v>
      </c>
      <c r="G78" s="3">
        <f t="shared" si="5"/>
        <v>995.56645569620252</v>
      </c>
      <c r="H78">
        <f t="shared" si="0"/>
        <v>3300.75</v>
      </c>
      <c r="I78" s="1">
        <f t="shared" si="6"/>
        <v>2305.1835443037976</v>
      </c>
      <c r="J78" s="1">
        <f t="shared" si="7"/>
        <v>2330.5</v>
      </c>
      <c r="K78" s="1">
        <f t="shared" si="13"/>
        <v>3300.75</v>
      </c>
      <c r="L78" s="1">
        <f t="shared" si="14"/>
        <v>3300.75</v>
      </c>
      <c r="M78">
        <f t="shared" si="8"/>
        <v>0</v>
      </c>
      <c r="N78">
        <f t="shared" si="9"/>
        <v>0</v>
      </c>
      <c r="O78">
        <f t="shared" si="10"/>
        <v>0</v>
      </c>
      <c r="P78">
        <f t="shared" si="11"/>
        <v>0</v>
      </c>
    </row>
    <row r="79" spans="1:16" x14ac:dyDescent="0.25">
      <c r="A79" s="7">
        <v>40.5</v>
      </c>
      <c r="B79">
        <f t="shared" si="1"/>
        <v>1000</v>
      </c>
      <c r="C79">
        <f t="shared" si="2"/>
        <v>41725.125</v>
      </c>
      <c r="D79">
        <f t="shared" si="12"/>
        <v>42725.125</v>
      </c>
      <c r="E79" s="1">
        <f t="shared" si="3"/>
        <v>24.691358024691358</v>
      </c>
      <c r="F79">
        <f t="shared" si="4"/>
        <v>1030.25</v>
      </c>
      <c r="G79" s="3">
        <f t="shared" si="5"/>
        <v>1054.9413580246915</v>
      </c>
      <c r="H79">
        <f t="shared" si="0"/>
        <v>3500.75</v>
      </c>
      <c r="I79" s="1">
        <f t="shared" si="6"/>
        <v>2445.8086419753085</v>
      </c>
      <c r="J79" s="1">
        <f t="shared" si="7"/>
        <v>2470.5</v>
      </c>
      <c r="K79" s="1">
        <f t="shared" si="13"/>
        <v>3500.75</v>
      </c>
      <c r="L79" s="1">
        <f t="shared" si="14"/>
        <v>3500.75</v>
      </c>
      <c r="M79">
        <f t="shared" si="8"/>
        <v>0</v>
      </c>
      <c r="N79">
        <f t="shared" si="9"/>
        <v>0</v>
      </c>
      <c r="O79">
        <f t="shared" si="10"/>
        <v>0</v>
      </c>
      <c r="P79">
        <f t="shared" si="11"/>
        <v>0</v>
      </c>
    </row>
    <row r="80" spans="1:16" x14ac:dyDescent="0.25">
      <c r="A80" s="7">
        <v>41.5</v>
      </c>
      <c r="B80">
        <f t="shared" si="1"/>
        <v>1000</v>
      </c>
      <c r="C80">
        <f t="shared" si="2"/>
        <v>45328.375</v>
      </c>
      <c r="D80">
        <f t="shared" si="12"/>
        <v>46328.375</v>
      </c>
      <c r="E80" s="1">
        <f t="shared" si="3"/>
        <v>24.096385542168676</v>
      </c>
      <c r="F80">
        <f t="shared" si="4"/>
        <v>1092.25</v>
      </c>
      <c r="G80" s="3">
        <f t="shared" si="5"/>
        <v>1116.3463855421687</v>
      </c>
      <c r="H80">
        <f t="shared" si="0"/>
        <v>3706.75</v>
      </c>
      <c r="I80" s="1">
        <f t="shared" si="6"/>
        <v>2590.4036144578313</v>
      </c>
      <c r="J80" s="1">
        <f t="shared" si="7"/>
        <v>2614.5</v>
      </c>
      <c r="K80" s="1">
        <f t="shared" si="13"/>
        <v>3706.75</v>
      </c>
      <c r="L80" s="1">
        <f t="shared" si="14"/>
        <v>3706.75</v>
      </c>
      <c r="M80">
        <f t="shared" si="8"/>
        <v>0</v>
      </c>
      <c r="N80">
        <f t="shared" si="9"/>
        <v>0</v>
      </c>
      <c r="O80">
        <f t="shared" si="10"/>
        <v>0</v>
      </c>
      <c r="P80">
        <f t="shared" si="11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7"/>
  <sheetViews>
    <sheetView workbookViewId="0">
      <selection activeCell="W9" sqref="W9"/>
    </sheetView>
  </sheetViews>
  <sheetFormatPr defaultRowHeight="15" x14ac:dyDescent="0.25"/>
  <cols>
    <col min="1" max="1" width="17" customWidth="1"/>
    <col min="2" max="2" width="12" bestFit="1" customWidth="1"/>
    <col min="3" max="3" width="11" bestFit="1" customWidth="1"/>
    <col min="4" max="4" width="12" bestFit="1" customWidth="1"/>
    <col min="5" max="5" width="11" bestFit="1" customWidth="1"/>
    <col min="6" max="6" width="9.42578125" bestFit="1" customWidth="1"/>
    <col min="7" max="7" width="9.28515625" bestFit="1" customWidth="1"/>
    <col min="8" max="8" width="12" bestFit="1" customWidth="1"/>
    <col min="9" max="9" width="11" bestFit="1" customWidth="1"/>
    <col min="10" max="10" width="12" bestFit="1" customWidth="1"/>
    <col min="11" max="11" width="11" bestFit="1" customWidth="1"/>
    <col min="12" max="12" width="9.42578125" bestFit="1" customWidth="1"/>
    <col min="13" max="13" width="9.28515625" bestFit="1" customWidth="1"/>
    <col min="14" max="14" width="12" bestFit="1" customWidth="1"/>
    <col min="15" max="15" width="12.140625" customWidth="1"/>
    <col min="16" max="16" width="12" bestFit="1" customWidth="1"/>
    <col min="17" max="17" width="11.85546875" customWidth="1"/>
    <col min="18" max="18" width="9.42578125" bestFit="1" customWidth="1"/>
    <col min="19" max="19" width="9.28515625" bestFit="1" customWidth="1"/>
  </cols>
  <sheetData>
    <row r="1" spans="1:4" x14ac:dyDescent="0.25">
      <c r="A1" t="s">
        <v>150</v>
      </c>
    </row>
    <row r="3" spans="1:4" x14ac:dyDescent="0.25">
      <c r="A3" t="s">
        <v>148</v>
      </c>
      <c r="B3" t="s">
        <v>106</v>
      </c>
      <c r="C3" t="s">
        <v>139</v>
      </c>
    </row>
    <row r="4" spans="1:4" x14ac:dyDescent="0.25">
      <c r="A4" t="s">
        <v>166</v>
      </c>
      <c r="B4" s="37">
        <f>MAX(G37:G457)</f>
        <v>13</v>
      </c>
      <c r="C4" s="37">
        <f>MAX(F37:F457)</f>
        <v>187</v>
      </c>
    </row>
    <row r="5" spans="1:4" x14ac:dyDescent="0.25">
      <c r="A5" t="s">
        <v>167</v>
      </c>
      <c r="B5" s="37">
        <f>MAX(M37:M457)</f>
        <v>17.399999999999999</v>
      </c>
      <c r="C5" s="37">
        <f>MAX(L37:L457)</f>
        <v>188.27999999999986</v>
      </c>
    </row>
    <row r="6" spans="1:4" x14ac:dyDescent="0.25">
      <c r="A6" t="s">
        <v>168</v>
      </c>
      <c r="B6" s="37">
        <f>MAX(S37:S457)</f>
        <v>20.000000000000099</v>
      </c>
      <c r="C6" s="37">
        <f>MAX(R37:R457)</f>
        <v>200.00000000000637</v>
      </c>
    </row>
    <row r="7" spans="1:4" x14ac:dyDescent="0.25">
      <c r="C7" s="1"/>
    </row>
    <row r="8" spans="1:4" x14ac:dyDescent="0.25">
      <c r="C8" s="1"/>
    </row>
    <row r="10" spans="1:4" x14ac:dyDescent="0.25">
      <c r="A10" t="s">
        <v>146</v>
      </c>
      <c r="B10" s="35">
        <f>MIN(D37:D457)</f>
        <v>1.076923076923066</v>
      </c>
      <c r="C10" s="35">
        <f>MIN(J37:J457)</f>
        <v>1.893793103448445</v>
      </c>
      <c r="D10" s="35">
        <f>MIN(P37:P457)</f>
        <v>6.3664629124104977E-12</v>
      </c>
    </row>
    <row r="11" spans="1:4" x14ac:dyDescent="0.25">
      <c r="A11" t="s">
        <v>110</v>
      </c>
      <c r="B11">
        <v>3</v>
      </c>
      <c r="C11">
        <v>3</v>
      </c>
      <c r="D11">
        <v>3</v>
      </c>
    </row>
    <row r="12" spans="1:4" x14ac:dyDescent="0.25">
      <c r="A12" t="s">
        <v>111</v>
      </c>
      <c r="B12">
        <v>-40</v>
      </c>
      <c r="C12">
        <v>-50</v>
      </c>
      <c r="D12">
        <v>-55</v>
      </c>
    </row>
    <row r="13" spans="1:4" x14ac:dyDescent="0.25">
      <c r="A13" t="s">
        <v>112</v>
      </c>
      <c r="B13">
        <v>200</v>
      </c>
      <c r="C13">
        <v>150</v>
      </c>
      <c r="D13">
        <v>100</v>
      </c>
    </row>
    <row r="14" spans="1:4" x14ac:dyDescent="0.25">
      <c r="A14" t="s">
        <v>114</v>
      </c>
      <c r="B14">
        <v>1000</v>
      </c>
      <c r="C14">
        <v>3000</v>
      </c>
      <c r="D14">
        <v>5000</v>
      </c>
    </row>
    <row r="36" spans="1:19" ht="18" x14ac:dyDescent="0.35">
      <c r="A36" s="2" t="s">
        <v>113</v>
      </c>
      <c r="B36" s="2" t="s">
        <v>157</v>
      </c>
      <c r="C36" s="2" t="s">
        <v>158</v>
      </c>
      <c r="D36" s="2" t="s">
        <v>144</v>
      </c>
      <c r="E36" s="36" t="s">
        <v>161</v>
      </c>
      <c r="F36" s="2"/>
      <c r="H36" s="2" t="s">
        <v>160</v>
      </c>
      <c r="I36" s="2" t="s">
        <v>159</v>
      </c>
      <c r="J36" s="2" t="s">
        <v>144</v>
      </c>
      <c r="K36" s="36" t="s">
        <v>162</v>
      </c>
      <c r="L36" s="2"/>
      <c r="N36" s="2" t="s">
        <v>163</v>
      </c>
      <c r="O36" s="2" t="s">
        <v>164</v>
      </c>
      <c r="P36" s="2" t="s">
        <v>144</v>
      </c>
      <c r="Q36" s="36" t="s">
        <v>165</v>
      </c>
      <c r="R36" s="2"/>
    </row>
    <row r="37" spans="1:19" x14ac:dyDescent="0.25">
      <c r="A37" s="17">
        <v>0</v>
      </c>
      <c r="B37" s="17"/>
      <c r="C37" s="17">
        <f t="shared" ref="C37:C68" si="0">+$B$11*A37^2+$B$12*A37+$B$13</f>
        <v>200</v>
      </c>
      <c r="D37" s="17">
        <f>ABS(+C37-B37)</f>
        <v>200</v>
      </c>
      <c r="E37" s="17"/>
      <c r="F37" s="17">
        <f>IF(D37=$B$10,C37,0)</f>
        <v>0</v>
      </c>
      <c r="G37" s="17">
        <f t="shared" ref="G37:G68" si="1">IF(C37=F37,A37,0)</f>
        <v>0</v>
      </c>
      <c r="H37" s="17"/>
      <c r="I37" s="17">
        <f>+$C$11*A37^2+$C$12*A37+$C$13</f>
        <v>150</v>
      </c>
      <c r="J37" s="17">
        <f>ABS(+I37-H37)</f>
        <v>150</v>
      </c>
      <c r="K37" s="17"/>
      <c r="L37" s="17">
        <f>IF(J37=$C$10,I37,0)</f>
        <v>0</v>
      </c>
      <c r="M37" s="17">
        <f>IF(I37=L37,A37,0)</f>
        <v>0</v>
      </c>
      <c r="N37" s="17"/>
      <c r="O37" s="17">
        <f>+$D$11*A37^2+$D$12*A37+$D$13</f>
        <v>100</v>
      </c>
      <c r="P37" s="17">
        <f t="shared" ref="P37:P144" si="2">ABS(+O37-N37)</f>
        <v>100</v>
      </c>
      <c r="Q37" s="17"/>
      <c r="R37" s="17">
        <f>IF(P37=$D$10,O37,0)</f>
        <v>0</v>
      </c>
      <c r="S37" s="17">
        <f>IF(O37=R37,A37,0)</f>
        <v>0</v>
      </c>
    </row>
    <row r="38" spans="1:19" x14ac:dyDescent="0.25">
      <c r="A38" s="17">
        <v>0.1</v>
      </c>
      <c r="B38" s="17">
        <f t="shared" ref="B38:B69" si="3">(+$B$11/3*A38^3+$B$12/2*A38^2+$B$13*A38+$B$14)/A38</f>
        <v>10198.01</v>
      </c>
      <c r="C38" s="17">
        <f t="shared" si="0"/>
        <v>196.03</v>
      </c>
      <c r="D38" s="17">
        <f t="shared" ref="D38:D90" si="4">ABS(+C38-B38)</f>
        <v>10001.98</v>
      </c>
      <c r="E38" s="17" t="e">
        <f>IF(C38&gt;=B38,C37,NA())</f>
        <v>#N/A</v>
      </c>
      <c r="F38" s="17">
        <f t="shared" ref="F38:F90" si="5">IF(D38=$B$10,C38,0)</f>
        <v>0</v>
      </c>
      <c r="G38" s="17">
        <f t="shared" si="1"/>
        <v>0</v>
      </c>
      <c r="H38" s="17">
        <f>(+$C$11/3*A38^3+$C$12/2*A38^2+$C$13*A38+$C$14)/A38</f>
        <v>30147.510000000002</v>
      </c>
      <c r="I38" s="17">
        <f t="shared" ref="I38:I90" si="6">+$C$11*A38^2+$C$12*A38+$C$13</f>
        <v>145.03</v>
      </c>
      <c r="J38" s="17">
        <f t="shared" ref="J38:J90" si="7">ABS(+I38-H38)</f>
        <v>30002.480000000003</v>
      </c>
      <c r="K38" s="17" t="e">
        <f>IF(I38&gt;=H38,I38,NA())</f>
        <v>#N/A</v>
      </c>
      <c r="L38" s="17">
        <f t="shared" ref="L38:L101" si="8">IF(J38=$C$10,I38,0)</f>
        <v>0</v>
      </c>
      <c r="M38" s="17">
        <f t="shared" ref="M38:M101" si="9">IF(I38=L38,A38,0)</f>
        <v>0</v>
      </c>
      <c r="N38" s="17">
        <f>(+$D$11/3*A38^3+$D$12/2*A38^2+$D$13*A38+$D$14)/A38</f>
        <v>50097.259999999995</v>
      </c>
      <c r="O38" s="17">
        <f t="shared" ref="O38:O101" si="10">+$D$11*A38^2+$D$12*A38+$D$13</f>
        <v>94.53</v>
      </c>
      <c r="P38" s="17">
        <f t="shared" si="2"/>
        <v>50002.729999999996</v>
      </c>
      <c r="Q38" s="17" t="e">
        <f>IF(O38&gt;=N38,O38,NA())</f>
        <v>#N/A</v>
      </c>
      <c r="R38" s="17">
        <f t="shared" ref="R38:R101" si="11">IF(P38=$D$10,O38,0)</f>
        <v>0</v>
      </c>
      <c r="S38" s="17">
        <f t="shared" ref="S38:S101" si="12">IF(O38=R38,A38,0)</f>
        <v>0</v>
      </c>
    </row>
    <row r="39" spans="1:19" x14ac:dyDescent="0.25">
      <c r="A39" s="17">
        <v>0.2</v>
      </c>
      <c r="B39" s="17">
        <f t="shared" si="3"/>
        <v>5196.04</v>
      </c>
      <c r="C39" s="17">
        <f t="shared" si="0"/>
        <v>192.12</v>
      </c>
      <c r="D39" s="17">
        <f t="shared" si="4"/>
        <v>5003.92</v>
      </c>
      <c r="E39" s="17" t="e">
        <f t="shared" ref="E39:E90" si="13">IF(C39&gt;=B39,C39,NA())</f>
        <v>#N/A</v>
      </c>
      <c r="F39" s="17">
        <f t="shared" si="5"/>
        <v>0</v>
      </c>
      <c r="G39" s="17">
        <f t="shared" si="1"/>
        <v>0</v>
      </c>
      <c r="H39" s="17">
        <f t="shared" ref="H39:H90" si="14">(+$C$11/3*A39^3+$C$12/2*A39^2+$C$13*A39+$C$14)/A39</f>
        <v>15145.039999999999</v>
      </c>
      <c r="I39" s="17">
        <f t="shared" si="6"/>
        <v>140.12</v>
      </c>
      <c r="J39" s="17">
        <f t="shared" si="7"/>
        <v>15004.919999999998</v>
      </c>
      <c r="K39" s="17" t="e">
        <f t="shared" ref="K39:K90" si="15">IF(I39&gt;=H39,I39,NA())</f>
        <v>#N/A</v>
      </c>
      <c r="L39" s="17">
        <f t="shared" si="8"/>
        <v>0</v>
      </c>
      <c r="M39" s="17">
        <f t="shared" si="9"/>
        <v>0</v>
      </c>
      <c r="N39" s="17">
        <f t="shared" ref="N39:N102" si="16">(+$D$11/3*A39^3+$D$12/2*A39^2+$D$13*A39+$D$14)/A39</f>
        <v>25094.54</v>
      </c>
      <c r="O39" s="17">
        <f t="shared" si="10"/>
        <v>89.12</v>
      </c>
      <c r="P39" s="17">
        <f t="shared" si="2"/>
        <v>25005.420000000002</v>
      </c>
      <c r="Q39" s="17" t="e">
        <f t="shared" ref="Q39:Q102" si="17">IF(O39&gt;=N39,O39,NA())</f>
        <v>#N/A</v>
      </c>
      <c r="R39" s="17">
        <f t="shared" si="11"/>
        <v>0</v>
      </c>
      <c r="S39" s="17">
        <f t="shared" si="12"/>
        <v>0</v>
      </c>
    </row>
    <row r="40" spans="1:19" x14ac:dyDescent="0.25">
      <c r="A40" s="17">
        <v>0.3</v>
      </c>
      <c r="B40" s="17">
        <f t="shared" si="3"/>
        <v>3527.4233333333336</v>
      </c>
      <c r="C40" s="17">
        <f t="shared" si="0"/>
        <v>188.27</v>
      </c>
      <c r="D40" s="17">
        <f t="shared" si="4"/>
        <v>3339.1533333333336</v>
      </c>
      <c r="E40" s="17" t="e">
        <f t="shared" si="13"/>
        <v>#N/A</v>
      </c>
      <c r="F40" s="17">
        <f t="shared" si="5"/>
        <v>0</v>
      </c>
      <c r="G40" s="17">
        <f t="shared" si="1"/>
        <v>0</v>
      </c>
      <c r="H40" s="17">
        <f t="shared" si="14"/>
        <v>10142.59</v>
      </c>
      <c r="I40" s="17">
        <f t="shared" si="6"/>
        <v>135.27000000000001</v>
      </c>
      <c r="J40" s="17">
        <f t="shared" si="7"/>
        <v>10007.32</v>
      </c>
      <c r="K40" s="17" t="e">
        <f t="shared" si="15"/>
        <v>#N/A</v>
      </c>
      <c r="L40" s="17">
        <f t="shared" si="8"/>
        <v>0</v>
      </c>
      <c r="M40" s="17">
        <f t="shared" si="9"/>
        <v>0</v>
      </c>
      <c r="N40" s="17">
        <f t="shared" si="16"/>
        <v>16758.506666666668</v>
      </c>
      <c r="O40" s="17">
        <f t="shared" si="10"/>
        <v>83.77</v>
      </c>
      <c r="P40" s="17">
        <f t="shared" si="2"/>
        <v>16674.736666666668</v>
      </c>
      <c r="Q40" s="17" t="e">
        <f t="shared" si="17"/>
        <v>#N/A</v>
      </c>
      <c r="R40" s="17">
        <f t="shared" si="11"/>
        <v>0</v>
      </c>
      <c r="S40" s="17">
        <f t="shared" si="12"/>
        <v>0</v>
      </c>
    </row>
    <row r="41" spans="1:19" x14ac:dyDescent="0.25">
      <c r="A41" s="17">
        <v>0.4</v>
      </c>
      <c r="B41" s="17">
        <f t="shared" si="3"/>
        <v>2692.16</v>
      </c>
      <c r="C41" s="17">
        <f t="shared" si="0"/>
        <v>184.48</v>
      </c>
      <c r="D41" s="17">
        <f t="shared" si="4"/>
        <v>2507.6799999999998</v>
      </c>
      <c r="E41" s="17" t="e">
        <f t="shared" si="13"/>
        <v>#N/A</v>
      </c>
      <c r="F41" s="17">
        <f t="shared" si="5"/>
        <v>0</v>
      </c>
      <c r="G41" s="17">
        <f t="shared" si="1"/>
        <v>0</v>
      </c>
      <c r="H41" s="17">
        <f t="shared" si="14"/>
        <v>7640.1599999999989</v>
      </c>
      <c r="I41" s="17">
        <f t="shared" si="6"/>
        <v>130.47999999999999</v>
      </c>
      <c r="J41" s="17">
        <f t="shared" si="7"/>
        <v>7509.6799999999994</v>
      </c>
      <c r="K41" s="17" t="e">
        <f t="shared" si="15"/>
        <v>#N/A</v>
      </c>
      <c r="L41" s="17">
        <f t="shared" si="8"/>
        <v>0</v>
      </c>
      <c r="M41" s="17">
        <f t="shared" si="9"/>
        <v>0</v>
      </c>
      <c r="N41" s="17">
        <f t="shared" si="16"/>
        <v>12589.159999999998</v>
      </c>
      <c r="O41" s="17">
        <f t="shared" si="10"/>
        <v>78.48</v>
      </c>
      <c r="P41" s="17">
        <f t="shared" si="2"/>
        <v>12510.679999999998</v>
      </c>
      <c r="Q41" s="17" t="e">
        <f t="shared" si="17"/>
        <v>#N/A</v>
      </c>
      <c r="R41" s="17">
        <f t="shared" si="11"/>
        <v>0</v>
      </c>
      <c r="S41" s="17">
        <f t="shared" si="12"/>
        <v>0</v>
      </c>
    </row>
    <row r="42" spans="1:19" x14ac:dyDescent="0.25">
      <c r="A42" s="17">
        <v>0.5</v>
      </c>
      <c r="B42" s="17">
        <f t="shared" si="3"/>
        <v>2190.25</v>
      </c>
      <c r="C42" s="17">
        <f t="shared" si="0"/>
        <v>180.75</v>
      </c>
      <c r="D42" s="17">
        <f t="shared" si="4"/>
        <v>2009.5</v>
      </c>
      <c r="E42" s="17" t="e">
        <f t="shared" si="13"/>
        <v>#N/A</v>
      </c>
      <c r="F42" s="17">
        <f t="shared" si="5"/>
        <v>0</v>
      </c>
      <c r="G42" s="17">
        <f t="shared" si="1"/>
        <v>0</v>
      </c>
      <c r="H42" s="17">
        <f t="shared" si="14"/>
        <v>6137.75</v>
      </c>
      <c r="I42" s="17">
        <f t="shared" si="6"/>
        <v>125.75</v>
      </c>
      <c r="J42" s="17">
        <f t="shared" si="7"/>
        <v>6012</v>
      </c>
      <c r="K42" s="17" t="e">
        <f t="shared" si="15"/>
        <v>#N/A</v>
      </c>
      <c r="L42" s="17">
        <f t="shared" si="8"/>
        <v>0</v>
      </c>
      <c r="M42" s="17">
        <f t="shared" si="9"/>
        <v>0</v>
      </c>
      <c r="N42" s="17">
        <f t="shared" si="16"/>
        <v>10086.5</v>
      </c>
      <c r="O42" s="17">
        <f t="shared" si="10"/>
        <v>73.25</v>
      </c>
      <c r="P42" s="17">
        <f t="shared" si="2"/>
        <v>10013.25</v>
      </c>
      <c r="Q42" s="17" t="e">
        <f t="shared" si="17"/>
        <v>#N/A</v>
      </c>
      <c r="R42" s="17">
        <f t="shared" si="11"/>
        <v>0</v>
      </c>
      <c r="S42" s="17">
        <f t="shared" si="12"/>
        <v>0</v>
      </c>
    </row>
    <row r="43" spans="1:19" x14ac:dyDescent="0.25">
      <c r="A43" s="17">
        <v>0.6</v>
      </c>
      <c r="B43" s="17">
        <f t="shared" si="3"/>
        <v>1855.0266666666669</v>
      </c>
      <c r="C43" s="17">
        <f t="shared" si="0"/>
        <v>177.07999999999998</v>
      </c>
      <c r="D43" s="17">
        <f t="shared" si="4"/>
        <v>1677.9466666666669</v>
      </c>
      <c r="E43" s="17" t="e">
        <f t="shared" si="13"/>
        <v>#N/A</v>
      </c>
      <c r="F43" s="17">
        <f t="shared" si="5"/>
        <v>0</v>
      </c>
      <c r="G43" s="17">
        <f t="shared" si="1"/>
        <v>0</v>
      </c>
      <c r="H43" s="17">
        <f t="shared" si="14"/>
        <v>5135.3599999999997</v>
      </c>
      <c r="I43" s="17">
        <f t="shared" si="6"/>
        <v>121.08</v>
      </c>
      <c r="J43" s="17">
        <f t="shared" si="7"/>
        <v>5014.28</v>
      </c>
      <c r="K43" s="17" t="e">
        <f t="shared" si="15"/>
        <v>#N/A</v>
      </c>
      <c r="L43" s="17">
        <f t="shared" si="8"/>
        <v>0</v>
      </c>
      <c r="M43" s="17">
        <f t="shared" si="9"/>
        <v>0</v>
      </c>
      <c r="N43" s="17">
        <f t="shared" si="16"/>
        <v>8417.1933333333327</v>
      </c>
      <c r="O43" s="17">
        <f t="shared" si="10"/>
        <v>68.08</v>
      </c>
      <c r="P43" s="17">
        <f t="shared" si="2"/>
        <v>8349.1133333333328</v>
      </c>
      <c r="Q43" s="17" t="e">
        <f t="shared" si="17"/>
        <v>#N/A</v>
      </c>
      <c r="R43" s="17">
        <f t="shared" si="11"/>
        <v>0</v>
      </c>
      <c r="S43" s="17">
        <f t="shared" si="12"/>
        <v>0</v>
      </c>
    </row>
    <row r="44" spans="1:19" x14ac:dyDescent="0.25">
      <c r="A44" s="17">
        <v>0.7</v>
      </c>
      <c r="B44" s="17">
        <f t="shared" si="3"/>
        <v>1615.0614285714289</v>
      </c>
      <c r="C44" s="17">
        <f t="shared" si="0"/>
        <v>173.47</v>
      </c>
      <c r="D44" s="17">
        <f t="shared" si="4"/>
        <v>1441.5914285714289</v>
      </c>
      <c r="E44" s="17" t="e">
        <f t="shared" si="13"/>
        <v>#N/A</v>
      </c>
      <c r="F44" s="17">
        <f t="shared" si="5"/>
        <v>0</v>
      </c>
      <c r="G44" s="17">
        <f t="shared" si="1"/>
        <v>0</v>
      </c>
      <c r="H44" s="17">
        <f t="shared" si="14"/>
        <v>4418.704285714286</v>
      </c>
      <c r="I44" s="17">
        <f t="shared" si="6"/>
        <v>116.47</v>
      </c>
      <c r="J44" s="17">
        <f t="shared" si="7"/>
        <v>4302.2342857142858</v>
      </c>
      <c r="K44" s="17" t="e">
        <f t="shared" si="15"/>
        <v>#N/A</v>
      </c>
      <c r="L44" s="17">
        <f t="shared" si="8"/>
        <v>0</v>
      </c>
      <c r="M44" s="17">
        <f t="shared" si="9"/>
        <v>0</v>
      </c>
      <c r="N44" s="17">
        <f t="shared" si="16"/>
        <v>7224.0971428571438</v>
      </c>
      <c r="O44" s="17">
        <f t="shared" si="10"/>
        <v>62.97</v>
      </c>
      <c r="P44" s="17">
        <f t="shared" si="2"/>
        <v>7161.1271428571436</v>
      </c>
      <c r="Q44" s="17" t="e">
        <f t="shared" si="17"/>
        <v>#N/A</v>
      </c>
      <c r="R44" s="17">
        <f t="shared" si="11"/>
        <v>0</v>
      </c>
      <c r="S44" s="17">
        <f t="shared" si="12"/>
        <v>0</v>
      </c>
    </row>
    <row r="45" spans="1:19" x14ac:dyDescent="0.25">
      <c r="A45" s="17">
        <v>0.8</v>
      </c>
      <c r="B45" s="17">
        <f t="shared" si="3"/>
        <v>1434.6399999999999</v>
      </c>
      <c r="C45" s="17">
        <f t="shared" si="0"/>
        <v>169.92000000000002</v>
      </c>
      <c r="D45" s="17">
        <f t="shared" si="4"/>
        <v>1264.7199999999998</v>
      </c>
      <c r="E45" s="17" t="e">
        <f t="shared" si="13"/>
        <v>#N/A</v>
      </c>
      <c r="F45" s="17">
        <f t="shared" si="5"/>
        <v>0</v>
      </c>
      <c r="G45" s="17">
        <f t="shared" si="1"/>
        <v>0</v>
      </c>
      <c r="H45" s="17">
        <f t="shared" si="14"/>
        <v>3880.64</v>
      </c>
      <c r="I45" s="17">
        <f t="shared" si="6"/>
        <v>111.92</v>
      </c>
      <c r="J45" s="17">
        <f t="shared" si="7"/>
        <v>3768.72</v>
      </c>
      <c r="K45" s="17" t="e">
        <f t="shared" si="15"/>
        <v>#N/A</v>
      </c>
      <c r="L45" s="17">
        <f t="shared" si="8"/>
        <v>0</v>
      </c>
      <c r="M45" s="17">
        <f t="shared" si="9"/>
        <v>0</v>
      </c>
      <c r="N45" s="17">
        <f t="shared" si="16"/>
        <v>6328.64</v>
      </c>
      <c r="O45" s="17">
        <f t="shared" si="10"/>
        <v>57.92</v>
      </c>
      <c r="P45" s="17">
        <f t="shared" si="2"/>
        <v>6270.72</v>
      </c>
      <c r="Q45" s="17" t="e">
        <f t="shared" si="17"/>
        <v>#N/A</v>
      </c>
      <c r="R45" s="17">
        <f t="shared" si="11"/>
        <v>0</v>
      </c>
      <c r="S45" s="17">
        <f t="shared" si="12"/>
        <v>0</v>
      </c>
    </row>
    <row r="46" spans="1:19" x14ac:dyDescent="0.25">
      <c r="A46" s="17">
        <v>0.9</v>
      </c>
      <c r="B46" s="17">
        <f t="shared" si="3"/>
        <v>1293.921111111111</v>
      </c>
      <c r="C46" s="17">
        <f t="shared" si="0"/>
        <v>166.43</v>
      </c>
      <c r="D46" s="17">
        <f t="shared" si="4"/>
        <v>1127.491111111111</v>
      </c>
      <c r="E46" s="17" t="e">
        <f t="shared" si="13"/>
        <v>#N/A</v>
      </c>
      <c r="F46" s="17">
        <f t="shared" si="5"/>
        <v>0</v>
      </c>
      <c r="G46" s="17">
        <f t="shared" si="1"/>
        <v>0</v>
      </c>
      <c r="H46" s="17">
        <f t="shared" si="14"/>
        <v>3461.643333333333</v>
      </c>
      <c r="I46" s="17">
        <f t="shared" si="6"/>
        <v>107.43</v>
      </c>
      <c r="J46" s="17">
        <f t="shared" si="7"/>
        <v>3354.2133333333331</v>
      </c>
      <c r="K46" s="17" t="e">
        <f t="shared" si="15"/>
        <v>#N/A</v>
      </c>
      <c r="L46" s="17">
        <f t="shared" si="8"/>
        <v>0</v>
      </c>
      <c r="M46" s="17">
        <f t="shared" si="9"/>
        <v>0</v>
      </c>
      <c r="N46" s="17">
        <f t="shared" si="16"/>
        <v>5631.6155555555551</v>
      </c>
      <c r="O46" s="17">
        <f t="shared" si="10"/>
        <v>52.93</v>
      </c>
      <c r="P46" s="17">
        <f t="shared" si="2"/>
        <v>5578.6855555555549</v>
      </c>
      <c r="Q46" s="17" t="e">
        <f t="shared" si="17"/>
        <v>#N/A</v>
      </c>
      <c r="R46" s="17">
        <f t="shared" si="11"/>
        <v>0</v>
      </c>
      <c r="S46" s="17">
        <f t="shared" si="12"/>
        <v>0</v>
      </c>
    </row>
    <row r="47" spans="1:19" x14ac:dyDescent="0.25">
      <c r="A47" s="17">
        <v>1</v>
      </c>
      <c r="B47" s="17">
        <f t="shared" si="3"/>
        <v>1181</v>
      </c>
      <c r="C47" s="17">
        <f t="shared" si="0"/>
        <v>163</v>
      </c>
      <c r="D47" s="17">
        <f t="shared" si="4"/>
        <v>1018</v>
      </c>
      <c r="E47" s="17" t="e">
        <f t="shared" si="13"/>
        <v>#N/A</v>
      </c>
      <c r="F47" s="17">
        <f t="shared" si="5"/>
        <v>0</v>
      </c>
      <c r="G47" s="17">
        <f t="shared" si="1"/>
        <v>0</v>
      </c>
      <c r="H47" s="17">
        <f t="shared" si="14"/>
        <v>3126</v>
      </c>
      <c r="I47" s="17">
        <f t="shared" si="6"/>
        <v>103</v>
      </c>
      <c r="J47" s="17">
        <f t="shared" si="7"/>
        <v>3023</v>
      </c>
      <c r="K47" s="17" t="e">
        <f t="shared" si="15"/>
        <v>#N/A</v>
      </c>
      <c r="L47" s="17">
        <f t="shared" si="8"/>
        <v>0</v>
      </c>
      <c r="M47" s="17">
        <f t="shared" si="9"/>
        <v>0</v>
      </c>
      <c r="N47" s="17">
        <f t="shared" si="16"/>
        <v>5073.5</v>
      </c>
      <c r="O47" s="17">
        <f t="shared" si="10"/>
        <v>48</v>
      </c>
      <c r="P47" s="17">
        <f t="shared" si="2"/>
        <v>5025.5</v>
      </c>
      <c r="Q47" s="17" t="e">
        <f t="shared" si="17"/>
        <v>#N/A</v>
      </c>
      <c r="R47" s="17">
        <f t="shared" si="11"/>
        <v>0</v>
      </c>
      <c r="S47" s="17">
        <f t="shared" si="12"/>
        <v>0</v>
      </c>
    </row>
    <row r="48" spans="1:19" x14ac:dyDescent="0.25">
      <c r="A48" s="17">
        <v>1.1000000000000001</v>
      </c>
      <c r="B48" s="17">
        <f t="shared" si="3"/>
        <v>1088.300909090909</v>
      </c>
      <c r="C48" s="17">
        <f t="shared" si="0"/>
        <v>159.63</v>
      </c>
      <c r="D48" s="17">
        <f t="shared" si="4"/>
        <v>928.67090909090905</v>
      </c>
      <c r="E48" s="17" t="e">
        <f t="shared" si="13"/>
        <v>#N/A</v>
      </c>
      <c r="F48" s="17">
        <f t="shared" si="5"/>
        <v>0</v>
      </c>
      <c r="G48" s="17">
        <f t="shared" si="1"/>
        <v>0</v>
      </c>
      <c r="H48" s="17">
        <f t="shared" si="14"/>
        <v>2850.9827272727271</v>
      </c>
      <c r="I48" s="17">
        <f t="shared" si="6"/>
        <v>98.63</v>
      </c>
      <c r="J48" s="17">
        <f t="shared" si="7"/>
        <v>2752.352727272727</v>
      </c>
      <c r="K48" s="17" t="e">
        <f t="shared" si="15"/>
        <v>#N/A</v>
      </c>
      <c r="L48" s="17">
        <f t="shared" si="8"/>
        <v>0</v>
      </c>
      <c r="M48" s="17">
        <f t="shared" si="9"/>
        <v>0</v>
      </c>
      <c r="N48" s="17">
        <f t="shared" si="16"/>
        <v>4616.4145454545451</v>
      </c>
      <c r="O48" s="17">
        <f t="shared" si="10"/>
        <v>43.129999999999995</v>
      </c>
      <c r="P48" s="17">
        <f t="shared" si="2"/>
        <v>4573.284545454545</v>
      </c>
      <c r="Q48" s="17" t="e">
        <f t="shared" si="17"/>
        <v>#N/A</v>
      </c>
      <c r="R48" s="17">
        <f t="shared" si="11"/>
        <v>0</v>
      </c>
      <c r="S48" s="17">
        <f t="shared" si="12"/>
        <v>0</v>
      </c>
    </row>
    <row r="49" spans="1:19" x14ac:dyDescent="0.25">
      <c r="A49" s="17">
        <v>1.2</v>
      </c>
      <c r="B49" s="17">
        <f t="shared" si="3"/>
        <v>1010.7733333333333</v>
      </c>
      <c r="C49" s="17">
        <f t="shared" si="0"/>
        <v>156.32</v>
      </c>
      <c r="D49" s="17">
        <f t="shared" si="4"/>
        <v>854.45333333333338</v>
      </c>
      <c r="E49" s="17" t="e">
        <f t="shared" si="13"/>
        <v>#N/A</v>
      </c>
      <c r="F49" s="17">
        <f t="shared" si="5"/>
        <v>0</v>
      </c>
      <c r="G49" s="17">
        <f t="shared" si="1"/>
        <v>0</v>
      </c>
      <c r="H49" s="17">
        <f t="shared" si="14"/>
        <v>2621.44</v>
      </c>
      <c r="I49" s="17">
        <f t="shared" si="6"/>
        <v>94.32</v>
      </c>
      <c r="J49" s="17">
        <f t="shared" si="7"/>
        <v>2527.12</v>
      </c>
      <c r="K49" s="17" t="e">
        <f t="shared" si="15"/>
        <v>#N/A</v>
      </c>
      <c r="L49" s="17">
        <f t="shared" si="8"/>
        <v>0</v>
      </c>
      <c r="M49" s="17">
        <f t="shared" si="9"/>
        <v>0</v>
      </c>
      <c r="N49" s="17">
        <f t="shared" si="16"/>
        <v>4235.1066666666666</v>
      </c>
      <c r="O49" s="17">
        <f t="shared" si="10"/>
        <v>38.32</v>
      </c>
      <c r="P49" s="17">
        <f t="shared" si="2"/>
        <v>4196.7866666666669</v>
      </c>
      <c r="Q49" s="17" t="e">
        <f t="shared" si="17"/>
        <v>#N/A</v>
      </c>
      <c r="R49" s="17">
        <f t="shared" si="11"/>
        <v>0</v>
      </c>
      <c r="S49" s="17">
        <f t="shared" si="12"/>
        <v>0</v>
      </c>
    </row>
    <row r="50" spans="1:19" x14ac:dyDescent="0.25">
      <c r="A50" s="17">
        <v>1.3</v>
      </c>
      <c r="B50" s="17">
        <f t="shared" si="3"/>
        <v>944.92076923076911</v>
      </c>
      <c r="C50" s="17">
        <f t="shared" si="0"/>
        <v>153.07</v>
      </c>
      <c r="D50" s="17">
        <f t="shared" si="4"/>
        <v>791.85076923076917</v>
      </c>
      <c r="E50" s="17" t="e">
        <f t="shared" si="13"/>
        <v>#N/A</v>
      </c>
      <c r="F50" s="17">
        <f t="shared" si="5"/>
        <v>0</v>
      </c>
      <c r="G50" s="17">
        <f t="shared" si="1"/>
        <v>0</v>
      </c>
      <c r="H50" s="17">
        <f t="shared" si="14"/>
        <v>2426.8823076923077</v>
      </c>
      <c r="I50" s="17">
        <f t="shared" si="6"/>
        <v>90.07</v>
      </c>
      <c r="J50" s="17">
        <f t="shared" si="7"/>
        <v>2336.8123076923075</v>
      </c>
      <c r="K50" s="17" t="e">
        <f t="shared" si="15"/>
        <v>#N/A</v>
      </c>
      <c r="L50" s="17">
        <f t="shared" si="8"/>
        <v>0</v>
      </c>
      <c r="M50" s="17">
        <f t="shared" si="9"/>
        <v>0</v>
      </c>
      <c r="N50" s="17">
        <f t="shared" si="16"/>
        <v>3912.0938461538458</v>
      </c>
      <c r="O50" s="17">
        <f t="shared" si="10"/>
        <v>33.569999999999993</v>
      </c>
      <c r="P50" s="17">
        <f t="shared" si="2"/>
        <v>3878.5238461538456</v>
      </c>
      <c r="Q50" s="17" t="e">
        <f t="shared" si="17"/>
        <v>#N/A</v>
      </c>
      <c r="R50" s="17">
        <f t="shared" si="11"/>
        <v>0</v>
      </c>
      <c r="S50" s="17">
        <f t="shared" si="12"/>
        <v>0</v>
      </c>
    </row>
    <row r="51" spans="1:19" x14ac:dyDescent="0.25">
      <c r="A51" s="17">
        <v>1.4</v>
      </c>
      <c r="B51" s="17">
        <f t="shared" si="3"/>
        <v>888.24571428571437</v>
      </c>
      <c r="C51" s="17">
        <f t="shared" si="0"/>
        <v>149.88</v>
      </c>
      <c r="D51" s="17">
        <f t="shared" si="4"/>
        <v>738.36571428571438</v>
      </c>
      <c r="E51" s="17" t="e">
        <f t="shared" si="13"/>
        <v>#N/A</v>
      </c>
      <c r="F51" s="17">
        <f t="shared" si="5"/>
        <v>0</v>
      </c>
      <c r="G51" s="17">
        <f t="shared" si="1"/>
        <v>0</v>
      </c>
      <c r="H51" s="17">
        <f t="shared" si="14"/>
        <v>2259.8171428571432</v>
      </c>
      <c r="I51" s="17">
        <f t="shared" si="6"/>
        <v>85.88</v>
      </c>
      <c r="J51" s="17">
        <f t="shared" si="7"/>
        <v>2173.937142857143</v>
      </c>
      <c r="K51" s="17" t="e">
        <f t="shared" si="15"/>
        <v>#N/A</v>
      </c>
      <c r="L51" s="17">
        <f t="shared" si="8"/>
        <v>0</v>
      </c>
      <c r="M51" s="17">
        <f t="shared" si="9"/>
        <v>0</v>
      </c>
      <c r="N51" s="17">
        <f t="shared" si="16"/>
        <v>3634.8885714285716</v>
      </c>
      <c r="O51" s="17">
        <f t="shared" si="10"/>
        <v>28.879999999999995</v>
      </c>
      <c r="P51" s="17">
        <f t="shared" si="2"/>
        <v>3606.0085714285715</v>
      </c>
      <c r="Q51" s="17" t="e">
        <f t="shared" si="17"/>
        <v>#N/A</v>
      </c>
      <c r="R51" s="17">
        <f t="shared" si="11"/>
        <v>0</v>
      </c>
      <c r="S51" s="17">
        <f t="shared" si="12"/>
        <v>0</v>
      </c>
    </row>
    <row r="52" spans="1:19" x14ac:dyDescent="0.25">
      <c r="A52" s="17">
        <v>1.5</v>
      </c>
      <c r="B52" s="17">
        <f t="shared" si="3"/>
        <v>838.91666666666663</v>
      </c>
      <c r="C52" s="17">
        <f t="shared" si="0"/>
        <v>146.75</v>
      </c>
      <c r="D52" s="17">
        <f t="shared" si="4"/>
        <v>692.16666666666663</v>
      </c>
      <c r="E52" s="17" t="e">
        <f t="shared" si="13"/>
        <v>#N/A</v>
      </c>
      <c r="F52" s="17">
        <f t="shared" si="5"/>
        <v>0</v>
      </c>
      <c r="G52" s="17">
        <f t="shared" si="1"/>
        <v>0</v>
      </c>
      <c r="H52" s="17">
        <f t="shared" si="14"/>
        <v>2114.75</v>
      </c>
      <c r="I52" s="17">
        <f t="shared" si="6"/>
        <v>81.75</v>
      </c>
      <c r="J52" s="17">
        <f t="shared" si="7"/>
        <v>2033</v>
      </c>
      <c r="K52" s="17" t="e">
        <f t="shared" si="15"/>
        <v>#N/A</v>
      </c>
      <c r="L52" s="17">
        <f t="shared" si="8"/>
        <v>0</v>
      </c>
      <c r="M52" s="17">
        <f t="shared" si="9"/>
        <v>0</v>
      </c>
      <c r="N52" s="17">
        <f t="shared" si="16"/>
        <v>3394.3333333333335</v>
      </c>
      <c r="O52" s="17">
        <f t="shared" si="10"/>
        <v>24.25</v>
      </c>
      <c r="P52" s="17">
        <f t="shared" si="2"/>
        <v>3370.0833333333335</v>
      </c>
      <c r="Q52" s="17" t="e">
        <f t="shared" si="17"/>
        <v>#N/A</v>
      </c>
      <c r="R52" s="17">
        <f t="shared" si="11"/>
        <v>0</v>
      </c>
      <c r="S52" s="17">
        <f t="shared" si="12"/>
        <v>0</v>
      </c>
    </row>
    <row r="53" spans="1:19" x14ac:dyDescent="0.25">
      <c r="A53" s="17">
        <v>1.6</v>
      </c>
      <c r="B53" s="17">
        <f t="shared" si="3"/>
        <v>795.56</v>
      </c>
      <c r="C53" s="17">
        <f t="shared" si="0"/>
        <v>143.68</v>
      </c>
      <c r="D53" s="17">
        <f t="shared" si="4"/>
        <v>651.87999999999988</v>
      </c>
      <c r="E53" s="17" t="e">
        <f t="shared" si="13"/>
        <v>#N/A</v>
      </c>
      <c r="F53" s="17">
        <f t="shared" si="5"/>
        <v>0</v>
      </c>
      <c r="G53" s="17">
        <f t="shared" si="1"/>
        <v>0</v>
      </c>
      <c r="H53" s="17">
        <f t="shared" si="14"/>
        <v>1987.56</v>
      </c>
      <c r="I53" s="17">
        <f t="shared" si="6"/>
        <v>77.680000000000007</v>
      </c>
      <c r="J53" s="17">
        <f t="shared" si="7"/>
        <v>1909.8799999999999</v>
      </c>
      <c r="K53" s="17" t="e">
        <f t="shared" si="15"/>
        <v>#N/A</v>
      </c>
      <c r="L53" s="17">
        <f t="shared" si="8"/>
        <v>0</v>
      </c>
      <c r="M53" s="17">
        <f t="shared" si="9"/>
        <v>0</v>
      </c>
      <c r="N53" s="17">
        <f t="shared" si="16"/>
        <v>3183.56</v>
      </c>
      <c r="O53" s="17">
        <f t="shared" si="10"/>
        <v>19.680000000000007</v>
      </c>
      <c r="P53" s="17">
        <f t="shared" si="2"/>
        <v>3163.88</v>
      </c>
      <c r="Q53" s="17" t="e">
        <f t="shared" si="17"/>
        <v>#N/A</v>
      </c>
      <c r="R53" s="17">
        <f t="shared" si="11"/>
        <v>0</v>
      </c>
      <c r="S53" s="17">
        <f t="shared" si="12"/>
        <v>0</v>
      </c>
    </row>
    <row r="54" spans="1:19" x14ac:dyDescent="0.25">
      <c r="A54" s="17">
        <v>1.7</v>
      </c>
      <c r="B54" s="17">
        <f t="shared" si="3"/>
        <v>757.12529411764706</v>
      </c>
      <c r="C54" s="17">
        <f t="shared" si="0"/>
        <v>140.67000000000002</v>
      </c>
      <c r="D54" s="17">
        <f t="shared" si="4"/>
        <v>616.4552941176471</v>
      </c>
      <c r="E54" s="17" t="e">
        <f t="shared" si="13"/>
        <v>#N/A</v>
      </c>
      <c r="F54" s="17">
        <f t="shared" si="5"/>
        <v>0</v>
      </c>
      <c r="G54" s="17">
        <f t="shared" si="1"/>
        <v>0</v>
      </c>
      <c r="H54" s="17">
        <f t="shared" si="14"/>
        <v>1875.0958823529413</v>
      </c>
      <c r="I54" s="17">
        <f t="shared" si="6"/>
        <v>73.67</v>
      </c>
      <c r="J54" s="17">
        <f t="shared" si="7"/>
        <v>1801.4258823529412</v>
      </c>
      <c r="K54" s="17" t="e">
        <f t="shared" si="15"/>
        <v>#N/A</v>
      </c>
      <c r="L54" s="17">
        <f t="shared" si="8"/>
        <v>0</v>
      </c>
      <c r="M54" s="17">
        <f t="shared" si="9"/>
        <v>0</v>
      </c>
      <c r="N54" s="17">
        <f t="shared" si="16"/>
        <v>2997.3164705882355</v>
      </c>
      <c r="O54" s="17">
        <f t="shared" si="10"/>
        <v>15.170000000000002</v>
      </c>
      <c r="P54" s="17">
        <f t="shared" si="2"/>
        <v>2982.1464705882354</v>
      </c>
      <c r="Q54" s="17" t="e">
        <f t="shared" si="17"/>
        <v>#N/A</v>
      </c>
      <c r="R54" s="17">
        <f t="shared" si="11"/>
        <v>0</v>
      </c>
      <c r="S54" s="17">
        <f t="shared" si="12"/>
        <v>0</v>
      </c>
    </row>
    <row r="55" spans="1:19" x14ac:dyDescent="0.25">
      <c r="A55" s="17">
        <v>1.8</v>
      </c>
      <c r="B55" s="17">
        <f t="shared" si="3"/>
        <v>722.79555555555555</v>
      </c>
      <c r="C55" s="17">
        <f t="shared" si="0"/>
        <v>137.72</v>
      </c>
      <c r="D55" s="17">
        <f t="shared" si="4"/>
        <v>585.07555555555552</v>
      </c>
      <c r="E55" s="17" t="e">
        <f t="shared" si="13"/>
        <v>#N/A</v>
      </c>
      <c r="F55" s="17">
        <f t="shared" si="5"/>
        <v>0</v>
      </c>
      <c r="G55" s="17">
        <f t="shared" si="1"/>
        <v>0</v>
      </c>
      <c r="H55" s="17">
        <f t="shared" si="14"/>
        <v>1774.9066666666665</v>
      </c>
      <c r="I55" s="17">
        <f t="shared" si="6"/>
        <v>69.72</v>
      </c>
      <c r="J55" s="17">
        <f t="shared" si="7"/>
        <v>1705.1866666666665</v>
      </c>
      <c r="K55" s="17" t="e">
        <f t="shared" si="15"/>
        <v>#N/A</v>
      </c>
      <c r="L55" s="17">
        <f t="shared" si="8"/>
        <v>0</v>
      </c>
      <c r="M55" s="17">
        <f t="shared" si="9"/>
        <v>0</v>
      </c>
      <c r="N55" s="17">
        <f t="shared" si="16"/>
        <v>2831.5177777777776</v>
      </c>
      <c r="O55" s="17">
        <f t="shared" si="10"/>
        <v>10.719999999999999</v>
      </c>
      <c r="P55" s="17">
        <f t="shared" si="2"/>
        <v>2820.7977777777778</v>
      </c>
      <c r="Q55" s="17" t="e">
        <f t="shared" si="17"/>
        <v>#N/A</v>
      </c>
      <c r="R55" s="17">
        <f t="shared" si="11"/>
        <v>0</v>
      </c>
      <c r="S55" s="17">
        <f t="shared" si="12"/>
        <v>0</v>
      </c>
    </row>
    <row r="56" spans="1:19" x14ac:dyDescent="0.25">
      <c r="A56" s="17">
        <v>1.9</v>
      </c>
      <c r="B56" s="17">
        <f t="shared" si="3"/>
        <v>691.92578947368429</v>
      </c>
      <c r="C56" s="17">
        <f t="shared" si="0"/>
        <v>134.82999999999998</v>
      </c>
      <c r="D56" s="17">
        <f t="shared" si="4"/>
        <v>557.09578947368436</v>
      </c>
      <c r="E56" s="17" t="e">
        <f t="shared" si="13"/>
        <v>#N/A</v>
      </c>
      <c r="F56" s="17">
        <f t="shared" si="5"/>
        <v>0</v>
      </c>
      <c r="G56" s="17">
        <f t="shared" si="1"/>
        <v>0</v>
      </c>
      <c r="H56" s="17">
        <f t="shared" si="14"/>
        <v>1685.0573684210526</v>
      </c>
      <c r="I56" s="17">
        <f t="shared" si="6"/>
        <v>65.83</v>
      </c>
      <c r="J56" s="17">
        <f t="shared" si="7"/>
        <v>1619.2273684210527</v>
      </c>
      <c r="K56" s="17" t="e">
        <f t="shared" si="15"/>
        <v>#N/A</v>
      </c>
      <c r="L56" s="17">
        <f t="shared" si="8"/>
        <v>0</v>
      </c>
      <c r="M56" s="17">
        <f t="shared" si="9"/>
        <v>0</v>
      </c>
      <c r="N56" s="17">
        <f t="shared" si="16"/>
        <v>2682.9389473684209</v>
      </c>
      <c r="O56" s="17">
        <f t="shared" si="10"/>
        <v>6.3299999999999983</v>
      </c>
      <c r="P56" s="17">
        <f t="shared" si="2"/>
        <v>2676.608947368421</v>
      </c>
      <c r="Q56" s="17" t="e">
        <f t="shared" si="17"/>
        <v>#N/A</v>
      </c>
      <c r="R56" s="17">
        <f t="shared" si="11"/>
        <v>0</v>
      </c>
      <c r="S56" s="17">
        <f t="shared" si="12"/>
        <v>0</v>
      </c>
    </row>
    <row r="57" spans="1:19" x14ac:dyDescent="0.25">
      <c r="A57" s="17">
        <v>2</v>
      </c>
      <c r="B57" s="17">
        <f t="shared" si="3"/>
        <v>664</v>
      </c>
      <c r="C57" s="17">
        <f t="shared" si="0"/>
        <v>132</v>
      </c>
      <c r="D57" s="17">
        <f t="shared" si="4"/>
        <v>532</v>
      </c>
      <c r="E57" s="17" t="e">
        <f t="shared" si="13"/>
        <v>#N/A</v>
      </c>
      <c r="F57" s="17">
        <f t="shared" si="5"/>
        <v>0</v>
      </c>
      <c r="G57" s="17">
        <f t="shared" si="1"/>
        <v>0</v>
      </c>
      <c r="H57" s="17">
        <f t="shared" si="14"/>
        <v>1604</v>
      </c>
      <c r="I57" s="17">
        <f t="shared" si="6"/>
        <v>62</v>
      </c>
      <c r="J57" s="17">
        <f t="shared" si="7"/>
        <v>1542</v>
      </c>
      <c r="K57" s="17" t="e">
        <f t="shared" si="15"/>
        <v>#N/A</v>
      </c>
      <c r="L57" s="17">
        <f t="shared" si="8"/>
        <v>0</v>
      </c>
      <c r="M57" s="17">
        <f t="shared" si="9"/>
        <v>0</v>
      </c>
      <c r="N57" s="17">
        <f t="shared" si="16"/>
        <v>2549</v>
      </c>
      <c r="O57" s="17">
        <f t="shared" si="10"/>
        <v>2</v>
      </c>
      <c r="P57" s="17">
        <f t="shared" si="2"/>
        <v>2547</v>
      </c>
      <c r="Q57" s="17" t="e">
        <f t="shared" si="17"/>
        <v>#N/A</v>
      </c>
      <c r="R57" s="17">
        <f t="shared" si="11"/>
        <v>0</v>
      </c>
      <c r="S57" s="17">
        <f t="shared" si="12"/>
        <v>0</v>
      </c>
    </row>
    <row r="58" spans="1:19" x14ac:dyDescent="0.25">
      <c r="A58" s="17">
        <v>2.1</v>
      </c>
      <c r="B58" s="17">
        <f t="shared" si="3"/>
        <v>638.60047619047612</v>
      </c>
      <c r="C58" s="17">
        <f t="shared" si="0"/>
        <v>129.23000000000002</v>
      </c>
      <c r="D58" s="17">
        <f t="shared" si="4"/>
        <v>509.3704761904761</v>
      </c>
      <c r="E58" s="17" t="e">
        <f t="shared" si="13"/>
        <v>#N/A</v>
      </c>
      <c r="F58" s="17">
        <f t="shared" si="5"/>
        <v>0</v>
      </c>
      <c r="G58" s="17">
        <f t="shared" si="1"/>
        <v>0</v>
      </c>
      <c r="H58" s="17">
        <f t="shared" si="14"/>
        <v>1530.4814285714285</v>
      </c>
      <c r="I58" s="17">
        <f t="shared" si="6"/>
        <v>58.230000000000004</v>
      </c>
      <c r="J58" s="17">
        <f t="shared" si="7"/>
        <v>1472.2514285714285</v>
      </c>
      <c r="K58" s="17" t="e">
        <f t="shared" si="15"/>
        <v>#N/A</v>
      </c>
      <c r="L58" s="17">
        <f t="shared" si="8"/>
        <v>0</v>
      </c>
      <c r="M58" s="17">
        <f t="shared" si="9"/>
        <v>0</v>
      </c>
      <c r="N58" s="17">
        <f t="shared" si="16"/>
        <v>2427.6123809523806</v>
      </c>
      <c r="O58" s="17">
        <f t="shared" si="10"/>
        <v>-2.269999999999996</v>
      </c>
      <c r="P58" s="17">
        <f t="shared" si="2"/>
        <v>2429.8823809523806</v>
      </c>
      <c r="Q58" s="17" t="e">
        <f t="shared" si="17"/>
        <v>#N/A</v>
      </c>
      <c r="R58" s="17">
        <f t="shared" si="11"/>
        <v>0</v>
      </c>
      <c r="S58" s="17">
        <f t="shared" si="12"/>
        <v>0</v>
      </c>
    </row>
    <row r="59" spans="1:19" x14ac:dyDescent="0.25">
      <c r="A59" s="17">
        <v>2.2000000000000002</v>
      </c>
      <c r="B59" s="17">
        <f t="shared" si="3"/>
        <v>615.38545454545442</v>
      </c>
      <c r="C59" s="17">
        <f t="shared" si="0"/>
        <v>126.52000000000001</v>
      </c>
      <c r="D59" s="17">
        <f t="shared" si="4"/>
        <v>488.86545454545444</v>
      </c>
      <c r="E59" s="17" t="e">
        <f t="shared" si="13"/>
        <v>#N/A</v>
      </c>
      <c r="F59" s="17">
        <f t="shared" si="5"/>
        <v>0</v>
      </c>
      <c r="G59" s="17">
        <f t="shared" si="1"/>
        <v>0</v>
      </c>
      <c r="H59" s="17">
        <f t="shared" si="14"/>
        <v>1463.4763636363637</v>
      </c>
      <c r="I59" s="17">
        <f t="shared" si="6"/>
        <v>54.519999999999982</v>
      </c>
      <c r="J59" s="17">
        <f t="shared" si="7"/>
        <v>1408.9563636363637</v>
      </c>
      <c r="K59" s="17" t="e">
        <f t="shared" si="15"/>
        <v>#N/A</v>
      </c>
      <c r="L59" s="17">
        <f t="shared" si="8"/>
        <v>0</v>
      </c>
      <c r="M59" s="17">
        <f t="shared" si="9"/>
        <v>0</v>
      </c>
      <c r="N59" s="17">
        <f t="shared" si="16"/>
        <v>2317.0672727272722</v>
      </c>
      <c r="O59" s="17">
        <f t="shared" si="10"/>
        <v>-6.4800000000000182</v>
      </c>
      <c r="P59" s="17">
        <f t="shared" si="2"/>
        <v>2323.5472727272722</v>
      </c>
      <c r="Q59" s="17" t="e">
        <f t="shared" si="17"/>
        <v>#N/A</v>
      </c>
      <c r="R59" s="17">
        <f t="shared" si="11"/>
        <v>0</v>
      </c>
      <c r="S59" s="17">
        <f t="shared" si="12"/>
        <v>0</v>
      </c>
    </row>
    <row r="60" spans="1:19" x14ac:dyDescent="0.25">
      <c r="A60" s="17">
        <v>2.2999999999999998</v>
      </c>
      <c r="B60" s="17">
        <f t="shared" si="3"/>
        <v>594.07260869565221</v>
      </c>
      <c r="C60" s="17">
        <f t="shared" si="0"/>
        <v>123.87</v>
      </c>
      <c r="D60" s="17">
        <f t="shared" si="4"/>
        <v>470.2026086956522</v>
      </c>
      <c r="E60" s="17" t="e">
        <f t="shared" si="13"/>
        <v>#N/A</v>
      </c>
      <c r="F60" s="17">
        <f t="shared" si="5"/>
        <v>0</v>
      </c>
      <c r="G60" s="17">
        <f t="shared" si="1"/>
        <v>0</v>
      </c>
      <c r="H60" s="17">
        <f t="shared" si="14"/>
        <v>1402.1378260869567</v>
      </c>
      <c r="I60" s="17">
        <f t="shared" si="6"/>
        <v>50.870000000000005</v>
      </c>
      <c r="J60" s="17">
        <f t="shared" si="7"/>
        <v>1351.2678260869566</v>
      </c>
      <c r="K60" s="17" t="e">
        <f t="shared" si="15"/>
        <v>#N/A</v>
      </c>
      <c r="L60" s="17">
        <f t="shared" si="8"/>
        <v>0</v>
      </c>
      <c r="M60" s="17">
        <f t="shared" si="9"/>
        <v>0</v>
      </c>
      <c r="N60" s="17">
        <f t="shared" si="16"/>
        <v>2215.953043478261</v>
      </c>
      <c r="O60" s="17">
        <f t="shared" si="10"/>
        <v>-10.629999999999995</v>
      </c>
      <c r="P60" s="17">
        <f t="shared" si="2"/>
        <v>2226.5830434782611</v>
      </c>
      <c r="Q60" s="17" t="e">
        <f t="shared" si="17"/>
        <v>#N/A</v>
      </c>
      <c r="R60" s="17">
        <f t="shared" si="11"/>
        <v>0</v>
      </c>
      <c r="S60" s="17">
        <f t="shared" si="12"/>
        <v>0</v>
      </c>
    </row>
    <row r="61" spans="1:19" x14ac:dyDescent="0.25">
      <c r="A61" s="17">
        <v>2.4</v>
      </c>
      <c r="B61" s="17">
        <f t="shared" si="3"/>
        <v>574.42666666666673</v>
      </c>
      <c r="C61" s="17">
        <f t="shared" si="0"/>
        <v>121.28</v>
      </c>
      <c r="D61" s="17">
        <f t="shared" si="4"/>
        <v>453.14666666666676</v>
      </c>
      <c r="E61" s="17" t="e">
        <f t="shared" si="13"/>
        <v>#N/A</v>
      </c>
      <c r="F61" s="17">
        <f t="shared" si="5"/>
        <v>0</v>
      </c>
      <c r="G61" s="17">
        <f t="shared" si="1"/>
        <v>0</v>
      </c>
      <c r="H61" s="17">
        <f t="shared" si="14"/>
        <v>1345.76</v>
      </c>
      <c r="I61" s="17">
        <f t="shared" si="6"/>
        <v>47.28</v>
      </c>
      <c r="J61" s="17">
        <f t="shared" si="7"/>
        <v>1298.48</v>
      </c>
      <c r="K61" s="17" t="e">
        <f t="shared" si="15"/>
        <v>#N/A</v>
      </c>
      <c r="L61" s="17">
        <f t="shared" si="8"/>
        <v>0</v>
      </c>
      <c r="M61" s="17">
        <f t="shared" si="9"/>
        <v>0</v>
      </c>
      <c r="N61" s="17">
        <f t="shared" si="16"/>
        <v>2123.0933333333332</v>
      </c>
      <c r="O61" s="17">
        <f t="shared" si="10"/>
        <v>-14.719999999999999</v>
      </c>
      <c r="P61" s="17">
        <f t="shared" si="2"/>
        <v>2137.813333333333</v>
      </c>
      <c r="Q61" s="17" t="e">
        <f t="shared" si="17"/>
        <v>#N/A</v>
      </c>
      <c r="R61" s="17">
        <f t="shared" si="11"/>
        <v>0</v>
      </c>
      <c r="S61" s="17">
        <f t="shared" si="12"/>
        <v>0</v>
      </c>
    </row>
    <row r="62" spans="1:19" x14ac:dyDescent="0.25">
      <c r="A62" s="17">
        <v>2.5</v>
      </c>
      <c r="B62" s="17">
        <f t="shared" si="3"/>
        <v>556.25</v>
      </c>
      <c r="C62" s="17">
        <f t="shared" si="0"/>
        <v>118.75</v>
      </c>
      <c r="D62" s="17">
        <f t="shared" si="4"/>
        <v>437.5</v>
      </c>
      <c r="E62" s="17" t="e">
        <f t="shared" si="13"/>
        <v>#N/A</v>
      </c>
      <c r="F62" s="17">
        <f t="shared" si="5"/>
        <v>0</v>
      </c>
      <c r="G62" s="17">
        <f t="shared" si="1"/>
        <v>0</v>
      </c>
      <c r="H62" s="17">
        <f t="shared" si="14"/>
        <v>1293.75</v>
      </c>
      <c r="I62" s="17">
        <f t="shared" si="6"/>
        <v>43.75</v>
      </c>
      <c r="J62" s="17">
        <f t="shared" si="7"/>
        <v>1250</v>
      </c>
      <c r="K62" s="17" t="e">
        <f t="shared" si="15"/>
        <v>#N/A</v>
      </c>
      <c r="L62" s="17">
        <f t="shared" si="8"/>
        <v>0</v>
      </c>
      <c r="M62" s="17">
        <f t="shared" si="9"/>
        <v>0</v>
      </c>
      <c r="N62" s="17">
        <f t="shared" si="16"/>
        <v>2037.5</v>
      </c>
      <c r="O62" s="17">
        <f t="shared" si="10"/>
        <v>-18.75</v>
      </c>
      <c r="P62" s="17">
        <f t="shared" si="2"/>
        <v>2056.25</v>
      </c>
      <c r="Q62" s="17" t="e">
        <f t="shared" si="17"/>
        <v>#N/A</v>
      </c>
      <c r="R62" s="17">
        <f t="shared" si="11"/>
        <v>0</v>
      </c>
      <c r="S62" s="17">
        <f t="shared" si="12"/>
        <v>0</v>
      </c>
    </row>
    <row r="63" spans="1:19" x14ac:dyDescent="0.25">
      <c r="A63" s="17">
        <v>2.6</v>
      </c>
      <c r="B63" s="17">
        <f t="shared" si="3"/>
        <v>539.37538461538463</v>
      </c>
      <c r="C63" s="17">
        <f t="shared" si="0"/>
        <v>116.28</v>
      </c>
      <c r="D63" s="17">
        <f t="shared" si="4"/>
        <v>423.09538461538466</v>
      </c>
      <c r="E63" s="17" t="e">
        <f t="shared" si="13"/>
        <v>#N/A</v>
      </c>
      <c r="F63" s="17">
        <f t="shared" si="5"/>
        <v>0</v>
      </c>
      <c r="G63" s="17">
        <f t="shared" si="1"/>
        <v>0</v>
      </c>
      <c r="H63" s="17">
        <f t="shared" si="14"/>
        <v>1245.6061538461538</v>
      </c>
      <c r="I63" s="17">
        <f t="shared" si="6"/>
        <v>40.28</v>
      </c>
      <c r="J63" s="17">
        <f t="shared" si="7"/>
        <v>1205.3261538461538</v>
      </c>
      <c r="K63" s="17" t="e">
        <f t="shared" si="15"/>
        <v>#N/A</v>
      </c>
      <c r="L63" s="17">
        <f t="shared" si="8"/>
        <v>0</v>
      </c>
      <c r="M63" s="17">
        <f t="shared" si="9"/>
        <v>0</v>
      </c>
      <c r="N63" s="17">
        <f t="shared" si="16"/>
        <v>1958.3369230769231</v>
      </c>
      <c r="O63" s="17">
        <f t="shared" si="10"/>
        <v>-22.72</v>
      </c>
      <c r="P63" s="17">
        <f t="shared" si="2"/>
        <v>1981.0569230769231</v>
      </c>
      <c r="Q63" s="17" t="e">
        <f t="shared" si="17"/>
        <v>#N/A</v>
      </c>
      <c r="R63" s="17">
        <f t="shared" si="11"/>
        <v>0</v>
      </c>
      <c r="S63" s="17">
        <f t="shared" si="12"/>
        <v>0</v>
      </c>
    </row>
    <row r="64" spans="1:19" x14ac:dyDescent="0.25">
      <c r="A64" s="17">
        <v>2.7</v>
      </c>
      <c r="B64" s="17">
        <f t="shared" si="3"/>
        <v>523.6603703703704</v>
      </c>
      <c r="C64" s="17">
        <f t="shared" si="0"/>
        <v>113.87</v>
      </c>
      <c r="D64" s="17">
        <f t="shared" si="4"/>
        <v>409.7903703703704</v>
      </c>
      <c r="E64" s="17" t="e">
        <f t="shared" si="13"/>
        <v>#N/A</v>
      </c>
      <c r="F64" s="17">
        <f t="shared" si="5"/>
        <v>0</v>
      </c>
      <c r="G64" s="17">
        <f t="shared" si="1"/>
        <v>0</v>
      </c>
      <c r="H64" s="17">
        <f t="shared" si="14"/>
        <v>1200.901111111111</v>
      </c>
      <c r="I64" s="17">
        <f t="shared" si="6"/>
        <v>36.870000000000005</v>
      </c>
      <c r="J64" s="17">
        <f t="shared" si="7"/>
        <v>1164.0311111111109</v>
      </c>
      <c r="K64" s="17" t="e">
        <f t="shared" si="15"/>
        <v>#N/A</v>
      </c>
      <c r="L64" s="17">
        <f t="shared" si="8"/>
        <v>0</v>
      </c>
      <c r="M64" s="17">
        <f t="shared" si="9"/>
        <v>0</v>
      </c>
      <c r="N64" s="17">
        <f t="shared" si="16"/>
        <v>1884.8918518518517</v>
      </c>
      <c r="O64" s="17">
        <f t="shared" si="10"/>
        <v>-26.629999999999995</v>
      </c>
      <c r="P64" s="17">
        <f t="shared" si="2"/>
        <v>1911.5218518518518</v>
      </c>
      <c r="Q64" s="17" t="e">
        <f t="shared" si="17"/>
        <v>#N/A</v>
      </c>
      <c r="R64" s="17">
        <f t="shared" si="11"/>
        <v>0</v>
      </c>
      <c r="S64" s="17">
        <f t="shared" si="12"/>
        <v>0</v>
      </c>
    </row>
    <row r="65" spans="1:19" x14ac:dyDescent="0.25">
      <c r="A65" s="17">
        <v>2.8</v>
      </c>
      <c r="B65" s="17">
        <f t="shared" si="3"/>
        <v>508.9828571428572</v>
      </c>
      <c r="C65" s="17">
        <f t="shared" si="0"/>
        <v>111.52</v>
      </c>
      <c r="D65" s="17">
        <f t="shared" si="4"/>
        <v>397.46285714285722</v>
      </c>
      <c r="E65" s="17" t="e">
        <f t="shared" si="13"/>
        <v>#N/A</v>
      </c>
      <c r="F65" s="17">
        <f t="shared" si="5"/>
        <v>0</v>
      </c>
      <c r="G65" s="17">
        <f t="shared" si="1"/>
        <v>0</v>
      </c>
      <c r="H65" s="17">
        <f t="shared" si="14"/>
        <v>1159.2685714285715</v>
      </c>
      <c r="I65" s="17">
        <f t="shared" si="6"/>
        <v>33.519999999999996</v>
      </c>
      <c r="J65" s="17">
        <f t="shared" si="7"/>
        <v>1125.7485714285715</v>
      </c>
      <c r="K65" s="17" t="e">
        <f t="shared" si="15"/>
        <v>#N/A</v>
      </c>
      <c r="L65" s="17">
        <f t="shared" si="8"/>
        <v>0</v>
      </c>
      <c r="M65" s="17">
        <f t="shared" si="9"/>
        <v>0</v>
      </c>
      <c r="N65" s="17">
        <f t="shared" si="16"/>
        <v>1816.5542857142857</v>
      </c>
      <c r="O65" s="17">
        <f t="shared" si="10"/>
        <v>-30.480000000000018</v>
      </c>
      <c r="P65" s="17">
        <f t="shared" si="2"/>
        <v>1847.0342857142857</v>
      </c>
      <c r="Q65" s="17" t="e">
        <f t="shared" si="17"/>
        <v>#N/A</v>
      </c>
      <c r="R65" s="17">
        <f t="shared" si="11"/>
        <v>0</v>
      </c>
      <c r="S65" s="17">
        <f t="shared" si="12"/>
        <v>0</v>
      </c>
    </row>
    <row r="66" spans="1:19" x14ac:dyDescent="0.25">
      <c r="A66" s="17">
        <v>2.9</v>
      </c>
      <c r="B66" s="17">
        <f t="shared" si="3"/>
        <v>495.23758620689659</v>
      </c>
      <c r="C66" s="17">
        <f t="shared" si="0"/>
        <v>109.23</v>
      </c>
      <c r="D66" s="17">
        <f t="shared" si="4"/>
        <v>386.00758620689658</v>
      </c>
      <c r="E66" s="17" t="e">
        <f t="shared" si="13"/>
        <v>#N/A</v>
      </c>
      <c r="F66" s="17">
        <f t="shared" si="5"/>
        <v>0</v>
      </c>
      <c r="G66" s="17">
        <f t="shared" si="1"/>
        <v>0</v>
      </c>
      <c r="H66" s="17">
        <f t="shared" si="14"/>
        <v>1120.3927586206896</v>
      </c>
      <c r="I66" s="17">
        <f t="shared" si="6"/>
        <v>30.230000000000004</v>
      </c>
      <c r="J66" s="17">
        <f t="shared" si="7"/>
        <v>1090.1627586206896</v>
      </c>
      <c r="K66" s="17" t="e">
        <f t="shared" si="15"/>
        <v>#N/A</v>
      </c>
      <c r="L66" s="17">
        <f t="shared" si="8"/>
        <v>0</v>
      </c>
      <c r="M66" s="17">
        <f t="shared" si="9"/>
        <v>0</v>
      </c>
      <c r="N66" s="17">
        <f t="shared" si="16"/>
        <v>1752.7979310344826</v>
      </c>
      <c r="O66" s="17">
        <f t="shared" si="10"/>
        <v>-34.27000000000001</v>
      </c>
      <c r="P66" s="17">
        <f t="shared" si="2"/>
        <v>1787.0679310344826</v>
      </c>
      <c r="Q66" s="17" t="e">
        <f t="shared" si="17"/>
        <v>#N/A</v>
      </c>
      <c r="R66" s="17">
        <f t="shared" si="11"/>
        <v>0</v>
      </c>
      <c r="S66" s="17">
        <f t="shared" si="12"/>
        <v>0</v>
      </c>
    </row>
    <row r="67" spans="1:19" x14ac:dyDescent="0.25">
      <c r="A67" s="17">
        <v>3</v>
      </c>
      <c r="B67" s="17">
        <f t="shared" si="3"/>
        <v>482.33333333333331</v>
      </c>
      <c r="C67" s="17">
        <f t="shared" si="0"/>
        <v>107</v>
      </c>
      <c r="D67" s="17">
        <f t="shared" si="4"/>
        <v>375.33333333333331</v>
      </c>
      <c r="E67" s="17" t="e">
        <f t="shared" si="13"/>
        <v>#N/A</v>
      </c>
      <c r="F67" s="17">
        <f t="shared" si="5"/>
        <v>0</v>
      </c>
      <c r="G67" s="17">
        <f t="shared" si="1"/>
        <v>0</v>
      </c>
      <c r="H67" s="17">
        <f t="shared" si="14"/>
        <v>1084</v>
      </c>
      <c r="I67" s="17">
        <f t="shared" si="6"/>
        <v>27</v>
      </c>
      <c r="J67" s="17">
        <f t="shared" si="7"/>
        <v>1057</v>
      </c>
      <c r="K67" s="17" t="e">
        <f t="shared" si="15"/>
        <v>#N/A</v>
      </c>
      <c r="L67" s="17">
        <f t="shared" si="8"/>
        <v>0</v>
      </c>
      <c r="M67" s="17">
        <f t="shared" si="9"/>
        <v>0</v>
      </c>
      <c r="N67" s="17">
        <f t="shared" si="16"/>
        <v>1693.1666666666667</v>
      </c>
      <c r="O67" s="17">
        <f t="shared" si="10"/>
        <v>-38</v>
      </c>
      <c r="P67" s="17">
        <f t="shared" si="2"/>
        <v>1731.1666666666667</v>
      </c>
      <c r="Q67" s="17" t="e">
        <f t="shared" si="17"/>
        <v>#N/A</v>
      </c>
      <c r="R67" s="17">
        <f t="shared" si="11"/>
        <v>0</v>
      </c>
      <c r="S67" s="17">
        <f t="shared" si="12"/>
        <v>0</v>
      </c>
    </row>
    <row r="68" spans="1:19" x14ac:dyDescent="0.25">
      <c r="A68" s="17">
        <v>3.1</v>
      </c>
      <c r="B68" s="17">
        <f t="shared" si="3"/>
        <v>470.19064516129026</v>
      </c>
      <c r="C68" s="17">
        <f t="shared" si="0"/>
        <v>104.83000000000001</v>
      </c>
      <c r="D68" s="17">
        <f t="shared" si="4"/>
        <v>365.36064516129022</v>
      </c>
      <c r="E68" s="17" t="e">
        <f t="shared" si="13"/>
        <v>#N/A</v>
      </c>
      <c r="F68" s="17">
        <f t="shared" si="5"/>
        <v>0</v>
      </c>
      <c r="G68" s="17">
        <f t="shared" si="1"/>
        <v>0</v>
      </c>
      <c r="H68" s="17">
        <f t="shared" si="14"/>
        <v>1049.8519354838711</v>
      </c>
      <c r="I68" s="17">
        <f t="shared" si="6"/>
        <v>23.830000000000013</v>
      </c>
      <c r="J68" s="17">
        <f t="shared" si="7"/>
        <v>1026.0219354838712</v>
      </c>
      <c r="K68" s="17" t="e">
        <f t="shared" si="15"/>
        <v>#N/A</v>
      </c>
      <c r="L68" s="17">
        <f t="shared" si="8"/>
        <v>0</v>
      </c>
      <c r="M68" s="17">
        <f t="shared" si="9"/>
        <v>0</v>
      </c>
      <c r="N68" s="17">
        <f t="shared" si="16"/>
        <v>1637.2632258064514</v>
      </c>
      <c r="O68" s="17">
        <f t="shared" si="10"/>
        <v>-41.669999999999987</v>
      </c>
      <c r="P68" s="17">
        <f t="shared" si="2"/>
        <v>1678.9332258064514</v>
      </c>
      <c r="Q68" s="17" t="e">
        <f t="shared" si="17"/>
        <v>#N/A</v>
      </c>
      <c r="R68" s="17">
        <f t="shared" si="11"/>
        <v>0</v>
      </c>
      <c r="S68" s="17">
        <f t="shared" si="12"/>
        <v>0</v>
      </c>
    </row>
    <row r="69" spans="1:19" x14ac:dyDescent="0.25">
      <c r="A69" s="17">
        <v>3.2</v>
      </c>
      <c r="B69" s="17">
        <f t="shared" si="3"/>
        <v>458.73999999999995</v>
      </c>
      <c r="C69" s="17">
        <f t="shared" ref="C69:C90" si="18">+$B$11*A69^2+$B$12*A69+$B$13</f>
        <v>102.72</v>
      </c>
      <c r="D69" s="17">
        <f t="shared" si="4"/>
        <v>356.02</v>
      </c>
      <c r="E69" s="17" t="e">
        <f t="shared" si="13"/>
        <v>#N/A</v>
      </c>
      <c r="F69" s="17">
        <f t="shared" si="5"/>
        <v>0</v>
      </c>
      <c r="G69" s="17">
        <f t="shared" ref="G69:G90" si="19">IF(C69=F69,A69,0)</f>
        <v>0</v>
      </c>
      <c r="H69" s="17">
        <f t="shared" si="14"/>
        <v>1017.74</v>
      </c>
      <c r="I69" s="17">
        <f t="shared" si="6"/>
        <v>20.72</v>
      </c>
      <c r="J69" s="17">
        <f t="shared" si="7"/>
        <v>997.02</v>
      </c>
      <c r="K69" s="17" t="e">
        <f t="shared" si="15"/>
        <v>#N/A</v>
      </c>
      <c r="L69" s="17">
        <f t="shared" si="8"/>
        <v>0</v>
      </c>
      <c r="M69" s="17">
        <f t="shared" si="9"/>
        <v>0</v>
      </c>
      <c r="N69" s="17">
        <f t="shared" si="16"/>
        <v>1584.7399999999998</v>
      </c>
      <c r="O69" s="17">
        <f t="shared" si="10"/>
        <v>-45.28</v>
      </c>
      <c r="P69" s="17">
        <f t="shared" si="2"/>
        <v>1630.0199999999998</v>
      </c>
      <c r="Q69" s="17" t="e">
        <f t="shared" si="17"/>
        <v>#N/A</v>
      </c>
      <c r="R69" s="17">
        <f t="shared" si="11"/>
        <v>0</v>
      </c>
      <c r="S69" s="17">
        <f t="shared" si="12"/>
        <v>0</v>
      </c>
    </row>
    <row r="70" spans="1:19" x14ac:dyDescent="0.25">
      <c r="A70" s="17">
        <v>3.3</v>
      </c>
      <c r="B70" s="17">
        <f t="shared" ref="B70:B90" si="20">(+$B$11/3*A70^3+$B$12/2*A70^2+$B$13*A70+$B$14)/A70</f>
        <v>447.92030303030305</v>
      </c>
      <c r="C70" s="17">
        <f t="shared" si="18"/>
        <v>100.66999999999999</v>
      </c>
      <c r="D70" s="17">
        <f t="shared" si="4"/>
        <v>347.25030303030303</v>
      </c>
      <c r="E70" s="17" t="e">
        <f t="shared" si="13"/>
        <v>#N/A</v>
      </c>
      <c r="F70" s="17">
        <f t="shared" si="5"/>
        <v>0</v>
      </c>
      <c r="G70" s="17">
        <f t="shared" si="19"/>
        <v>0</v>
      </c>
      <c r="H70" s="17">
        <f t="shared" si="14"/>
        <v>987.48090909090911</v>
      </c>
      <c r="I70" s="17">
        <f t="shared" si="6"/>
        <v>17.669999999999987</v>
      </c>
      <c r="J70" s="17">
        <f t="shared" si="7"/>
        <v>969.81090909090915</v>
      </c>
      <c r="K70" s="17" t="e">
        <f t="shared" si="15"/>
        <v>#N/A</v>
      </c>
      <c r="L70" s="17">
        <f t="shared" si="8"/>
        <v>0</v>
      </c>
      <c r="M70" s="17">
        <f t="shared" si="9"/>
        <v>0</v>
      </c>
      <c r="N70" s="17">
        <f t="shared" si="16"/>
        <v>1535.2915151515153</v>
      </c>
      <c r="O70" s="17">
        <f t="shared" si="10"/>
        <v>-48.830000000000013</v>
      </c>
      <c r="P70" s="17">
        <f t="shared" si="2"/>
        <v>1584.1215151515153</v>
      </c>
      <c r="Q70" s="17" t="e">
        <f t="shared" si="17"/>
        <v>#N/A</v>
      </c>
      <c r="R70" s="17">
        <f t="shared" si="11"/>
        <v>0</v>
      </c>
      <c r="S70" s="17">
        <f t="shared" si="12"/>
        <v>0</v>
      </c>
    </row>
    <row r="71" spans="1:19" x14ac:dyDescent="0.25">
      <c r="A71" s="17">
        <v>3.4</v>
      </c>
      <c r="B71" s="17">
        <f t="shared" si="20"/>
        <v>437.67764705882354</v>
      </c>
      <c r="C71" s="17">
        <f t="shared" si="18"/>
        <v>98.679999999999993</v>
      </c>
      <c r="D71" s="17">
        <f t="shared" si="4"/>
        <v>338.99764705882353</v>
      </c>
      <c r="E71" s="17" t="e">
        <f t="shared" si="13"/>
        <v>#N/A</v>
      </c>
      <c r="F71" s="17">
        <f t="shared" si="5"/>
        <v>0</v>
      </c>
      <c r="G71" s="17">
        <f t="shared" si="19"/>
        <v>0</v>
      </c>
      <c r="H71" s="17">
        <f t="shared" si="14"/>
        <v>958.91294117647067</v>
      </c>
      <c r="I71" s="17">
        <f t="shared" si="6"/>
        <v>14.680000000000007</v>
      </c>
      <c r="J71" s="17">
        <f t="shared" si="7"/>
        <v>944.2329411764706</v>
      </c>
      <c r="K71" s="17" t="e">
        <f t="shared" si="15"/>
        <v>#N/A</v>
      </c>
      <c r="L71" s="17">
        <f t="shared" si="8"/>
        <v>0</v>
      </c>
      <c r="M71" s="17">
        <f t="shared" si="9"/>
        <v>0</v>
      </c>
      <c r="N71" s="17">
        <f t="shared" si="16"/>
        <v>1488.6482352941177</v>
      </c>
      <c r="O71" s="17">
        <f t="shared" si="10"/>
        <v>-52.319999999999993</v>
      </c>
      <c r="P71" s="17">
        <f t="shared" si="2"/>
        <v>1540.9682352941177</v>
      </c>
      <c r="Q71" s="17" t="e">
        <f t="shared" si="17"/>
        <v>#N/A</v>
      </c>
      <c r="R71" s="17">
        <f t="shared" si="11"/>
        <v>0</v>
      </c>
      <c r="S71" s="17">
        <f t="shared" si="12"/>
        <v>0</v>
      </c>
    </row>
    <row r="72" spans="1:19" x14ac:dyDescent="0.25">
      <c r="A72" s="17">
        <v>3.5</v>
      </c>
      <c r="B72" s="17">
        <f t="shared" si="20"/>
        <v>427.96428571428572</v>
      </c>
      <c r="C72" s="17">
        <f t="shared" si="18"/>
        <v>96.75</v>
      </c>
      <c r="D72" s="17">
        <f t="shared" si="4"/>
        <v>331.21428571428572</v>
      </c>
      <c r="E72" s="17" t="e">
        <f t="shared" si="13"/>
        <v>#N/A</v>
      </c>
      <c r="F72" s="17">
        <f t="shared" si="5"/>
        <v>0</v>
      </c>
      <c r="G72" s="17">
        <f t="shared" si="19"/>
        <v>0</v>
      </c>
      <c r="H72" s="17">
        <f t="shared" si="14"/>
        <v>931.89285714285711</v>
      </c>
      <c r="I72" s="17">
        <f t="shared" si="6"/>
        <v>11.75</v>
      </c>
      <c r="J72" s="17">
        <f t="shared" si="7"/>
        <v>920.14285714285711</v>
      </c>
      <c r="K72" s="17" t="e">
        <f t="shared" si="15"/>
        <v>#N/A</v>
      </c>
      <c r="L72" s="17">
        <f t="shared" si="8"/>
        <v>0</v>
      </c>
      <c r="M72" s="17">
        <f t="shared" si="9"/>
        <v>0</v>
      </c>
      <c r="N72" s="17">
        <f t="shared" si="16"/>
        <v>1444.5714285714287</v>
      </c>
      <c r="O72" s="17">
        <f t="shared" si="10"/>
        <v>-55.75</v>
      </c>
      <c r="P72" s="17">
        <f t="shared" si="2"/>
        <v>1500.3214285714287</v>
      </c>
      <c r="Q72" s="17" t="e">
        <f t="shared" si="17"/>
        <v>#N/A</v>
      </c>
      <c r="R72" s="17">
        <f t="shared" si="11"/>
        <v>0</v>
      </c>
      <c r="S72" s="17">
        <f t="shared" si="12"/>
        <v>0</v>
      </c>
    </row>
    <row r="73" spans="1:19" x14ac:dyDescent="0.25">
      <c r="A73" s="17">
        <v>3.6</v>
      </c>
      <c r="B73" s="17">
        <f t="shared" si="20"/>
        <v>418.73777777777775</v>
      </c>
      <c r="C73" s="17">
        <f t="shared" si="18"/>
        <v>94.88</v>
      </c>
      <c r="D73" s="17">
        <f t="shared" si="4"/>
        <v>323.85777777777776</v>
      </c>
      <c r="E73" s="17" t="e">
        <f t="shared" si="13"/>
        <v>#N/A</v>
      </c>
      <c r="F73" s="17">
        <f t="shared" si="5"/>
        <v>0</v>
      </c>
      <c r="G73" s="17">
        <f t="shared" si="19"/>
        <v>0</v>
      </c>
      <c r="H73" s="17">
        <f t="shared" si="14"/>
        <v>906.29333333333329</v>
      </c>
      <c r="I73" s="17">
        <f t="shared" si="6"/>
        <v>8.8799999999999955</v>
      </c>
      <c r="J73" s="17">
        <f t="shared" si="7"/>
        <v>897.4133333333333</v>
      </c>
      <c r="K73" s="17" t="e">
        <f t="shared" si="15"/>
        <v>#N/A</v>
      </c>
      <c r="L73" s="17">
        <f t="shared" si="8"/>
        <v>0</v>
      </c>
      <c r="M73" s="17">
        <f t="shared" si="9"/>
        <v>0</v>
      </c>
      <c r="N73" s="17">
        <f t="shared" si="16"/>
        <v>1402.848888888889</v>
      </c>
      <c r="O73" s="17">
        <f t="shared" si="10"/>
        <v>-59.120000000000005</v>
      </c>
      <c r="P73" s="17">
        <f t="shared" si="2"/>
        <v>1461.9688888888891</v>
      </c>
      <c r="Q73" s="17" t="e">
        <f t="shared" si="17"/>
        <v>#N/A</v>
      </c>
      <c r="R73" s="17">
        <f t="shared" si="11"/>
        <v>0</v>
      </c>
      <c r="S73" s="17">
        <f t="shared" si="12"/>
        <v>0</v>
      </c>
    </row>
    <row r="74" spans="1:19" x14ac:dyDescent="0.25">
      <c r="A74" s="17">
        <v>3.7</v>
      </c>
      <c r="B74" s="17">
        <f t="shared" si="20"/>
        <v>409.96027027027026</v>
      </c>
      <c r="C74" s="17">
        <f t="shared" si="18"/>
        <v>93.070000000000007</v>
      </c>
      <c r="D74" s="17">
        <f t="shared" si="4"/>
        <v>316.89027027027026</v>
      </c>
      <c r="E74" s="17" t="e">
        <f t="shared" si="13"/>
        <v>#N/A</v>
      </c>
      <c r="F74" s="17">
        <f t="shared" si="5"/>
        <v>0</v>
      </c>
      <c r="G74" s="17">
        <f t="shared" si="19"/>
        <v>0</v>
      </c>
      <c r="H74" s="17">
        <f t="shared" si="14"/>
        <v>882.00081081081066</v>
      </c>
      <c r="I74" s="17">
        <f t="shared" si="6"/>
        <v>6.0699999999999932</v>
      </c>
      <c r="J74" s="17">
        <f t="shared" si="7"/>
        <v>875.93081081081073</v>
      </c>
      <c r="K74" s="17" t="e">
        <f t="shared" si="15"/>
        <v>#N/A</v>
      </c>
      <c r="L74" s="17">
        <f t="shared" si="8"/>
        <v>0</v>
      </c>
      <c r="M74" s="17">
        <f t="shared" si="9"/>
        <v>0</v>
      </c>
      <c r="N74" s="17">
        <f t="shared" si="16"/>
        <v>1363.2913513513513</v>
      </c>
      <c r="O74" s="17">
        <f t="shared" si="10"/>
        <v>-62.430000000000007</v>
      </c>
      <c r="P74" s="17">
        <f t="shared" si="2"/>
        <v>1425.7213513513514</v>
      </c>
      <c r="Q74" s="17" t="e">
        <f t="shared" si="17"/>
        <v>#N/A</v>
      </c>
      <c r="R74" s="17">
        <f t="shared" si="11"/>
        <v>0</v>
      </c>
      <c r="S74" s="17">
        <f t="shared" si="12"/>
        <v>0</v>
      </c>
    </row>
    <row r="75" spans="1:19" x14ac:dyDescent="0.25">
      <c r="A75" s="17">
        <v>3.8</v>
      </c>
      <c r="B75" s="17">
        <f t="shared" si="20"/>
        <v>401.59789473684214</v>
      </c>
      <c r="C75" s="17">
        <f t="shared" si="18"/>
        <v>91.32</v>
      </c>
      <c r="D75" s="17">
        <f t="shared" si="4"/>
        <v>310.27789473684214</v>
      </c>
      <c r="E75" s="17" t="e">
        <f t="shared" si="13"/>
        <v>#N/A</v>
      </c>
      <c r="F75" s="17">
        <f t="shared" si="5"/>
        <v>0</v>
      </c>
      <c r="G75" s="17">
        <f t="shared" si="19"/>
        <v>0</v>
      </c>
      <c r="H75" s="17">
        <f t="shared" si="14"/>
        <v>858.9136842105263</v>
      </c>
      <c r="I75" s="17">
        <f t="shared" si="6"/>
        <v>3.3199999999999932</v>
      </c>
      <c r="J75" s="17">
        <f t="shared" si="7"/>
        <v>855.59368421052636</v>
      </c>
      <c r="K75" s="17" t="e">
        <f t="shared" si="15"/>
        <v>#N/A</v>
      </c>
      <c r="L75" s="17">
        <f t="shared" si="8"/>
        <v>0</v>
      </c>
      <c r="M75" s="17">
        <f t="shared" si="9"/>
        <v>0</v>
      </c>
      <c r="N75" s="17">
        <f t="shared" si="16"/>
        <v>1325.7294736842105</v>
      </c>
      <c r="O75" s="17">
        <f t="shared" si="10"/>
        <v>-65.680000000000007</v>
      </c>
      <c r="P75" s="17">
        <f t="shared" si="2"/>
        <v>1391.4094736842105</v>
      </c>
      <c r="Q75" s="17" t="e">
        <f t="shared" si="17"/>
        <v>#N/A</v>
      </c>
      <c r="R75" s="17">
        <f t="shared" si="11"/>
        <v>0</v>
      </c>
      <c r="S75" s="17">
        <f t="shared" si="12"/>
        <v>0</v>
      </c>
    </row>
    <row r="76" spans="1:19" x14ac:dyDescent="0.25">
      <c r="A76" s="17">
        <v>3.9</v>
      </c>
      <c r="B76" s="17">
        <f t="shared" si="20"/>
        <v>393.62025641025645</v>
      </c>
      <c r="C76" s="17">
        <f t="shared" si="18"/>
        <v>89.63</v>
      </c>
      <c r="D76" s="17">
        <f t="shared" si="4"/>
        <v>303.99025641025645</v>
      </c>
      <c r="E76" s="17" t="e">
        <f t="shared" si="13"/>
        <v>#N/A</v>
      </c>
      <c r="F76" s="17">
        <f t="shared" si="5"/>
        <v>0</v>
      </c>
      <c r="G76" s="17">
        <f t="shared" si="19"/>
        <v>0</v>
      </c>
      <c r="H76" s="17">
        <f t="shared" si="14"/>
        <v>836.94076923076921</v>
      </c>
      <c r="I76" s="17">
        <f t="shared" si="6"/>
        <v>0.62999999999999545</v>
      </c>
      <c r="J76" s="17">
        <f t="shared" si="7"/>
        <v>836.31076923076921</v>
      </c>
      <c r="K76" s="17" t="e">
        <f t="shared" si="15"/>
        <v>#N/A</v>
      </c>
      <c r="L76" s="17">
        <f t="shared" si="8"/>
        <v>0</v>
      </c>
      <c r="M76" s="17">
        <f t="shared" si="9"/>
        <v>0</v>
      </c>
      <c r="N76" s="17">
        <f t="shared" si="16"/>
        <v>1290.011282051282</v>
      </c>
      <c r="O76" s="17">
        <f t="shared" si="10"/>
        <v>-68.87</v>
      </c>
      <c r="P76" s="17">
        <f t="shared" si="2"/>
        <v>1358.8812820512821</v>
      </c>
      <c r="Q76" s="17" t="e">
        <f t="shared" si="17"/>
        <v>#N/A</v>
      </c>
      <c r="R76" s="17">
        <f t="shared" si="11"/>
        <v>0</v>
      </c>
      <c r="S76" s="17">
        <f t="shared" si="12"/>
        <v>0</v>
      </c>
    </row>
    <row r="77" spans="1:19" x14ac:dyDescent="0.25">
      <c r="A77" s="17">
        <v>4</v>
      </c>
      <c r="B77" s="17">
        <f t="shared" si="20"/>
        <v>386</v>
      </c>
      <c r="C77" s="17">
        <f t="shared" si="18"/>
        <v>88</v>
      </c>
      <c r="D77" s="17">
        <f t="shared" si="4"/>
        <v>298</v>
      </c>
      <c r="E77" s="17" t="e">
        <f t="shared" si="13"/>
        <v>#N/A</v>
      </c>
      <c r="F77" s="17">
        <f t="shared" si="5"/>
        <v>0</v>
      </c>
      <c r="G77" s="17">
        <f t="shared" si="19"/>
        <v>0</v>
      </c>
      <c r="H77" s="17">
        <f t="shared" si="14"/>
        <v>816</v>
      </c>
      <c r="I77" s="17">
        <f t="shared" si="6"/>
        <v>-2</v>
      </c>
      <c r="J77" s="17">
        <f t="shared" si="7"/>
        <v>818</v>
      </c>
      <c r="K77" s="17" t="e">
        <f t="shared" si="15"/>
        <v>#N/A</v>
      </c>
      <c r="L77" s="17">
        <f t="shared" si="8"/>
        <v>0</v>
      </c>
      <c r="M77" s="17">
        <f t="shared" si="9"/>
        <v>0</v>
      </c>
      <c r="N77" s="17">
        <f t="shared" si="16"/>
        <v>1256</v>
      </c>
      <c r="O77" s="17">
        <f t="shared" si="10"/>
        <v>-72</v>
      </c>
      <c r="P77" s="17">
        <f t="shared" si="2"/>
        <v>1328</v>
      </c>
      <c r="Q77" s="17" t="e">
        <f t="shared" si="17"/>
        <v>#N/A</v>
      </c>
      <c r="R77" s="17">
        <f t="shared" si="11"/>
        <v>0</v>
      </c>
      <c r="S77" s="17">
        <f t="shared" si="12"/>
        <v>0</v>
      </c>
    </row>
    <row r="78" spans="1:19" x14ac:dyDescent="0.25">
      <c r="A78" s="17">
        <v>4.0999999999999996</v>
      </c>
      <c r="B78" s="17">
        <f t="shared" si="20"/>
        <v>378.71243902439028</v>
      </c>
      <c r="C78" s="17">
        <f t="shared" si="18"/>
        <v>86.429999999999993</v>
      </c>
      <c r="D78" s="17">
        <f t="shared" si="4"/>
        <v>292.28243902439027</v>
      </c>
      <c r="E78" s="17" t="e">
        <f t="shared" si="13"/>
        <v>#N/A</v>
      </c>
      <c r="F78" s="17">
        <f t="shared" si="5"/>
        <v>0</v>
      </c>
      <c r="G78" s="17">
        <f t="shared" si="19"/>
        <v>0</v>
      </c>
      <c r="H78" s="17">
        <f t="shared" si="14"/>
        <v>796.01731707317083</v>
      </c>
      <c r="I78" s="17">
        <f t="shared" si="6"/>
        <v>-4.5699999999999932</v>
      </c>
      <c r="J78" s="17">
        <f t="shared" si="7"/>
        <v>800.58731707317088</v>
      </c>
      <c r="K78" s="17" t="e">
        <f t="shared" si="15"/>
        <v>#N/A</v>
      </c>
      <c r="L78" s="17">
        <f t="shared" si="8"/>
        <v>0</v>
      </c>
      <c r="M78" s="17">
        <f t="shared" si="9"/>
        <v>0</v>
      </c>
      <c r="N78" s="17">
        <f t="shared" si="16"/>
        <v>1223.5721951219512</v>
      </c>
      <c r="O78" s="17">
        <f t="shared" si="10"/>
        <v>-75.069999999999993</v>
      </c>
      <c r="P78" s="17">
        <f t="shared" si="2"/>
        <v>1298.6421951219511</v>
      </c>
      <c r="Q78" s="17" t="e">
        <f t="shared" si="17"/>
        <v>#N/A</v>
      </c>
      <c r="R78" s="17">
        <f t="shared" si="11"/>
        <v>0</v>
      </c>
      <c r="S78" s="17">
        <f t="shared" si="12"/>
        <v>0</v>
      </c>
    </row>
    <row r="79" spans="1:19" x14ac:dyDescent="0.25">
      <c r="A79" s="17">
        <v>4.2</v>
      </c>
      <c r="B79" s="17">
        <f t="shared" si="20"/>
        <v>371.73523809523806</v>
      </c>
      <c r="C79" s="17">
        <f t="shared" si="18"/>
        <v>84.92</v>
      </c>
      <c r="D79" s="17">
        <f t="shared" si="4"/>
        <v>286.81523809523804</v>
      </c>
      <c r="E79" s="17" t="e">
        <f t="shared" si="13"/>
        <v>#N/A</v>
      </c>
      <c r="F79" s="17">
        <f t="shared" si="5"/>
        <v>0</v>
      </c>
      <c r="G79" s="17">
        <f t="shared" si="19"/>
        <v>0</v>
      </c>
      <c r="H79" s="17">
        <f t="shared" si="14"/>
        <v>776.92571428571432</v>
      </c>
      <c r="I79" s="17">
        <f t="shared" si="6"/>
        <v>-7.0799999999999841</v>
      </c>
      <c r="J79" s="17">
        <f t="shared" si="7"/>
        <v>784.00571428571425</v>
      </c>
      <c r="K79" s="17" t="e">
        <f t="shared" si="15"/>
        <v>#N/A</v>
      </c>
      <c r="L79" s="17">
        <f t="shared" si="8"/>
        <v>0</v>
      </c>
      <c r="M79" s="17">
        <f t="shared" si="9"/>
        <v>0</v>
      </c>
      <c r="N79" s="17">
        <f t="shared" si="16"/>
        <v>1192.6161904761905</v>
      </c>
      <c r="O79" s="17">
        <f t="shared" si="10"/>
        <v>-78.079999999999984</v>
      </c>
      <c r="P79" s="17">
        <f t="shared" si="2"/>
        <v>1270.6961904761904</v>
      </c>
      <c r="Q79" s="17" t="e">
        <f t="shared" si="17"/>
        <v>#N/A</v>
      </c>
      <c r="R79" s="17">
        <f t="shared" si="11"/>
        <v>0</v>
      </c>
      <c r="S79" s="17">
        <f t="shared" si="12"/>
        <v>0</v>
      </c>
    </row>
    <row r="80" spans="1:19" x14ac:dyDescent="0.25">
      <c r="A80" s="17">
        <v>4.3</v>
      </c>
      <c r="B80" s="17">
        <f t="shared" si="20"/>
        <v>365.04813953488377</v>
      </c>
      <c r="C80" s="17">
        <f t="shared" si="18"/>
        <v>83.47</v>
      </c>
      <c r="D80" s="17">
        <f t="shared" si="4"/>
        <v>281.5781395348838</v>
      </c>
      <c r="E80" s="17" t="e">
        <f t="shared" si="13"/>
        <v>#N/A</v>
      </c>
      <c r="F80" s="17">
        <f t="shared" si="5"/>
        <v>0</v>
      </c>
      <c r="G80" s="17">
        <f t="shared" si="19"/>
        <v>0</v>
      </c>
      <c r="H80" s="17">
        <f t="shared" si="14"/>
        <v>758.66441860465125</v>
      </c>
      <c r="I80" s="17">
        <f t="shared" si="6"/>
        <v>-9.5300000000000011</v>
      </c>
      <c r="J80" s="17">
        <f t="shared" si="7"/>
        <v>768.19441860465122</v>
      </c>
      <c r="K80" s="17" t="e">
        <f t="shared" si="15"/>
        <v>#N/A</v>
      </c>
      <c r="L80" s="17">
        <f t="shared" si="8"/>
        <v>0</v>
      </c>
      <c r="M80" s="17">
        <f t="shared" si="9"/>
        <v>0</v>
      </c>
      <c r="N80" s="17">
        <f t="shared" si="16"/>
        <v>1163.0306976744187</v>
      </c>
      <c r="O80" s="17">
        <f t="shared" si="10"/>
        <v>-81.03</v>
      </c>
      <c r="P80" s="17">
        <f t="shared" si="2"/>
        <v>1244.0606976744186</v>
      </c>
      <c r="Q80" s="17" t="e">
        <f t="shared" si="17"/>
        <v>#N/A</v>
      </c>
      <c r="R80" s="17">
        <f t="shared" si="11"/>
        <v>0</v>
      </c>
      <c r="S80" s="17">
        <f t="shared" si="12"/>
        <v>0</v>
      </c>
    </row>
    <row r="81" spans="1:19" x14ac:dyDescent="0.25">
      <c r="A81" s="17">
        <v>4.4000000000000004</v>
      </c>
      <c r="B81" s="17">
        <f t="shared" si="20"/>
        <v>358.63272727272727</v>
      </c>
      <c r="C81" s="17">
        <f t="shared" si="18"/>
        <v>82.080000000000013</v>
      </c>
      <c r="D81" s="17">
        <f t="shared" si="4"/>
        <v>276.55272727272722</v>
      </c>
      <c r="E81" s="17" t="e">
        <f t="shared" si="13"/>
        <v>#N/A</v>
      </c>
      <c r="F81" s="17">
        <f t="shared" si="5"/>
        <v>0</v>
      </c>
      <c r="G81" s="17">
        <f t="shared" si="19"/>
        <v>0</v>
      </c>
      <c r="H81" s="17">
        <f t="shared" si="14"/>
        <v>741.17818181818177</v>
      </c>
      <c r="I81" s="17">
        <f t="shared" si="6"/>
        <v>-11.920000000000016</v>
      </c>
      <c r="J81" s="17">
        <f t="shared" si="7"/>
        <v>753.09818181818173</v>
      </c>
      <c r="K81" s="17" t="e">
        <f t="shared" si="15"/>
        <v>#N/A</v>
      </c>
      <c r="L81" s="17">
        <f t="shared" si="8"/>
        <v>0</v>
      </c>
      <c r="M81" s="17">
        <f t="shared" si="9"/>
        <v>0</v>
      </c>
      <c r="N81" s="17">
        <f t="shared" si="16"/>
        <v>1134.7236363636362</v>
      </c>
      <c r="O81" s="17">
        <f t="shared" si="10"/>
        <v>-83.920000000000016</v>
      </c>
      <c r="P81" s="17">
        <f t="shared" si="2"/>
        <v>1218.6436363636362</v>
      </c>
      <c r="Q81" s="17" t="e">
        <f t="shared" si="17"/>
        <v>#N/A</v>
      </c>
      <c r="R81" s="17">
        <f t="shared" si="11"/>
        <v>0</v>
      </c>
      <c r="S81" s="17">
        <f t="shared" si="12"/>
        <v>0</v>
      </c>
    </row>
    <row r="82" spans="1:19" x14ac:dyDescent="0.25">
      <c r="A82" s="17">
        <v>4.5</v>
      </c>
      <c r="B82" s="17">
        <f t="shared" si="20"/>
        <v>352.47222222222223</v>
      </c>
      <c r="C82" s="17">
        <f t="shared" si="18"/>
        <v>80.75</v>
      </c>
      <c r="D82" s="17">
        <f t="shared" si="4"/>
        <v>271.72222222222223</v>
      </c>
      <c r="E82" s="17" t="e">
        <f t="shared" si="13"/>
        <v>#N/A</v>
      </c>
      <c r="F82" s="17">
        <f t="shared" si="5"/>
        <v>0</v>
      </c>
      <c r="G82" s="17">
        <f t="shared" si="19"/>
        <v>0</v>
      </c>
      <c r="H82" s="17">
        <f t="shared" si="14"/>
        <v>724.41666666666663</v>
      </c>
      <c r="I82" s="17">
        <f t="shared" si="6"/>
        <v>-14.25</v>
      </c>
      <c r="J82" s="17">
        <f t="shared" si="7"/>
        <v>738.66666666666663</v>
      </c>
      <c r="K82" s="17" t="e">
        <f t="shared" si="15"/>
        <v>#N/A</v>
      </c>
      <c r="L82" s="17">
        <f t="shared" si="8"/>
        <v>0</v>
      </c>
      <c r="M82" s="17">
        <f t="shared" si="9"/>
        <v>0</v>
      </c>
      <c r="N82" s="17">
        <f t="shared" si="16"/>
        <v>1107.6111111111111</v>
      </c>
      <c r="O82" s="17">
        <f t="shared" si="10"/>
        <v>-86.75</v>
      </c>
      <c r="P82" s="17">
        <f t="shared" si="2"/>
        <v>1194.3611111111111</v>
      </c>
      <c r="Q82" s="17" t="e">
        <f t="shared" si="17"/>
        <v>#N/A</v>
      </c>
      <c r="R82" s="17">
        <f t="shared" si="11"/>
        <v>0</v>
      </c>
      <c r="S82" s="17">
        <f t="shared" si="12"/>
        <v>0</v>
      </c>
    </row>
    <row r="83" spans="1:19" x14ac:dyDescent="0.25">
      <c r="A83" s="17">
        <v>4.5999999999999996</v>
      </c>
      <c r="B83" s="17">
        <f t="shared" si="20"/>
        <v>346.55130434782609</v>
      </c>
      <c r="C83" s="17">
        <f t="shared" si="18"/>
        <v>79.47999999999999</v>
      </c>
      <c r="D83" s="17">
        <f t="shared" si="4"/>
        <v>267.07130434782607</v>
      </c>
      <c r="E83" s="17" t="e">
        <f t="shared" si="13"/>
        <v>#N/A</v>
      </c>
      <c r="F83" s="17">
        <f t="shared" si="5"/>
        <v>0</v>
      </c>
      <c r="G83" s="17">
        <f t="shared" si="19"/>
        <v>0</v>
      </c>
      <c r="H83" s="17">
        <f t="shared" si="14"/>
        <v>708.33391304347833</v>
      </c>
      <c r="I83" s="17">
        <f t="shared" si="6"/>
        <v>-16.519999999999982</v>
      </c>
      <c r="J83" s="17">
        <f t="shared" si="7"/>
        <v>724.85391304347831</v>
      </c>
      <c r="K83" s="17" t="e">
        <f t="shared" si="15"/>
        <v>#N/A</v>
      </c>
      <c r="L83" s="17">
        <f t="shared" si="8"/>
        <v>0</v>
      </c>
      <c r="M83" s="17">
        <f t="shared" si="9"/>
        <v>0</v>
      </c>
      <c r="N83" s="17">
        <f t="shared" si="16"/>
        <v>1081.6165217391303</v>
      </c>
      <c r="O83" s="17">
        <f t="shared" si="10"/>
        <v>-89.519999999999982</v>
      </c>
      <c r="P83" s="17">
        <f t="shared" si="2"/>
        <v>1171.1365217391303</v>
      </c>
      <c r="Q83" s="17" t="e">
        <f t="shared" si="17"/>
        <v>#N/A</v>
      </c>
      <c r="R83" s="17">
        <f t="shared" si="11"/>
        <v>0</v>
      </c>
      <c r="S83" s="17">
        <f t="shared" si="12"/>
        <v>0</v>
      </c>
    </row>
    <row r="84" spans="1:19" x14ac:dyDescent="0.25">
      <c r="A84" s="17">
        <v>4.7</v>
      </c>
      <c r="B84" s="17">
        <f t="shared" si="20"/>
        <v>340.85595744680847</v>
      </c>
      <c r="C84" s="17">
        <f t="shared" si="18"/>
        <v>78.27000000000001</v>
      </c>
      <c r="D84" s="17">
        <f t="shared" si="4"/>
        <v>262.58595744680849</v>
      </c>
      <c r="E84" s="17" t="e">
        <f t="shared" si="13"/>
        <v>#N/A</v>
      </c>
      <c r="F84" s="17">
        <f t="shared" si="5"/>
        <v>0</v>
      </c>
      <c r="G84" s="17">
        <f t="shared" si="19"/>
        <v>0</v>
      </c>
      <c r="H84" s="17">
        <f t="shared" si="14"/>
        <v>692.88787234042547</v>
      </c>
      <c r="I84" s="17">
        <f t="shared" si="6"/>
        <v>-18.72999999999999</v>
      </c>
      <c r="J84" s="17">
        <f t="shared" si="7"/>
        <v>711.61787234042549</v>
      </c>
      <c r="K84" s="17" t="e">
        <f t="shared" si="15"/>
        <v>#N/A</v>
      </c>
      <c r="L84" s="17">
        <f t="shared" si="8"/>
        <v>0</v>
      </c>
      <c r="M84" s="17">
        <f t="shared" si="9"/>
        <v>0</v>
      </c>
      <c r="N84" s="17">
        <f t="shared" si="16"/>
        <v>1056.6697872340426</v>
      </c>
      <c r="O84" s="17">
        <f t="shared" si="10"/>
        <v>-92.22999999999999</v>
      </c>
      <c r="P84" s="17">
        <f t="shared" si="2"/>
        <v>1148.8997872340426</v>
      </c>
      <c r="Q84" s="17" t="e">
        <f t="shared" si="17"/>
        <v>#N/A</v>
      </c>
      <c r="R84" s="17">
        <f t="shared" si="11"/>
        <v>0</v>
      </c>
      <c r="S84" s="17">
        <f t="shared" si="12"/>
        <v>0</v>
      </c>
    </row>
    <row r="85" spans="1:19" x14ac:dyDescent="0.25">
      <c r="A85" s="17">
        <v>4.8</v>
      </c>
      <c r="B85" s="17">
        <f t="shared" si="20"/>
        <v>335.37333333333333</v>
      </c>
      <c r="C85" s="17">
        <f t="shared" si="18"/>
        <v>77.12</v>
      </c>
      <c r="D85" s="17">
        <f t="shared" si="4"/>
        <v>258.25333333333333</v>
      </c>
      <c r="E85" s="17" t="e">
        <f t="shared" si="13"/>
        <v>#N/A</v>
      </c>
      <c r="F85" s="17">
        <f t="shared" si="5"/>
        <v>0</v>
      </c>
      <c r="G85" s="17">
        <f t="shared" si="19"/>
        <v>0</v>
      </c>
      <c r="H85" s="17">
        <f t="shared" si="14"/>
        <v>678.04000000000008</v>
      </c>
      <c r="I85" s="17">
        <f t="shared" si="6"/>
        <v>-20.879999999999995</v>
      </c>
      <c r="J85" s="17">
        <f t="shared" si="7"/>
        <v>698.92000000000007</v>
      </c>
      <c r="K85" s="17" t="e">
        <f t="shared" si="15"/>
        <v>#N/A</v>
      </c>
      <c r="L85" s="17">
        <f t="shared" si="8"/>
        <v>0</v>
      </c>
      <c r="M85" s="17">
        <f t="shared" si="9"/>
        <v>0</v>
      </c>
      <c r="N85" s="17">
        <f t="shared" si="16"/>
        <v>1032.7066666666667</v>
      </c>
      <c r="O85" s="17">
        <f t="shared" si="10"/>
        <v>-94.88</v>
      </c>
      <c r="P85" s="17">
        <f t="shared" si="2"/>
        <v>1127.5866666666666</v>
      </c>
      <c r="Q85" s="17" t="e">
        <f t="shared" si="17"/>
        <v>#N/A</v>
      </c>
      <c r="R85" s="17">
        <f t="shared" si="11"/>
        <v>0</v>
      </c>
      <c r="S85" s="17">
        <f t="shared" si="12"/>
        <v>0</v>
      </c>
    </row>
    <row r="86" spans="1:19" x14ac:dyDescent="0.25">
      <c r="A86" s="17">
        <v>4.9000000000000004</v>
      </c>
      <c r="B86" s="17">
        <f t="shared" si="20"/>
        <v>330.0916326530612</v>
      </c>
      <c r="C86" s="17">
        <f t="shared" si="18"/>
        <v>76.030000000000015</v>
      </c>
      <c r="D86" s="17">
        <f t="shared" si="4"/>
        <v>254.06163265306117</v>
      </c>
      <c r="E86" s="17" t="e">
        <f t="shared" si="13"/>
        <v>#N/A</v>
      </c>
      <c r="F86" s="17">
        <f t="shared" si="5"/>
        <v>0</v>
      </c>
      <c r="G86" s="17">
        <f t="shared" si="19"/>
        <v>0</v>
      </c>
      <c r="H86" s="17">
        <f t="shared" si="14"/>
        <v>663.75489795918361</v>
      </c>
      <c r="I86" s="17">
        <f t="shared" si="6"/>
        <v>-22.970000000000027</v>
      </c>
      <c r="J86" s="17">
        <f t="shared" si="7"/>
        <v>686.72489795918364</v>
      </c>
      <c r="K86" s="17" t="e">
        <f t="shared" si="15"/>
        <v>#N/A</v>
      </c>
      <c r="L86" s="17">
        <f t="shared" si="8"/>
        <v>0</v>
      </c>
      <c r="M86" s="17">
        <f t="shared" si="9"/>
        <v>0</v>
      </c>
      <c r="N86" s="17">
        <f t="shared" si="16"/>
        <v>1009.668163265306</v>
      </c>
      <c r="O86" s="17">
        <f t="shared" si="10"/>
        <v>-97.46999999999997</v>
      </c>
      <c r="P86" s="17">
        <f t="shared" si="2"/>
        <v>1107.138163265306</v>
      </c>
      <c r="Q86" s="17" t="e">
        <f t="shared" si="17"/>
        <v>#N/A</v>
      </c>
      <c r="R86" s="17">
        <f t="shared" si="11"/>
        <v>0</v>
      </c>
      <c r="S86" s="17">
        <f t="shared" si="12"/>
        <v>0</v>
      </c>
    </row>
    <row r="87" spans="1:19" x14ac:dyDescent="0.25">
      <c r="A87" s="17">
        <v>5</v>
      </c>
      <c r="B87" s="17">
        <f t="shared" si="20"/>
        <v>325</v>
      </c>
      <c r="C87" s="17">
        <f t="shared" si="18"/>
        <v>75</v>
      </c>
      <c r="D87" s="17">
        <f t="shared" si="4"/>
        <v>250</v>
      </c>
      <c r="E87" s="17" t="e">
        <f t="shared" si="13"/>
        <v>#N/A</v>
      </c>
      <c r="F87" s="17">
        <f t="shared" si="5"/>
        <v>0</v>
      </c>
      <c r="G87" s="17">
        <f t="shared" si="19"/>
        <v>0</v>
      </c>
      <c r="H87" s="17">
        <f t="shared" si="14"/>
        <v>650</v>
      </c>
      <c r="I87" s="17">
        <f t="shared" si="6"/>
        <v>-25</v>
      </c>
      <c r="J87" s="17">
        <f t="shared" si="7"/>
        <v>675</v>
      </c>
      <c r="K87" s="17" t="e">
        <f t="shared" si="15"/>
        <v>#N/A</v>
      </c>
      <c r="L87" s="17">
        <f t="shared" si="8"/>
        <v>0</v>
      </c>
      <c r="M87" s="17">
        <f t="shared" si="9"/>
        <v>0</v>
      </c>
      <c r="N87" s="17">
        <f t="shared" si="16"/>
        <v>987.5</v>
      </c>
      <c r="O87" s="17">
        <f t="shared" si="10"/>
        <v>-100</v>
      </c>
      <c r="P87" s="17">
        <f t="shared" si="2"/>
        <v>1087.5</v>
      </c>
      <c r="Q87" s="17" t="e">
        <f t="shared" si="17"/>
        <v>#N/A</v>
      </c>
      <c r="R87" s="17">
        <f t="shared" si="11"/>
        <v>0</v>
      </c>
      <c r="S87" s="17">
        <f t="shared" si="12"/>
        <v>0</v>
      </c>
    </row>
    <row r="88" spans="1:19" x14ac:dyDescent="0.25">
      <c r="A88" s="17">
        <v>5.0999999999999996</v>
      </c>
      <c r="B88" s="17">
        <f t="shared" si="20"/>
        <v>320.08843137254905</v>
      </c>
      <c r="C88" s="17">
        <f t="shared" si="18"/>
        <v>74.03</v>
      </c>
      <c r="D88" s="17">
        <f t="shared" si="4"/>
        <v>246.05843137254905</v>
      </c>
      <c r="E88" s="17" t="e">
        <f t="shared" si="13"/>
        <v>#N/A</v>
      </c>
      <c r="F88" s="17">
        <f t="shared" si="5"/>
        <v>0</v>
      </c>
      <c r="G88" s="17">
        <f t="shared" si="19"/>
        <v>0</v>
      </c>
      <c r="H88" s="17">
        <f t="shared" si="14"/>
        <v>636.74529411764706</v>
      </c>
      <c r="I88" s="17">
        <f t="shared" si="6"/>
        <v>-26.96999999999997</v>
      </c>
      <c r="J88" s="17">
        <f t="shared" si="7"/>
        <v>663.71529411764709</v>
      </c>
      <c r="K88" s="17" t="e">
        <f t="shared" si="15"/>
        <v>#N/A</v>
      </c>
      <c r="L88" s="17">
        <f t="shared" si="8"/>
        <v>0</v>
      </c>
      <c r="M88" s="17">
        <f t="shared" si="9"/>
        <v>0</v>
      </c>
      <c r="N88" s="17">
        <f t="shared" si="16"/>
        <v>966.15215686274519</v>
      </c>
      <c r="O88" s="17">
        <f t="shared" si="10"/>
        <v>-102.47</v>
      </c>
      <c r="P88" s="17">
        <f t="shared" si="2"/>
        <v>1068.6221568627452</v>
      </c>
      <c r="Q88" s="17" t="e">
        <f t="shared" si="17"/>
        <v>#N/A</v>
      </c>
      <c r="R88" s="17">
        <f t="shared" si="11"/>
        <v>0</v>
      </c>
      <c r="S88" s="17">
        <f t="shared" si="12"/>
        <v>0</v>
      </c>
    </row>
    <row r="89" spans="1:19" x14ac:dyDescent="0.25">
      <c r="A89" s="17">
        <v>5.2</v>
      </c>
      <c r="B89" s="17">
        <f t="shared" si="20"/>
        <v>315.34769230769228</v>
      </c>
      <c r="C89" s="17">
        <f t="shared" si="18"/>
        <v>73.12</v>
      </c>
      <c r="D89" s="17">
        <f t="shared" si="4"/>
        <v>242.22769230769228</v>
      </c>
      <c r="E89" s="17" t="e">
        <f t="shared" si="13"/>
        <v>#N/A</v>
      </c>
      <c r="F89" s="17">
        <f t="shared" si="5"/>
        <v>0</v>
      </c>
      <c r="G89" s="17">
        <f t="shared" si="19"/>
        <v>0</v>
      </c>
      <c r="H89" s="17">
        <f t="shared" si="14"/>
        <v>623.96307692307698</v>
      </c>
      <c r="I89" s="17">
        <f t="shared" si="6"/>
        <v>-28.879999999999995</v>
      </c>
      <c r="J89" s="17">
        <f t="shared" si="7"/>
        <v>652.84307692307698</v>
      </c>
      <c r="K89" s="17" t="e">
        <f t="shared" si="15"/>
        <v>#N/A</v>
      </c>
      <c r="L89" s="17">
        <f t="shared" si="8"/>
        <v>0</v>
      </c>
      <c r="M89" s="17">
        <f t="shared" si="9"/>
        <v>0</v>
      </c>
      <c r="N89" s="17">
        <f t="shared" si="16"/>
        <v>945.57846153846151</v>
      </c>
      <c r="O89" s="17">
        <f t="shared" si="10"/>
        <v>-104.88</v>
      </c>
      <c r="P89" s="17">
        <f t="shared" si="2"/>
        <v>1050.4584615384615</v>
      </c>
      <c r="Q89" s="17" t="e">
        <f t="shared" si="17"/>
        <v>#N/A</v>
      </c>
      <c r="R89" s="17">
        <f t="shared" si="11"/>
        <v>0</v>
      </c>
      <c r="S89" s="17">
        <f t="shared" si="12"/>
        <v>0</v>
      </c>
    </row>
    <row r="90" spans="1:19" x14ac:dyDescent="0.25">
      <c r="A90" s="17">
        <v>5.3</v>
      </c>
      <c r="B90" s="17">
        <f t="shared" si="20"/>
        <v>310.7692452830189</v>
      </c>
      <c r="C90" s="17">
        <f t="shared" si="18"/>
        <v>72.27</v>
      </c>
      <c r="D90" s="17">
        <f t="shared" si="4"/>
        <v>238.49924528301892</v>
      </c>
      <c r="E90" s="17" t="e">
        <f t="shared" si="13"/>
        <v>#N/A</v>
      </c>
      <c r="F90" s="17">
        <f t="shared" si="5"/>
        <v>0</v>
      </c>
      <c r="G90" s="17">
        <f t="shared" si="19"/>
        <v>0</v>
      </c>
      <c r="H90" s="17">
        <f t="shared" si="14"/>
        <v>611.62773584905665</v>
      </c>
      <c r="I90" s="17">
        <f t="shared" si="6"/>
        <v>-30.730000000000018</v>
      </c>
      <c r="J90" s="17">
        <f t="shared" si="7"/>
        <v>642.35773584905667</v>
      </c>
      <c r="K90" s="17" t="e">
        <f t="shared" si="15"/>
        <v>#N/A</v>
      </c>
      <c r="L90" s="17">
        <f t="shared" si="8"/>
        <v>0</v>
      </c>
      <c r="M90" s="17">
        <f t="shared" si="9"/>
        <v>0</v>
      </c>
      <c r="N90" s="17">
        <f t="shared" si="16"/>
        <v>925.73622641509439</v>
      </c>
      <c r="O90" s="17">
        <f t="shared" si="10"/>
        <v>-107.23000000000002</v>
      </c>
      <c r="P90" s="17">
        <f t="shared" si="2"/>
        <v>1032.9662264150943</v>
      </c>
      <c r="Q90" s="17" t="e">
        <f t="shared" si="17"/>
        <v>#N/A</v>
      </c>
      <c r="R90" s="17">
        <f t="shared" si="11"/>
        <v>0</v>
      </c>
      <c r="S90" s="17">
        <f t="shared" si="12"/>
        <v>0</v>
      </c>
    </row>
    <row r="91" spans="1:19" x14ac:dyDescent="0.25">
      <c r="A91" s="17">
        <v>5.4</v>
      </c>
      <c r="B91" s="17">
        <f t="shared" ref="B91:B144" si="21">(+$B$11/3*A91^3+$B$12/2*A91^2+$B$13*A91+$B$14)/A91</f>
        <v>306.34518518518519</v>
      </c>
      <c r="C91" s="17">
        <f t="shared" ref="C91:C144" si="22">+$B$11*A91^2+$B$12*A91+$B$13</f>
        <v>71.480000000000018</v>
      </c>
      <c r="D91" s="17">
        <f t="shared" ref="D91:D144" si="23">ABS(+C91-B91)</f>
        <v>234.86518518518517</v>
      </c>
      <c r="E91" s="17" t="e">
        <f t="shared" ref="E91:E144" si="24">IF(C91&gt;=B91,C91,NA())</f>
        <v>#N/A</v>
      </c>
      <c r="F91" s="17">
        <f t="shared" ref="F91:F144" si="25">IF(D91=$B$10,C91,0)</f>
        <v>0</v>
      </c>
      <c r="G91" s="17">
        <f t="shared" ref="G91:G144" si="26">IF(C91=F91,A91,0)</f>
        <v>0</v>
      </c>
      <c r="H91" s="17">
        <f t="shared" ref="H91:H144" si="27">(+$C$11/3*A91^3+$C$12/2*A91^2+$C$13*A91+$C$14)/A91</f>
        <v>599.71555555555551</v>
      </c>
      <c r="I91" s="17">
        <f t="shared" ref="I91:I144" si="28">+$C$11*A91^2+$C$12*A91+$C$13</f>
        <v>-32.519999999999982</v>
      </c>
      <c r="J91" s="17">
        <f t="shared" ref="J91:J144" si="29">ABS(+I91-H91)</f>
        <v>632.23555555555549</v>
      </c>
      <c r="K91" s="17" t="e">
        <f t="shared" ref="K91:K144" si="30">IF(I91&gt;=H91,I91,NA())</f>
        <v>#N/A</v>
      </c>
      <c r="L91" s="17">
        <f t="shared" si="8"/>
        <v>0</v>
      </c>
      <c r="M91" s="17">
        <f t="shared" si="9"/>
        <v>0</v>
      </c>
      <c r="N91" s="17">
        <f t="shared" si="16"/>
        <v>906.58592592592595</v>
      </c>
      <c r="O91" s="17">
        <f t="shared" si="10"/>
        <v>-109.51999999999998</v>
      </c>
      <c r="P91" s="17">
        <f t="shared" si="2"/>
        <v>1016.1059259259259</v>
      </c>
      <c r="Q91" s="17" t="e">
        <f t="shared" si="17"/>
        <v>#N/A</v>
      </c>
      <c r="R91" s="17">
        <f t="shared" si="11"/>
        <v>0</v>
      </c>
      <c r="S91" s="17">
        <f t="shared" si="12"/>
        <v>0</v>
      </c>
    </row>
    <row r="92" spans="1:19" x14ac:dyDescent="0.25">
      <c r="A92" s="17">
        <v>5.5</v>
      </c>
      <c r="B92" s="17">
        <f t="shared" si="21"/>
        <v>302.06818181818181</v>
      </c>
      <c r="C92" s="17">
        <f t="shared" si="22"/>
        <v>70.75</v>
      </c>
      <c r="D92" s="17">
        <f t="shared" si="23"/>
        <v>231.31818181818181</v>
      </c>
      <c r="E92" s="17" t="e">
        <f t="shared" si="24"/>
        <v>#N/A</v>
      </c>
      <c r="F92" s="17">
        <f t="shared" si="25"/>
        <v>0</v>
      </c>
      <c r="G92" s="17">
        <f t="shared" si="26"/>
        <v>0</v>
      </c>
      <c r="H92" s="17">
        <f t="shared" si="27"/>
        <v>588.2045454545455</v>
      </c>
      <c r="I92" s="17">
        <f t="shared" si="28"/>
        <v>-34.25</v>
      </c>
      <c r="J92" s="17">
        <f t="shared" si="29"/>
        <v>622.4545454545455</v>
      </c>
      <c r="K92" s="17" t="e">
        <f t="shared" si="30"/>
        <v>#N/A</v>
      </c>
      <c r="L92" s="17">
        <f t="shared" si="8"/>
        <v>0</v>
      </c>
      <c r="M92" s="17">
        <f t="shared" si="9"/>
        <v>0</v>
      </c>
      <c r="N92" s="17">
        <f t="shared" si="16"/>
        <v>888.09090909090912</v>
      </c>
      <c r="O92" s="17">
        <f t="shared" si="10"/>
        <v>-111.75</v>
      </c>
      <c r="P92" s="17">
        <f t="shared" si="2"/>
        <v>999.84090909090912</v>
      </c>
      <c r="Q92" s="17" t="e">
        <f t="shared" si="17"/>
        <v>#N/A</v>
      </c>
      <c r="R92" s="17">
        <f t="shared" si="11"/>
        <v>0</v>
      </c>
      <c r="S92" s="17">
        <f t="shared" si="12"/>
        <v>0</v>
      </c>
    </row>
    <row r="93" spans="1:19" x14ac:dyDescent="0.25">
      <c r="A93" s="17">
        <v>5.6</v>
      </c>
      <c r="B93" s="17">
        <f t="shared" si="21"/>
        <v>297.93142857142863</v>
      </c>
      <c r="C93" s="17">
        <f t="shared" si="22"/>
        <v>70.079999999999984</v>
      </c>
      <c r="D93" s="17">
        <f t="shared" si="23"/>
        <v>227.85142857142864</v>
      </c>
      <c r="E93" s="17" t="e">
        <f t="shared" si="24"/>
        <v>#N/A</v>
      </c>
      <c r="F93" s="17">
        <f t="shared" si="25"/>
        <v>0</v>
      </c>
      <c r="G93" s="17">
        <f t="shared" si="26"/>
        <v>0</v>
      </c>
      <c r="H93" s="17">
        <f t="shared" si="27"/>
        <v>577.07428571428579</v>
      </c>
      <c r="I93" s="17">
        <f t="shared" si="28"/>
        <v>-35.920000000000016</v>
      </c>
      <c r="J93" s="17">
        <f t="shared" si="29"/>
        <v>612.99428571428575</v>
      </c>
      <c r="K93" s="17" t="e">
        <f t="shared" si="30"/>
        <v>#N/A</v>
      </c>
      <c r="L93" s="17">
        <f t="shared" si="8"/>
        <v>0</v>
      </c>
      <c r="M93" s="17">
        <f t="shared" si="9"/>
        <v>0</v>
      </c>
      <c r="N93" s="17">
        <f t="shared" si="16"/>
        <v>870.21714285714302</v>
      </c>
      <c r="O93" s="17">
        <f t="shared" si="10"/>
        <v>-113.92000000000002</v>
      </c>
      <c r="P93" s="17">
        <f t="shared" si="2"/>
        <v>984.13714285714309</v>
      </c>
      <c r="Q93" s="17" t="e">
        <f t="shared" si="17"/>
        <v>#N/A</v>
      </c>
      <c r="R93" s="17">
        <f t="shared" si="11"/>
        <v>0</v>
      </c>
      <c r="S93" s="17">
        <f t="shared" si="12"/>
        <v>0</v>
      </c>
    </row>
    <row r="94" spans="1:19" x14ac:dyDescent="0.25">
      <c r="A94" s="17">
        <v>5.7</v>
      </c>
      <c r="B94" s="17">
        <f t="shared" si="21"/>
        <v>293.92859649122806</v>
      </c>
      <c r="C94" s="17">
        <f t="shared" si="22"/>
        <v>69.47</v>
      </c>
      <c r="D94" s="17">
        <f t="shared" si="23"/>
        <v>224.45859649122806</v>
      </c>
      <c r="E94" s="17" t="e">
        <f t="shared" si="24"/>
        <v>#N/A</v>
      </c>
      <c r="F94" s="17">
        <f t="shared" si="25"/>
        <v>0</v>
      </c>
      <c r="G94" s="17">
        <f t="shared" si="26"/>
        <v>0</v>
      </c>
      <c r="H94" s="17">
        <f t="shared" si="27"/>
        <v>566.30578947368429</v>
      </c>
      <c r="I94" s="17">
        <f t="shared" si="28"/>
        <v>-37.53</v>
      </c>
      <c r="J94" s="17">
        <f t="shared" si="29"/>
        <v>603.83578947368426</v>
      </c>
      <c r="K94" s="17" t="e">
        <f t="shared" si="30"/>
        <v>#N/A</v>
      </c>
      <c r="L94" s="17">
        <f t="shared" si="8"/>
        <v>0</v>
      </c>
      <c r="M94" s="17">
        <f t="shared" si="9"/>
        <v>0</v>
      </c>
      <c r="N94" s="17">
        <f t="shared" si="16"/>
        <v>852.93298245614028</v>
      </c>
      <c r="O94" s="17">
        <f t="shared" si="10"/>
        <v>-116.03</v>
      </c>
      <c r="P94" s="17">
        <f t="shared" si="2"/>
        <v>968.96298245614025</v>
      </c>
      <c r="Q94" s="17" t="e">
        <f t="shared" si="17"/>
        <v>#N/A</v>
      </c>
      <c r="R94" s="17">
        <f t="shared" si="11"/>
        <v>0</v>
      </c>
      <c r="S94" s="17">
        <f t="shared" si="12"/>
        <v>0</v>
      </c>
    </row>
    <row r="95" spans="1:19" x14ac:dyDescent="0.25">
      <c r="A95" s="17">
        <v>5.8</v>
      </c>
      <c r="B95" s="17">
        <f t="shared" si="21"/>
        <v>290.05379310344824</v>
      </c>
      <c r="C95" s="17">
        <f t="shared" si="22"/>
        <v>68.920000000000016</v>
      </c>
      <c r="D95" s="17">
        <f t="shared" si="23"/>
        <v>221.13379310344823</v>
      </c>
      <c r="E95" s="17" t="e">
        <f t="shared" si="24"/>
        <v>#N/A</v>
      </c>
      <c r="F95" s="17">
        <f t="shared" si="25"/>
        <v>0</v>
      </c>
      <c r="G95" s="17">
        <f t="shared" si="26"/>
        <v>0</v>
      </c>
      <c r="H95" s="17">
        <f t="shared" si="27"/>
        <v>555.88137931034487</v>
      </c>
      <c r="I95" s="17">
        <f t="shared" si="28"/>
        <v>-39.079999999999984</v>
      </c>
      <c r="J95" s="17">
        <f t="shared" si="29"/>
        <v>594.96137931034491</v>
      </c>
      <c r="K95" s="17" t="e">
        <f t="shared" si="30"/>
        <v>#N/A</v>
      </c>
      <c r="L95" s="17">
        <f t="shared" si="8"/>
        <v>0</v>
      </c>
      <c r="M95" s="17">
        <f t="shared" si="9"/>
        <v>0</v>
      </c>
      <c r="N95" s="17">
        <f t="shared" si="16"/>
        <v>836.20896551724138</v>
      </c>
      <c r="O95" s="17">
        <f t="shared" si="10"/>
        <v>-118.07999999999998</v>
      </c>
      <c r="P95" s="17">
        <f t="shared" si="2"/>
        <v>954.28896551724142</v>
      </c>
      <c r="Q95" s="17" t="e">
        <f t="shared" si="17"/>
        <v>#N/A</v>
      </c>
      <c r="R95" s="17">
        <f t="shared" si="11"/>
        <v>0</v>
      </c>
      <c r="S95" s="17">
        <f t="shared" si="12"/>
        <v>0</v>
      </c>
    </row>
    <row r="96" spans="1:19" x14ac:dyDescent="0.25">
      <c r="A96" s="17">
        <v>5.9</v>
      </c>
      <c r="B96" s="17">
        <f t="shared" si="21"/>
        <v>286.30152542372883</v>
      </c>
      <c r="C96" s="17">
        <f t="shared" si="22"/>
        <v>68.430000000000007</v>
      </c>
      <c r="D96" s="17">
        <f t="shared" si="23"/>
        <v>217.87152542372883</v>
      </c>
      <c r="E96" s="17" t="e">
        <f t="shared" si="24"/>
        <v>#N/A</v>
      </c>
      <c r="F96" s="17">
        <f t="shared" si="25"/>
        <v>0</v>
      </c>
      <c r="G96" s="17">
        <f t="shared" si="26"/>
        <v>0</v>
      </c>
      <c r="H96" s="17">
        <f t="shared" si="27"/>
        <v>545.78457627118644</v>
      </c>
      <c r="I96" s="17">
        <f t="shared" si="28"/>
        <v>-40.569999999999993</v>
      </c>
      <c r="J96" s="17">
        <f t="shared" si="29"/>
        <v>586.35457627118649</v>
      </c>
      <c r="K96" s="17" t="e">
        <f t="shared" si="30"/>
        <v>#N/A</v>
      </c>
      <c r="L96" s="17">
        <f t="shared" si="8"/>
        <v>0</v>
      </c>
      <c r="M96" s="17">
        <f t="shared" si="9"/>
        <v>0</v>
      </c>
      <c r="N96" s="17">
        <f t="shared" si="16"/>
        <v>820.0176271186441</v>
      </c>
      <c r="O96" s="17">
        <f t="shared" si="10"/>
        <v>-120.07</v>
      </c>
      <c r="P96" s="17">
        <f t="shared" si="2"/>
        <v>940.08762711864415</v>
      </c>
      <c r="Q96" s="17" t="e">
        <f t="shared" si="17"/>
        <v>#N/A</v>
      </c>
      <c r="R96" s="17">
        <f t="shared" si="11"/>
        <v>0</v>
      </c>
      <c r="S96" s="17">
        <f t="shared" si="12"/>
        <v>0</v>
      </c>
    </row>
    <row r="97" spans="1:19" x14ac:dyDescent="0.25">
      <c r="A97" s="17">
        <v>6</v>
      </c>
      <c r="B97" s="17">
        <f t="shared" si="21"/>
        <v>282.66666666666669</v>
      </c>
      <c r="C97" s="17">
        <f t="shared" si="22"/>
        <v>68</v>
      </c>
      <c r="D97" s="17">
        <f t="shared" si="23"/>
        <v>214.66666666666669</v>
      </c>
      <c r="E97" s="17" t="e">
        <f t="shared" si="24"/>
        <v>#N/A</v>
      </c>
      <c r="F97" s="17">
        <f t="shared" si="25"/>
        <v>0</v>
      </c>
      <c r="G97" s="17">
        <f t="shared" si="26"/>
        <v>0</v>
      </c>
      <c r="H97" s="17">
        <f t="shared" si="27"/>
        <v>536</v>
      </c>
      <c r="I97" s="17">
        <f t="shared" si="28"/>
        <v>-42</v>
      </c>
      <c r="J97" s="17">
        <f t="shared" si="29"/>
        <v>578</v>
      </c>
      <c r="K97" s="17" t="e">
        <f t="shared" si="30"/>
        <v>#N/A</v>
      </c>
      <c r="L97" s="17">
        <f t="shared" si="8"/>
        <v>0</v>
      </c>
      <c r="M97" s="17">
        <f t="shared" si="9"/>
        <v>0</v>
      </c>
      <c r="N97" s="17">
        <f t="shared" si="16"/>
        <v>804.33333333333337</v>
      </c>
      <c r="O97" s="17">
        <f t="shared" si="10"/>
        <v>-122</v>
      </c>
      <c r="P97" s="17">
        <f t="shared" si="2"/>
        <v>926.33333333333337</v>
      </c>
      <c r="Q97" s="17" t="e">
        <f t="shared" si="17"/>
        <v>#N/A</v>
      </c>
      <c r="R97" s="17">
        <f t="shared" si="11"/>
        <v>0</v>
      </c>
      <c r="S97" s="17">
        <f t="shared" si="12"/>
        <v>0</v>
      </c>
    </row>
    <row r="98" spans="1:19" x14ac:dyDescent="0.25">
      <c r="A98" s="17">
        <v>6.1</v>
      </c>
      <c r="B98" s="17">
        <f t="shared" si="21"/>
        <v>279.14442622950827</v>
      </c>
      <c r="C98" s="17">
        <f t="shared" si="22"/>
        <v>67.63</v>
      </c>
      <c r="D98" s="17">
        <f t="shared" si="23"/>
        <v>211.51442622950827</v>
      </c>
      <c r="E98" s="17" t="e">
        <f t="shared" si="24"/>
        <v>#N/A</v>
      </c>
      <c r="F98" s="17">
        <f t="shared" si="25"/>
        <v>0</v>
      </c>
      <c r="G98" s="17">
        <f t="shared" si="26"/>
        <v>0</v>
      </c>
      <c r="H98" s="17">
        <f t="shared" si="27"/>
        <v>526.51327868852457</v>
      </c>
      <c r="I98" s="17">
        <f t="shared" si="28"/>
        <v>-43.370000000000005</v>
      </c>
      <c r="J98" s="17">
        <f t="shared" si="29"/>
        <v>569.88327868852457</v>
      </c>
      <c r="K98" s="17" t="e">
        <f t="shared" si="30"/>
        <v>#N/A</v>
      </c>
      <c r="L98" s="17">
        <f t="shared" si="8"/>
        <v>0</v>
      </c>
      <c r="M98" s="17">
        <f t="shared" si="9"/>
        <v>0</v>
      </c>
      <c r="N98" s="17">
        <f t="shared" si="16"/>
        <v>789.13213114754103</v>
      </c>
      <c r="O98" s="17">
        <f t="shared" si="10"/>
        <v>-123.87</v>
      </c>
      <c r="P98" s="17">
        <f t="shared" si="2"/>
        <v>913.00213114754104</v>
      </c>
      <c r="Q98" s="17" t="e">
        <f t="shared" si="17"/>
        <v>#N/A</v>
      </c>
      <c r="R98" s="17">
        <f t="shared" si="11"/>
        <v>0</v>
      </c>
      <c r="S98" s="17">
        <f t="shared" si="12"/>
        <v>0</v>
      </c>
    </row>
    <row r="99" spans="1:19" x14ac:dyDescent="0.25">
      <c r="A99" s="17">
        <v>6.2</v>
      </c>
      <c r="B99" s="17">
        <f t="shared" si="21"/>
        <v>275.73032258064518</v>
      </c>
      <c r="C99" s="17">
        <f t="shared" si="22"/>
        <v>67.320000000000022</v>
      </c>
      <c r="D99" s="17">
        <f t="shared" si="23"/>
        <v>208.41032258064516</v>
      </c>
      <c r="E99" s="17" t="e">
        <f t="shared" si="24"/>
        <v>#N/A</v>
      </c>
      <c r="F99" s="17">
        <f t="shared" si="25"/>
        <v>0</v>
      </c>
      <c r="G99" s="17">
        <f t="shared" si="26"/>
        <v>0</v>
      </c>
      <c r="H99" s="17">
        <f t="shared" si="27"/>
        <v>517.31096774193543</v>
      </c>
      <c r="I99" s="17">
        <f t="shared" si="28"/>
        <v>-44.679999999999978</v>
      </c>
      <c r="J99" s="17">
        <f t="shared" si="29"/>
        <v>561.99096774193538</v>
      </c>
      <c r="K99" s="17" t="e">
        <f t="shared" si="30"/>
        <v>#N/A</v>
      </c>
      <c r="L99" s="17">
        <f t="shared" si="8"/>
        <v>0</v>
      </c>
      <c r="M99" s="17">
        <f t="shared" si="9"/>
        <v>0</v>
      </c>
      <c r="N99" s="17">
        <f t="shared" si="16"/>
        <v>774.39161290322579</v>
      </c>
      <c r="O99" s="17">
        <f t="shared" si="10"/>
        <v>-125.67999999999998</v>
      </c>
      <c r="P99" s="17">
        <f t="shared" si="2"/>
        <v>900.07161290322574</v>
      </c>
      <c r="Q99" s="17" t="e">
        <f t="shared" si="17"/>
        <v>#N/A</v>
      </c>
      <c r="R99" s="17">
        <f t="shared" si="11"/>
        <v>0</v>
      </c>
      <c r="S99" s="17">
        <f t="shared" si="12"/>
        <v>0</v>
      </c>
    </row>
    <row r="100" spans="1:19" x14ac:dyDescent="0.25">
      <c r="A100" s="17">
        <v>6.3</v>
      </c>
      <c r="B100" s="17">
        <f t="shared" si="21"/>
        <v>272.42015873015873</v>
      </c>
      <c r="C100" s="17">
        <f t="shared" si="22"/>
        <v>67.069999999999993</v>
      </c>
      <c r="D100" s="17">
        <f t="shared" si="23"/>
        <v>205.35015873015874</v>
      </c>
      <c r="E100" s="17" t="e">
        <f t="shared" si="24"/>
        <v>#N/A</v>
      </c>
      <c r="F100" s="17">
        <f t="shared" si="25"/>
        <v>0</v>
      </c>
      <c r="G100" s="17">
        <f t="shared" si="26"/>
        <v>0</v>
      </c>
      <c r="H100" s="17">
        <f t="shared" si="27"/>
        <v>508.3804761904762</v>
      </c>
      <c r="I100" s="17">
        <f t="shared" si="28"/>
        <v>-45.930000000000007</v>
      </c>
      <c r="J100" s="17">
        <f t="shared" si="29"/>
        <v>554.31047619047627</v>
      </c>
      <c r="K100" s="17" t="e">
        <f t="shared" si="30"/>
        <v>#N/A</v>
      </c>
      <c r="L100" s="17">
        <f t="shared" si="8"/>
        <v>0</v>
      </c>
      <c r="M100" s="17">
        <f t="shared" si="9"/>
        <v>0</v>
      </c>
      <c r="N100" s="17">
        <f t="shared" si="16"/>
        <v>760.09079365079367</v>
      </c>
      <c r="O100" s="17">
        <f t="shared" si="10"/>
        <v>-127.43</v>
      </c>
      <c r="P100" s="17">
        <f t="shared" si="2"/>
        <v>887.52079365079362</v>
      </c>
      <c r="Q100" s="17" t="e">
        <f t="shared" si="17"/>
        <v>#N/A</v>
      </c>
      <c r="R100" s="17">
        <f t="shared" si="11"/>
        <v>0</v>
      </c>
      <c r="S100" s="17">
        <f t="shared" si="12"/>
        <v>0</v>
      </c>
    </row>
    <row r="101" spans="1:19" x14ac:dyDescent="0.25">
      <c r="A101" s="17">
        <v>6.3999999999999897</v>
      </c>
      <c r="B101" s="17">
        <f t="shared" si="21"/>
        <v>269.21000000000032</v>
      </c>
      <c r="C101" s="17">
        <f t="shared" si="22"/>
        <v>66.88</v>
      </c>
      <c r="D101" s="17">
        <f t="shared" si="23"/>
        <v>202.33000000000033</v>
      </c>
      <c r="E101" s="17" t="e">
        <f t="shared" si="24"/>
        <v>#N/A</v>
      </c>
      <c r="F101" s="17">
        <f t="shared" si="25"/>
        <v>0</v>
      </c>
      <c r="G101" s="17">
        <f t="shared" si="26"/>
        <v>0</v>
      </c>
      <c r="H101" s="17">
        <f t="shared" si="27"/>
        <v>499.71000000000083</v>
      </c>
      <c r="I101" s="17">
        <f t="shared" si="28"/>
        <v>-47.119999999999891</v>
      </c>
      <c r="J101" s="17">
        <f t="shared" si="29"/>
        <v>546.83000000000072</v>
      </c>
      <c r="K101" s="17" t="e">
        <f t="shared" si="30"/>
        <v>#N/A</v>
      </c>
      <c r="L101" s="17">
        <f t="shared" si="8"/>
        <v>0</v>
      </c>
      <c r="M101" s="17">
        <f t="shared" si="9"/>
        <v>0</v>
      </c>
      <c r="N101" s="17">
        <f t="shared" si="16"/>
        <v>746.2100000000014</v>
      </c>
      <c r="O101" s="17">
        <f t="shared" si="10"/>
        <v>-129.11999999999983</v>
      </c>
      <c r="P101" s="17">
        <f t="shared" si="2"/>
        <v>875.33000000000129</v>
      </c>
      <c r="Q101" s="17" t="e">
        <f t="shared" si="17"/>
        <v>#N/A</v>
      </c>
      <c r="R101" s="17">
        <f t="shared" si="11"/>
        <v>0</v>
      </c>
      <c r="S101" s="17">
        <f t="shared" si="12"/>
        <v>0</v>
      </c>
    </row>
    <row r="102" spans="1:19" x14ac:dyDescent="0.25">
      <c r="A102" s="17">
        <v>6.4999999999999902</v>
      </c>
      <c r="B102" s="17">
        <f t="shared" si="21"/>
        <v>266.0961538461541</v>
      </c>
      <c r="C102" s="17">
        <f t="shared" si="22"/>
        <v>66.75</v>
      </c>
      <c r="D102" s="17">
        <f t="shared" si="23"/>
        <v>199.3461538461541</v>
      </c>
      <c r="E102" s="17" t="e">
        <f t="shared" si="24"/>
        <v>#N/A</v>
      </c>
      <c r="F102" s="17">
        <f t="shared" si="25"/>
        <v>0</v>
      </c>
      <c r="G102" s="17">
        <f t="shared" si="26"/>
        <v>0</v>
      </c>
      <c r="H102" s="17">
        <f t="shared" si="27"/>
        <v>491.28846153846234</v>
      </c>
      <c r="I102" s="17">
        <f t="shared" si="28"/>
        <v>-48.249999999999886</v>
      </c>
      <c r="J102" s="17">
        <f t="shared" si="29"/>
        <v>539.53846153846223</v>
      </c>
      <c r="K102" s="17" t="e">
        <f t="shared" si="30"/>
        <v>#N/A</v>
      </c>
      <c r="L102" s="17">
        <f t="shared" ref="L102:L165" si="31">IF(J102=$C$10,I102,0)</f>
        <v>0</v>
      </c>
      <c r="M102" s="17">
        <f t="shared" ref="M102:M165" si="32">IF(I102=L102,A102,0)</f>
        <v>0</v>
      </c>
      <c r="N102" s="17">
        <f t="shared" si="16"/>
        <v>732.73076923077042</v>
      </c>
      <c r="O102" s="17">
        <f t="shared" ref="O102:O165" si="33">+$D$11*A102^2+$D$12*A102+$D$13</f>
        <v>-130.74999999999989</v>
      </c>
      <c r="P102" s="17">
        <f t="shared" si="2"/>
        <v>863.48076923077031</v>
      </c>
      <c r="Q102" s="17" t="e">
        <f t="shared" si="17"/>
        <v>#N/A</v>
      </c>
      <c r="R102" s="17">
        <f t="shared" ref="R102:R165" si="34">IF(P102=$D$10,O102,0)</f>
        <v>0</v>
      </c>
      <c r="S102" s="17">
        <f t="shared" ref="S102:S165" si="35">IF(O102=R102,A102,0)</f>
        <v>0</v>
      </c>
    </row>
    <row r="103" spans="1:19" x14ac:dyDescent="0.25">
      <c r="A103" s="17">
        <v>6.5999999999999899</v>
      </c>
      <c r="B103" s="17">
        <f t="shared" si="21"/>
        <v>263.07515151515184</v>
      </c>
      <c r="C103" s="17">
        <f t="shared" si="22"/>
        <v>66.680000000000007</v>
      </c>
      <c r="D103" s="17">
        <f t="shared" si="23"/>
        <v>196.39515151515184</v>
      </c>
      <c r="E103" s="17" t="e">
        <f t="shared" si="24"/>
        <v>#N/A</v>
      </c>
      <c r="F103" s="17">
        <f t="shared" si="25"/>
        <v>0</v>
      </c>
      <c r="G103" s="17">
        <f t="shared" si="26"/>
        <v>0</v>
      </c>
      <c r="H103" s="17">
        <f t="shared" si="27"/>
        <v>483.10545454545536</v>
      </c>
      <c r="I103" s="17">
        <f t="shared" si="28"/>
        <v>-49.319999999999879</v>
      </c>
      <c r="J103" s="17">
        <f t="shared" si="29"/>
        <v>532.4254545454553</v>
      </c>
      <c r="K103" s="17" t="e">
        <f t="shared" si="30"/>
        <v>#N/A</v>
      </c>
      <c r="L103" s="17">
        <f t="shared" si="31"/>
        <v>0</v>
      </c>
      <c r="M103" s="17">
        <f t="shared" si="32"/>
        <v>0</v>
      </c>
      <c r="N103" s="17">
        <f t="shared" ref="N103:N166" si="36">(+$D$11/3*A103^3+$D$12/2*A103^2+$D$13*A103+$D$14)/A103</f>
        <v>719.63575757575893</v>
      </c>
      <c r="O103" s="17">
        <f t="shared" si="33"/>
        <v>-132.31999999999982</v>
      </c>
      <c r="P103" s="17">
        <f t="shared" si="2"/>
        <v>851.95575757575875</v>
      </c>
      <c r="Q103" s="17" t="e">
        <f t="shared" ref="Q103:Q166" si="37">IF(O103&gt;=N103,O103,NA())</f>
        <v>#N/A</v>
      </c>
      <c r="R103" s="17">
        <f t="shared" si="34"/>
        <v>0</v>
      </c>
      <c r="S103" s="17">
        <f t="shared" si="35"/>
        <v>0</v>
      </c>
    </row>
    <row r="104" spans="1:19" x14ac:dyDescent="0.25">
      <c r="A104" s="17">
        <v>6.6999999999999904</v>
      </c>
      <c r="B104" s="17">
        <f t="shared" si="21"/>
        <v>260.14373134328389</v>
      </c>
      <c r="C104" s="17">
        <f t="shared" si="22"/>
        <v>66.670000000000016</v>
      </c>
      <c r="D104" s="17">
        <f t="shared" si="23"/>
        <v>193.47373134328387</v>
      </c>
      <c r="E104" s="17" t="e">
        <f t="shared" si="24"/>
        <v>#N/A</v>
      </c>
      <c r="F104" s="17">
        <f t="shared" si="25"/>
        <v>0</v>
      </c>
      <c r="G104" s="17">
        <f t="shared" si="26"/>
        <v>0</v>
      </c>
      <c r="H104" s="17">
        <f t="shared" si="27"/>
        <v>475.15119402985147</v>
      </c>
      <c r="I104" s="17">
        <f t="shared" si="28"/>
        <v>-50.329999999999927</v>
      </c>
      <c r="J104" s="17">
        <f t="shared" si="29"/>
        <v>525.48119402985139</v>
      </c>
      <c r="K104" s="17" t="e">
        <f t="shared" si="30"/>
        <v>#N/A</v>
      </c>
      <c r="L104" s="17">
        <f t="shared" si="31"/>
        <v>0</v>
      </c>
      <c r="M104" s="17">
        <f t="shared" si="32"/>
        <v>0</v>
      </c>
      <c r="N104" s="17">
        <f t="shared" si="36"/>
        <v>706.90865671641916</v>
      </c>
      <c r="O104" s="17">
        <f t="shared" si="33"/>
        <v>-133.82999999999987</v>
      </c>
      <c r="P104" s="17">
        <f t="shared" si="2"/>
        <v>840.73865671641897</v>
      </c>
      <c r="Q104" s="17" t="e">
        <f t="shared" si="37"/>
        <v>#N/A</v>
      </c>
      <c r="R104" s="17">
        <f t="shared" si="34"/>
        <v>0</v>
      </c>
      <c r="S104" s="17">
        <f t="shared" si="35"/>
        <v>0</v>
      </c>
    </row>
    <row r="105" spans="1:19" x14ac:dyDescent="0.25">
      <c r="A105" s="17">
        <v>6.7999999999999901</v>
      </c>
      <c r="B105" s="17">
        <f t="shared" si="21"/>
        <v>257.298823529412</v>
      </c>
      <c r="C105" s="17">
        <f t="shared" si="22"/>
        <v>66.72</v>
      </c>
      <c r="D105" s="17">
        <f t="shared" si="23"/>
        <v>190.57882352941201</v>
      </c>
      <c r="E105" s="17" t="e">
        <f t="shared" si="24"/>
        <v>#N/A</v>
      </c>
      <c r="F105" s="17">
        <f t="shared" si="25"/>
        <v>0</v>
      </c>
      <c r="G105" s="17">
        <f t="shared" si="26"/>
        <v>0</v>
      </c>
      <c r="H105" s="17">
        <f t="shared" si="27"/>
        <v>467.41647058823605</v>
      </c>
      <c r="I105" s="17">
        <f t="shared" si="28"/>
        <v>-51.279999999999887</v>
      </c>
      <c r="J105" s="17">
        <f t="shared" si="29"/>
        <v>518.69647058823591</v>
      </c>
      <c r="K105" s="17" t="e">
        <f t="shared" si="30"/>
        <v>#N/A</v>
      </c>
      <c r="L105" s="17">
        <f t="shared" si="31"/>
        <v>0</v>
      </c>
      <c r="M105" s="17">
        <f t="shared" si="32"/>
        <v>0</v>
      </c>
      <c r="N105" s="17">
        <f t="shared" si="36"/>
        <v>694.53411764706004</v>
      </c>
      <c r="O105" s="17">
        <f t="shared" si="33"/>
        <v>-135.27999999999983</v>
      </c>
      <c r="P105" s="17">
        <f t="shared" si="2"/>
        <v>829.8141176470599</v>
      </c>
      <c r="Q105" s="17" t="e">
        <f t="shared" si="37"/>
        <v>#N/A</v>
      </c>
      <c r="R105" s="17">
        <f t="shared" si="34"/>
        <v>0</v>
      </c>
      <c r="S105" s="17">
        <f t="shared" si="35"/>
        <v>0</v>
      </c>
    </row>
    <row r="106" spans="1:19" x14ac:dyDescent="0.25">
      <c r="A106" s="17">
        <v>6.8999999999999897</v>
      </c>
      <c r="B106" s="17">
        <f t="shared" si="21"/>
        <v>254.53753623188433</v>
      </c>
      <c r="C106" s="17">
        <f t="shared" si="22"/>
        <v>66.829999999999984</v>
      </c>
      <c r="D106" s="17">
        <f t="shared" si="23"/>
        <v>187.70753623188435</v>
      </c>
      <c r="E106" s="17" t="e">
        <f t="shared" si="24"/>
        <v>#N/A</v>
      </c>
      <c r="F106" s="17">
        <f t="shared" si="25"/>
        <v>0</v>
      </c>
      <c r="G106" s="17">
        <f t="shared" si="26"/>
        <v>0</v>
      </c>
      <c r="H106" s="17">
        <f t="shared" si="27"/>
        <v>459.89260869565294</v>
      </c>
      <c r="I106" s="17">
        <f t="shared" si="28"/>
        <v>-52.169999999999902</v>
      </c>
      <c r="J106" s="17">
        <f t="shared" si="29"/>
        <v>512.0626086956529</v>
      </c>
      <c r="K106" s="17" t="e">
        <f t="shared" si="30"/>
        <v>#N/A</v>
      </c>
      <c r="L106" s="17">
        <f t="shared" si="31"/>
        <v>0</v>
      </c>
      <c r="M106" s="17">
        <f t="shared" si="32"/>
        <v>0</v>
      </c>
      <c r="N106" s="17">
        <f t="shared" si="36"/>
        <v>682.49768115942152</v>
      </c>
      <c r="O106" s="17">
        <f t="shared" si="33"/>
        <v>-136.66999999999985</v>
      </c>
      <c r="P106" s="17">
        <f t="shared" si="2"/>
        <v>819.16768115942136</v>
      </c>
      <c r="Q106" s="17" t="e">
        <f t="shared" si="37"/>
        <v>#N/A</v>
      </c>
      <c r="R106" s="17">
        <f t="shared" si="34"/>
        <v>0</v>
      </c>
      <c r="S106" s="17">
        <f t="shared" si="35"/>
        <v>0</v>
      </c>
    </row>
    <row r="107" spans="1:19" x14ac:dyDescent="0.25">
      <c r="A107" s="17">
        <v>6.9999999999999902</v>
      </c>
      <c r="B107" s="17">
        <f t="shared" si="21"/>
        <v>251.85714285714312</v>
      </c>
      <c r="C107" s="17">
        <f t="shared" si="22"/>
        <v>67</v>
      </c>
      <c r="D107" s="17">
        <f t="shared" si="23"/>
        <v>184.85714285714312</v>
      </c>
      <c r="E107" s="17" t="e">
        <f t="shared" si="24"/>
        <v>#N/A</v>
      </c>
      <c r="F107" s="17">
        <f t="shared" si="25"/>
        <v>0</v>
      </c>
      <c r="G107" s="17">
        <f t="shared" si="26"/>
        <v>0</v>
      </c>
      <c r="H107" s="17">
        <f t="shared" si="27"/>
        <v>452.57142857142935</v>
      </c>
      <c r="I107" s="17">
        <f t="shared" si="28"/>
        <v>-52.999999999999886</v>
      </c>
      <c r="J107" s="17">
        <f t="shared" si="29"/>
        <v>505.57142857142924</v>
      </c>
      <c r="K107" s="17" t="e">
        <f t="shared" si="30"/>
        <v>#N/A</v>
      </c>
      <c r="L107" s="17">
        <f t="shared" si="31"/>
        <v>0</v>
      </c>
      <c r="M107" s="17">
        <f t="shared" si="32"/>
        <v>0</v>
      </c>
      <c r="N107" s="17">
        <f t="shared" si="36"/>
        <v>670.78571428571536</v>
      </c>
      <c r="O107" s="17">
        <f t="shared" si="33"/>
        <v>-137.99999999999989</v>
      </c>
      <c r="P107" s="17">
        <f t="shared" si="2"/>
        <v>808.78571428571524</v>
      </c>
      <c r="Q107" s="17" t="e">
        <f t="shared" si="37"/>
        <v>#N/A</v>
      </c>
      <c r="R107" s="17">
        <f t="shared" si="34"/>
        <v>0</v>
      </c>
      <c r="S107" s="17">
        <f t="shared" si="35"/>
        <v>0</v>
      </c>
    </row>
    <row r="108" spans="1:19" x14ac:dyDescent="0.25">
      <c r="A108" s="17">
        <v>7.0999999999999899</v>
      </c>
      <c r="B108" s="17">
        <f t="shared" si="21"/>
        <v>249.25507042253548</v>
      </c>
      <c r="C108" s="17">
        <f t="shared" si="22"/>
        <v>67.229999999999961</v>
      </c>
      <c r="D108" s="17">
        <f t="shared" si="23"/>
        <v>182.02507042253552</v>
      </c>
      <c r="E108" s="17" t="e">
        <f t="shared" si="24"/>
        <v>#N/A</v>
      </c>
      <c r="F108" s="17">
        <f t="shared" si="25"/>
        <v>0</v>
      </c>
      <c r="G108" s="17">
        <f t="shared" si="26"/>
        <v>0</v>
      </c>
      <c r="H108" s="17">
        <f t="shared" si="27"/>
        <v>445.44521126760634</v>
      </c>
      <c r="I108" s="17">
        <f t="shared" si="28"/>
        <v>-53.769999999999925</v>
      </c>
      <c r="J108" s="17">
        <f t="shared" si="29"/>
        <v>499.21521126760626</v>
      </c>
      <c r="K108" s="17" t="e">
        <f t="shared" si="30"/>
        <v>#N/A</v>
      </c>
      <c r="L108" s="17">
        <f t="shared" si="31"/>
        <v>0</v>
      </c>
      <c r="M108" s="17">
        <f t="shared" si="32"/>
        <v>0</v>
      </c>
      <c r="N108" s="17">
        <f t="shared" si="36"/>
        <v>659.3853521126772</v>
      </c>
      <c r="O108" s="17">
        <f t="shared" si="33"/>
        <v>-139.26999999999987</v>
      </c>
      <c r="P108" s="17">
        <f t="shared" si="2"/>
        <v>798.65535211267706</v>
      </c>
      <c r="Q108" s="17" t="e">
        <f t="shared" si="37"/>
        <v>#N/A</v>
      </c>
      <c r="R108" s="17">
        <f t="shared" si="34"/>
        <v>0</v>
      </c>
      <c r="S108" s="17">
        <f t="shared" si="35"/>
        <v>0</v>
      </c>
    </row>
    <row r="109" spans="1:19" x14ac:dyDescent="0.25">
      <c r="A109" s="17">
        <v>7.1999999999999904</v>
      </c>
      <c r="B109" s="17">
        <f t="shared" si="21"/>
        <v>246.72888888888914</v>
      </c>
      <c r="C109" s="17">
        <f t="shared" si="22"/>
        <v>67.519999999999982</v>
      </c>
      <c r="D109" s="17">
        <f t="shared" si="23"/>
        <v>179.20888888888916</v>
      </c>
      <c r="E109" s="17" t="e">
        <f t="shared" si="24"/>
        <v>#N/A</v>
      </c>
      <c r="F109" s="17">
        <f t="shared" si="25"/>
        <v>0</v>
      </c>
      <c r="G109" s="17">
        <f t="shared" si="26"/>
        <v>0</v>
      </c>
      <c r="H109" s="17">
        <f t="shared" si="27"/>
        <v>438.50666666666734</v>
      </c>
      <c r="I109" s="17">
        <f t="shared" si="28"/>
        <v>-54.479999999999961</v>
      </c>
      <c r="J109" s="17">
        <f t="shared" si="29"/>
        <v>492.9866666666673</v>
      </c>
      <c r="K109" s="17" t="e">
        <f t="shared" si="30"/>
        <v>#N/A</v>
      </c>
      <c r="L109" s="17">
        <f t="shared" si="31"/>
        <v>0</v>
      </c>
      <c r="M109" s="17">
        <f t="shared" si="32"/>
        <v>0</v>
      </c>
      <c r="N109" s="17">
        <f t="shared" si="36"/>
        <v>648.2844444444454</v>
      </c>
      <c r="O109" s="17">
        <f t="shared" si="33"/>
        <v>-140.4799999999999</v>
      </c>
      <c r="P109" s="17">
        <f t="shared" si="2"/>
        <v>788.7644444444453</v>
      </c>
      <c r="Q109" s="17" t="e">
        <f t="shared" si="37"/>
        <v>#N/A</v>
      </c>
      <c r="R109" s="17">
        <f t="shared" si="34"/>
        <v>0</v>
      </c>
      <c r="S109" s="17">
        <f t="shared" si="35"/>
        <v>0</v>
      </c>
    </row>
    <row r="110" spans="1:19" x14ac:dyDescent="0.25">
      <c r="A110" s="17">
        <v>7.2999999999999901</v>
      </c>
      <c r="B110" s="17">
        <f t="shared" si="21"/>
        <v>244.27630136986323</v>
      </c>
      <c r="C110" s="17">
        <f t="shared" si="22"/>
        <v>67.869999999999976</v>
      </c>
      <c r="D110" s="17">
        <f t="shared" si="23"/>
        <v>176.40630136986326</v>
      </c>
      <c r="E110" s="17" t="e">
        <f t="shared" si="24"/>
        <v>#N/A</v>
      </c>
      <c r="F110" s="17">
        <f t="shared" si="25"/>
        <v>0</v>
      </c>
      <c r="G110" s="17">
        <f t="shared" si="26"/>
        <v>0</v>
      </c>
      <c r="H110" s="17">
        <f t="shared" si="27"/>
        <v>431.74890410958972</v>
      </c>
      <c r="I110" s="17">
        <f t="shared" si="28"/>
        <v>-55.12999999999991</v>
      </c>
      <c r="J110" s="17">
        <f t="shared" si="29"/>
        <v>486.8789041095896</v>
      </c>
      <c r="K110" s="17" t="e">
        <f t="shared" si="30"/>
        <v>#N/A</v>
      </c>
      <c r="L110" s="17">
        <f t="shared" si="31"/>
        <v>0</v>
      </c>
      <c r="M110" s="17">
        <f t="shared" si="32"/>
        <v>0</v>
      </c>
      <c r="N110" s="17">
        <f t="shared" si="36"/>
        <v>637.47150684931614</v>
      </c>
      <c r="O110" s="17">
        <f t="shared" si="33"/>
        <v>-141.62999999999985</v>
      </c>
      <c r="P110" s="17">
        <f t="shared" si="2"/>
        <v>779.10150684931602</v>
      </c>
      <c r="Q110" s="17" t="e">
        <f t="shared" si="37"/>
        <v>#N/A</v>
      </c>
      <c r="R110" s="17">
        <f t="shared" si="34"/>
        <v>0</v>
      </c>
      <c r="S110" s="17">
        <f t="shared" si="35"/>
        <v>0</v>
      </c>
    </row>
    <row r="111" spans="1:19" x14ac:dyDescent="0.25">
      <c r="A111" s="17">
        <v>7.3999999999999897</v>
      </c>
      <c r="B111" s="17">
        <f t="shared" si="21"/>
        <v>241.89513513513538</v>
      </c>
      <c r="C111" s="17">
        <f t="shared" si="22"/>
        <v>68.279999999999944</v>
      </c>
      <c r="D111" s="17">
        <f t="shared" si="23"/>
        <v>173.61513513513543</v>
      </c>
      <c r="E111" s="17" t="e">
        <f t="shared" si="24"/>
        <v>#N/A</v>
      </c>
      <c r="F111" s="17">
        <f t="shared" si="25"/>
        <v>0</v>
      </c>
      <c r="G111" s="17">
        <f t="shared" si="26"/>
        <v>0</v>
      </c>
      <c r="H111" s="17">
        <f t="shared" si="27"/>
        <v>425.16540540540609</v>
      </c>
      <c r="I111" s="17">
        <f t="shared" si="28"/>
        <v>-55.719999999999942</v>
      </c>
      <c r="J111" s="17">
        <f t="shared" si="29"/>
        <v>480.885405405406</v>
      </c>
      <c r="K111" s="17" t="e">
        <f t="shared" si="30"/>
        <v>#N/A</v>
      </c>
      <c r="L111" s="17">
        <f t="shared" si="31"/>
        <v>0</v>
      </c>
      <c r="M111" s="17">
        <f t="shared" si="32"/>
        <v>0</v>
      </c>
      <c r="N111" s="17">
        <f t="shared" si="36"/>
        <v>626.93567567567675</v>
      </c>
      <c r="O111" s="17">
        <f t="shared" si="33"/>
        <v>-142.71999999999989</v>
      </c>
      <c r="P111" s="17">
        <f t="shared" si="2"/>
        <v>769.65567567567666</v>
      </c>
      <c r="Q111" s="17" t="e">
        <f t="shared" si="37"/>
        <v>#N/A</v>
      </c>
      <c r="R111" s="17">
        <f t="shared" si="34"/>
        <v>0</v>
      </c>
      <c r="S111" s="17">
        <f t="shared" si="35"/>
        <v>0</v>
      </c>
    </row>
    <row r="112" spans="1:19" x14ac:dyDescent="0.25">
      <c r="A112" s="17">
        <v>7.4999999999999902</v>
      </c>
      <c r="B112" s="17">
        <f t="shared" si="21"/>
        <v>239.58333333333354</v>
      </c>
      <c r="C112" s="17">
        <f t="shared" si="22"/>
        <v>68.749999999999943</v>
      </c>
      <c r="D112" s="17">
        <f t="shared" si="23"/>
        <v>170.8333333333336</v>
      </c>
      <c r="E112" s="17" t="e">
        <f t="shared" si="24"/>
        <v>#N/A</v>
      </c>
      <c r="F112" s="17">
        <f t="shared" si="25"/>
        <v>0</v>
      </c>
      <c r="G112" s="17">
        <f t="shared" si="26"/>
        <v>0</v>
      </c>
      <c r="H112" s="17">
        <f t="shared" si="27"/>
        <v>418.75000000000068</v>
      </c>
      <c r="I112" s="17">
        <f t="shared" si="28"/>
        <v>-56.249999999999943</v>
      </c>
      <c r="J112" s="17">
        <f t="shared" si="29"/>
        <v>475.00000000000063</v>
      </c>
      <c r="K112" s="17" t="e">
        <f t="shared" si="30"/>
        <v>#N/A</v>
      </c>
      <c r="L112" s="17">
        <f t="shared" si="31"/>
        <v>0</v>
      </c>
      <c r="M112" s="17">
        <f t="shared" si="32"/>
        <v>0</v>
      </c>
      <c r="N112" s="17">
        <f t="shared" si="36"/>
        <v>616.66666666666777</v>
      </c>
      <c r="O112" s="17">
        <f t="shared" si="33"/>
        <v>-143.74999999999994</v>
      </c>
      <c r="P112" s="17">
        <f t="shared" si="2"/>
        <v>760.41666666666765</v>
      </c>
      <c r="Q112" s="17" t="e">
        <f t="shared" si="37"/>
        <v>#N/A</v>
      </c>
      <c r="R112" s="17">
        <f t="shared" si="34"/>
        <v>0</v>
      </c>
      <c r="S112" s="17">
        <f t="shared" si="35"/>
        <v>0</v>
      </c>
    </row>
    <row r="113" spans="1:19" x14ac:dyDescent="0.25">
      <c r="A113" s="17">
        <v>7.5999999999999899</v>
      </c>
      <c r="B113" s="17">
        <f t="shared" si="21"/>
        <v>237.33894736842126</v>
      </c>
      <c r="C113" s="17">
        <f t="shared" si="22"/>
        <v>69.279999999999944</v>
      </c>
      <c r="D113" s="17">
        <f t="shared" si="23"/>
        <v>168.05894736842131</v>
      </c>
      <c r="E113" s="17" t="e">
        <f t="shared" si="24"/>
        <v>#N/A</v>
      </c>
      <c r="F113" s="17">
        <f t="shared" si="25"/>
        <v>0</v>
      </c>
      <c r="G113" s="17">
        <f t="shared" si="26"/>
        <v>0</v>
      </c>
      <c r="H113" s="17">
        <f t="shared" si="27"/>
        <v>412.4968421052638</v>
      </c>
      <c r="I113" s="17">
        <f t="shared" si="28"/>
        <v>-56.719999999999942</v>
      </c>
      <c r="J113" s="17">
        <f t="shared" si="29"/>
        <v>469.21684210526371</v>
      </c>
      <c r="K113" s="17" t="e">
        <f t="shared" si="30"/>
        <v>#N/A</v>
      </c>
      <c r="L113" s="17">
        <f t="shared" si="31"/>
        <v>0</v>
      </c>
      <c r="M113" s="17">
        <f t="shared" si="32"/>
        <v>0</v>
      </c>
      <c r="N113" s="17">
        <f t="shared" si="36"/>
        <v>606.65473684210633</v>
      </c>
      <c r="O113" s="17">
        <f t="shared" si="33"/>
        <v>-144.71999999999989</v>
      </c>
      <c r="P113" s="17">
        <f t="shared" si="2"/>
        <v>751.37473684210624</v>
      </c>
      <c r="Q113" s="17" t="e">
        <f t="shared" si="37"/>
        <v>#N/A</v>
      </c>
      <c r="R113" s="17">
        <f t="shared" si="34"/>
        <v>0</v>
      </c>
      <c r="S113" s="17">
        <f t="shared" si="35"/>
        <v>0</v>
      </c>
    </row>
    <row r="114" spans="1:19" x14ac:dyDescent="0.25">
      <c r="A114" s="17">
        <v>7.6999999999999904</v>
      </c>
      <c r="B114" s="17">
        <f t="shared" si="21"/>
        <v>235.16012987013011</v>
      </c>
      <c r="C114" s="17">
        <f t="shared" si="22"/>
        <v>69.869999999999948</v>
      </c>
      <c r="D114" s="17">
        <f t="shared" si="23"/>
        <v>165.29012987013016</v>
      </c>
      <c r="E114" s="17" t="e">
        <f t="shared" si="24"/>
        <v>#N/A</v>
      </c>
      <c r="F114" s="17">
        <f t="shared" si="25"/>
        <v>0</v>
      </c>
      <c r="G114" s="17">
        <f t="shared" si="26"/>
        <v>0</v>
      </c>
      <c r="H114" s="17">
        <f t="shared" si="27"/>
        <v>406.40038961039016</v>
      </c>
      <c r="I114" s="17">
        <f t="shared" si="28"/>
        <v>-57.129999999999995</v>
      </c>
      <c r="J114" s="17">
        <f t="shared" si="29"/>
        <v>463.53038961039016</v>
      </c>
      <c r="K114" s="17" t="e">
        <f t="shared" si="30"/>
        <v>#N/A</v>
      </c>
      <c r="L114" s="17">
        <f t="shared" si="31"/>
        <v>0</v>
      </c>
      <c r="M114" s="17">
        <f t="shared" si="32"/>
        <v>0</v>
      </c>
      <c r="N114" s="17">
        <f t="shared" si="36"/>
        <v>596.89064935065028</v>
      </c>
      <c r="O114" s="17">
        <f t="shared" si="33"/>
        <v>-145.62999999999994</v>
      </c>
      <c r="P114" s="17">
        <f t="shared" si="2"/>
        <v>742.52064935065027</v>
      </c>
      <c r="Q114" s="17" t="e">
        <f t="shared" si="37"/>
        <v>#N/A</v>
      </c>
      <c r="R114" s="17">
        <f t="shared" si="34"/>
        <v>0</v>
      </c>
      <c r="S114" s="17">
        <f t="shared" si="35"/>
        <v>0</v>
      </c>
    </row>
    <row r="115" spans="1:19" x14ac:dyDescent="0.25">
      <c r="A115" s="17">
        <v>7.7999999999999901</v>
      </c>
      <c r="B115" s="17">
        <f t="shared" si="21"/>
        <v>233.04512820512838</v>
      </c>
      <c r="C115" s="17">
        <f t="shared" si="22"/>
        <v>70.519999999999925</v>
      </c>
      <c r="D115" s="17">
        <f t="shared" si="23"/>
        <v>162.52512820512845</v>
      </c>
      <c r="E115" s="17" t="e">
        <f t="shared" si="24"/>
        <v>#N/A</v>
      </c>
      <c r="F115" s="17">
        <f t="shared" si="25"/>
        <v>0</v>
      </c>
      <c r="G115" s="17">
        <f t="shared" si="26"/>
        <v>0</v>
      </c>
      <c r="H115" s="17">
        <f t="shared" si="27"/>
        <v>400.45538461538519</v>
      </c>
      <c r="I115" s="17">
        <f t="shared" si="28"/>
        <v>-57.479999999999961</v>
      </c>
      <c r="J115" s="17">
        <f t="shared" si="29"/>
        <v>457.93538461538515</v>
      </c>
      <c r="K115" s="17" t="e">
        <f t="shared" si="30"/>
        <v>#N/A</v>
      </c>
      <c r="L115" s="17">
        <f t="shared" si="31"/>
        <v>0</v>
      </c>
      <c r="M115" s="17">
        <f t="shared" si="32"/>
        <v>0</v>
      </c>
      <c r="N115" s="17">
        <f t="shared" si="36"/>
        <v>587.36564102564193</v>
      </c>
      <c r="O115" s="17">
        <f t="shared" si="33"/>
        <v>-146.4799999999999</v>
      </c>
      <c r="P115" s="17">
        <f t="shared" si="2"/>
        <v>733.84564102564184</v>
      </c>
      <c r="Q115" s="17" t="e">
        <f t="shared" si="37"/>
        <v>#N/A</v>
      </c>
      <c r="R115" s="17">
        <f t="shared" si="34"/>
        <v>0</v>
      </c>
      <c r="S115" s="17">
        <f t="shared" si="35"/>
        <v>0</v>
      </c>
    </row>
    <row r="116" spans="1:19" x14ac:dyDescent="0.25">
      <c r="A116" s="17">
        <v>7.8999999999999897</v>
      </c>
      <c r="B116" s="17">
        <f t="shared" si="21"/>
        <v>230.99227848101287</v>
      </c>
      <c r="C116" s="17">
        <f t="shared" si="22"/>
        <v>71.229999999999905</v>
      </c>
      <c r="D116" s="17">
        <f t="shared" si="23"/>
        <v>159.76227848101297</v>
      </c>
      <c r="E116" s="17" t="e">
        <f t="shared" si="24"/>
        <v>#N/A</v>
      </c>
      <c r="F116" s="17">
        <f t="shared" si="25"/>
        <v>0</v>
      </c>
      <c r="G116" s="17">
        <f t="shared" si="26"/>
        <v>0</v>
      </c>
      <c r="H116" s="17">
        <f t="shared" si="27"/>
        <v>394.65683544303857</v>
      </c>
      <c r="I116" s="17">
        <f t="shared" si="28"/>
        <v>-57.769999999999982</v>
      </c>
      <c r="J116" s="17">
        <f t="shared" si="29"/>
        <v>452.42683544303856</v>
      </c>
      <c r="K116" s="17" t="e">
        <f t="shared" si="30"/>
        <v>#N/A</v>
      </c>
      <c r="L116" s="17">
        <f t="shared" si="31"/>
        <v>0</v>
      </c>
      <c r="M116" s="17">
        <f t="shared" si="32"/>
        <v>0</v>
      </c>
      <c r="N116" s="17">
        <f t="shared" si="36"/>
        <v>578.07139240506433</v>
      </c>
      <c r="O116" s="17">
        <f t="shared" si="33"/>
        <v>-147.26999999999992</v>
      </c>
      <c r="P116" s="17">
        <f t="shared" si="2"/>
        <v>725.3413924050642</v>
      </c>
      <c r="Q116" s="17" t="e">
        <f t="shared" si="37"/>
        <v>#N/A</v>
      </c>
      <c r="R116" s="17">
        <f t="shared" si="34"/>
        <v>0</v>
      </c>
      <c r="S116" s="17">
        <f t="shared" si="35"/>
        <v>0</v>
      </c>
    </row>
    <row r="117" spans="1:19" x14ac:dyDescent="0.25">
      <c r="A117" s="17">
        <v>7.9999999999999902</v>
      </c>
      <c r="B117" s="17">
        <f t="shared" si="21"/>
        <v>229.0000000000002</v>
      </c>
      <c r="C117" s="17">
        <f t="shared" si="22"/>
        <v>71.999999999999943</v>
      </c>
      <c r="D117" s="17">
        <f t="shared" si="23"/>
        <v>157.00000000000026</v>
      </c>
      <c r="E117" s="17" t="e">
        <f t="shared" si="24"/>
        <v>#N/A</v>
      </c>
      <c r="F117" s="17">
        <f t="shared" si="25"/>
        <v>0</v>
      </c>
      <c r="G117" s="17">
        <f t="shared" si="26"/>
        <v>0</v>
      </c>
      <c r="H117" s="17">
        <f t="shared" si="27"/>
        <v>389.00000000000057</v>
      </c>
      <c r="I117" s="17">
        <f t="shared" si="28"/>
        <v>-57.999999999999943</v>
      </c>
      <c r="J117" s="17">
        <f t="shared" si="29"/>
        <v>447.00000000000051</v>
      </c>
      <c r="K117" s="17" t="e">
        <f t="shared" si="30"/>
        <v>#N/A</v>
      </c>
      <c r="L117" s="17">
        <f t="shared" si="31"/>
        <v>0</v>
      </c>
      <c r="M117" s="17">
        <f t="shared" si="32"/>
        <v>0</v>
      </c>
      <c r="N117" s="17">
        <f t="shared" si="36"/>
        <v>569.00000000000091</v>
      </c>
      <c r="O117" s="17">
        <f t="shared" si="33"/>
        <v>-147.99999999999994</v>
      </c>
      <c r="P117" s="17">
        <f t="shared" si="2"/>
        <v>717.00000000000091</v>
      </c>
      <c r="Q117" s="17" t="e">
        <f t="shared" si="37"/>
        <v>#N/A</v>
      </c>
      <c r="R117" s="17">
        <f t="shared" si="34"/>
        <v>0</v>
      </c>
      <c r="S117" s="17">
        <f t="shared" si="35"/>
        <v>0</v>
      </c>
    </row>
    <row r="118" spans="1:19" x14ac:dyDescent="0.25">
      <c r="A118" s="17">
        <v>8.0999999999999908</v>
      </c>
      <c r="B118" s="17">
        <f t="shared" si="21"/>
        <v>227.06679012345697</v>
      </c>
      <c r="C118" s="17">
        <f t="shared" si="22"/>
        <v>72.829999999999927</v>
      </c>
      <c r="D118" s="17">
        <f t="shared" si="23"/>
        <v>154.23679012345704</v>
      </c>
      <c r="E118" s="17" t="e">
        <f t="shared" si="24"/>
        <v>#N/A</v>
      </c>
      <c r="F118" s="17">
        <f t="shared" si="25"/>
        <v>0</v>
      </c>
      <c r="G118" s="17">
        <f t="shared" si="26"/>
        <v>0</v>
      </c>
      <c r="H118" s="17">
        <f t="shared" si="27"/>
        <v>383.48037037037091</v>
      </c>
      <c r="I118" s="17">
        <f t="shared" si="28"/>
        <v>-58.169999999999959</v>
      </c>
      <c r="J118" s="17">
        <f t="shared" si="29"/>
        <v>441.65037037037087</v>
      </c>
      <c r="K118" s="17" t="e">
        <f t="shared" si="30"/>
        <v>#N/A</v>
      </c>
      <c r="L118" s="17">
        <f t="shared" si="31"/>
        <v>0</v>
      </c>
      <c r="M118" s="17">
        <f t="shared" si="32"/>
        <v>0</v>
      </c>
      <c r="N118" s="17">
        <f t="shared" si="36"/>
        <v>560.14395061728476</v>
      </c>
      <c r="O118" s="17">
        <f t="shared" si="33"/>
        <v>-148.6699999999999</v>
      </c>
      <c r="P118" s="17">
        <f t="shared" si="2"/>
        <v>708.81395061728472</v>
      </c>
      <c r="Q118" s="17" t="e">
        <f t="shared" si="37"/>
        <v>#N/A</v>
      </c>
      <c r="R118" s="17">
        <f t="shared" si="34"/>
        <v>0</v>
      </c>
      <c r="S118" s="17">
        <f t="shared" si="35"/>
        <v>0</v>
      </c>
    </row>
    <row r="119" spans="1:19" x14ac:dyDescent="0.25">
      <c r="A119" s="17">
        <v>8.1999999999999904</v>
      </c>
      <c r="B119" s="17">
        <f t="shared" si="21"/>
        <v>225.19121951219529</v>
      </c>
      <c r="C119" s="17">
        <f t="shared" si="22"/>
        <v>73.719999999999914</v>
      </c>
      <c r="D119" s="17">
        <f t="shared" si="23"/>
        <v>151.47121951219538</v>
      </c>
      <c r="E119" s="17" t="e">
        <f t="shared" si="24"/>
        <v>#N/A</v>
      </c>
      <c r="F119" s="17">
        <f t="shared" si="25"/>
        <v>0</v>
      </c>
      <c r="G119" s="17">
        <f t="shared" si="26"/>
        <v>0</v>
      </c>
      <c r="H119" s="17">
        <f t="shared" si="27"/>
        <v>378.09365853658591</v>
      </c>
      <c r="I119" s="17">
        <f t="shared" si="28"/>
        <v>-58.28000000000003</v>
      </c>
      <c r="J119" s="17">
        <f t="shared" si="29"/>
        <v>436.37365853658594</v>
      </c>
      <c r="K119" s="17" t="e">
        <f t="shared" si="30"/>
        <v>#N/A</v>
      </c>
      <c r="L119" s="17">
        <f t="shared" si="31"/>
        <v>0</v>
      </c>
      <c r="M119" s="17">
        <f t="shared" si="32"/>
        <v>0</v>
      </c>
      <c r="N119" s="17">
        <f t="shared" si="36"/>
        <v>551.49609756097652</v>
      </c>
      <c r="O119" s="17">
        <f t="shared" si="33"/>
        <v>-149.27999999999997</v>
      </c>
      <c r="P119" s="17">
        <f t="shared" si="2"/>
        <v>700.7760975609765</v>
      </c>
      <c r="Q119" s="17" t="e">
        <f t="shared" si="37"/>
        <v>#N/A</v>
      </c>
      <c r="R119" s="17">
        <f t="shared" si="34"/>
        <v>0</v>
      </c>
      <c r="S119" s="17">
        <f t="shared" si="35"/>
        <v>0</v>
      </c>
    </row>
    <row r="120" spans="1:19" x14ac:dyDescent="0.25">
      <c r="A120" s="17">
        <v>8.2999999999999901</v>
      </c>
      <c r="B120" s="17">
        <f t="shared" si="21"/>
        <v>223.37192771084355</v>
      </c>
      <c r="C120" s="17">
        <f t="shared" si="22"/>
        <v>74.669999999999902</v>
      </c>
      <c r="D120" s="17">
        <f t="shared" si="23"/>
        <v>148.70192771084365</v>
      </c>
      <c r="E120" s="17" t="e">
        <f t="shared" si="24"/>
        <v>#N/A</v>
      </c>
      <c r="F120" s="17">
        <f t="shared" si="25"/>
        <v>0</v>
      </c>
      <c r="G120" s="17">
        <f t="shared" si="26"/>
        <v>0</v>
      </c>
      <c r="H120" s="17">
        <f t="shared" si="27"/>
        <v>372.83578313253059</v>
      </c>
      <c r="I120" s="17">
        <f t="shared" si="28"/>
        <v>-58.329999999999984</v>
      </c>
      <c r="J120" s="17">
        <f t="shared" si="29"/>
        <v>431.16578313253058</v>
      </c>
      <c r="K120" s="17" t="e">
        <f t="shared" si="30"/>
        <v>#N/A</v>
      </c>
      <c r="L120" s="17">
        <f t="shared" si="31"/>
        <v>0</v>
      </c>
      <c r="M120" s="17">
        <f t="shared" si="32"/>
        <v>0</v>
      </c>
      <c r="N120" s="17">
        <f t="shared" si="36"/>
        <v>543.04963855421772</v>
      </c>
      <c r="O120" s="17">
        <f t="shared" si="33"/>
        <v>-149.82999999999993</v>
      </c>
      <c r="P120" s="17">
        <f t="shared" si="2"/>
        <v>692.87963855421765</v>
      </c>
      <c r="Q120" s="17" t="e">
        <f t="shared" si="37"/>
        <v>#N/A</v>
      </c>
      <c r="R120" s="17">
        <f t="shared" si="34"/>
        <v>0</v>
      </c>
      <c r="S120" s="17">
        <f t="shared" si="35"/>
        <v>0</v>
      </c>
    </row>
    <row r="121" spans="1:19" x14ac:dyDescent="0.25">
      <c r="A121" s="17">
        <v>8.3999999999999897</v>
      </c>
      <c r="B121" s="17">
        <f t="shared" si="21"/>
        <v>221.60761904761924</v>
      </c>
      <c r="C121" s="17">
        <f t="shared" si="22"/>
        <v>75.679999999999893</v>
      </c>
      <c r="D121" s="17">
        <f t="shared" si="23"/>
        <v>145.92761904761934</v>
      </c>
      <c r="E121" s="17" t="e">
        <f t="shared" si="24"/>
        <v>#N/A</v>
      </c>
      <c r="F121" s="17">
        <f t="shared" si="25"/>
        <v>0</v>
      </c>
      <c r="G121" s="17">
        <f t="shared" si="26"/>
        <v>0</v>
      </c>
      <c r="H121" s="17">
        <f t="shared" si="27"/>
        <v>367.70285714285768</v>
      </c>
      <c r="I121" s="17">
        <f t="shared" si="28"/>
        <v>-58.319999999999993</v>
      </c>
      <c r="J121" s="17">
        <f t="shared" si="29"/>
        <v>426.02285714285767</v>
      </c>
      <c r="K121" s="17" t="e">
        <f t="shared" si="30"/>
        <v>#N/A</v>
      </c>
      <c r="L121" s="17">
        <f t="shared" si="31"/>
        <v>0</v>
      </c>
      <c r="M121" s="17">
        <f t="shared" si="32"/>
        <v>0</v>
      </c>
      <c r="N121" s="17">
        <f t="shared" si="36"/>
        <v>534.79809523809615</v>
      </c>
      <c r="O121" s="17">
        <f t="shared" si="33"/>
        <v>-150.31999999999994</v>
      </c>
      <c r="P121" s="17">
        <f t="shared" si="2"/>
        <v>685.11809523809609</v>
      </c>
      <c r="Q121" s="17" t="e">
        <f t="shared" si="37"/>
        <v>#N/A</v>
      </c>
      <c r="R121" s="17">
        <f t="shared" si="34"/>
        <v>0</v>
      </c>
      <c r="S121" s="17">
        <f t="shared" si="35"/>
        <v>0</v>
      </c>
    </row>
    <row r="122" spans="1:19" x14ac:dyDescent="0.25">
      <c r="A122" s="17">
        <v>8.4999999999999893</v>
      </c>
      <c r="B122" s="17">
        <f t="shared" si="21"/>
        <v>219.89705882352959</v>
      </c>
      <c r="C122" s="17">
        <f t="shared" si="22"/>
        <v>76.749999999999886</v>
      </c>
      <c r="D122" s="17">
        <f t="shared" si="23"/>
        <v>143.1470588235297</v>
      </c>
      <c r="E122" s="17" t="e">
        <f t="shared" si="24"/>
        <v>#N/A</v>
      </c>
      <c r="F122" s="17">
        <f t="shared" si="25"/>
        <v>0</v>
      </c>
      <c r="G122" s="17">
        <f t="shared" si="26"/>
        <v>0</v>
      </c>
      <c r="H122" s="17">
        <f t="shared" si="27"/>
        <v>362.6911764705888</v>
      </c>
      <c r="I122" s="17">
        <f t="shared" si="28"/>
        <v>-58.250000000000057</v>
      </c>
      <c r="J122" s="17">
        <f t="shared" si="29"/>
        <v>420.94117647058886</v>
      </c>
      <c r="K122" s="17" t="e">
        <f t="shared" si="30"/>
        <v>#N/A</v>
      </c>
      <c r="L122" s="17">
        <f t="shared" si="31"/>
        <v>0</v>
      </c>
      <c r="M122" s="17">
        <f t="shared" si="32"/>
        <v>0</v>
      </c>
      <c r="N122" s="17">
        <f t="shared" si="36"/>
        <v>526.73529411764798</v>
      </c>
      <c r="O122" s="17">
        <f t="shared" si="33"/>
        <v>-150.75</v>
      </c>
      <c r="P122" s="17">
        <f t="shared" si="2"/>
        <v>677.48529411764798</v>
      </c>
      <c r="Q122" s="17" t="e">
        <f t="shared" si="37"/>
        <v>#N/A</v>
      </c>
      <c r="R122" s="17">
        <f t="shared" si="34"/>
        <v>0</v>
      </c>
      <c r="S122" s="17">
        <f t="shared" si="35"/>
        <v>0</v>
      </c>
    </row>
    <row r="123" spans="1:19" x14ac:dyDescent="0.25">
      <c r="A123" s="17">
        <v>8.5999999999999908</v>
      </c>
      <c r="B123" s="17">
        <f t="shared" si="21"/>
        <v>218.239069767442</v>
      </c>
      <c r="C123" s="17">
        <f t="shared" si="22"/>
        <v>77.879999999999853</v>
      </c>
      <c r="D123" s="17">
        <f t="shared" si="23"/>
        <v>140.35906976744215</v>
      </c>
      <c r="E123" s="17" t="e">
        <f t="shared" si="24"/>
        <v>#N/A</v>
      </c>
      <c r="F123" s="17">
        <f t="shared" si="25"/>
        <v>0</v>
      </c>
      <c r="G123" s="17">
        <f t="shared" si="26"/>
        <v>0</v>
      </c>
      <c r="H123" s="17">
        <f t="shared" si="27"/>
        <v>357.797209302326</v>
      </c>
      <c r="I123" s="17">
        <f t="shared" si="28"/>
        <v>-58.120000000000033</v>
      </c>
      <c r="J123" s="17">
        <f t="shared" si="29"/>
        <v>415.917209302326</v>
      </c>
      <c r="K123" s="17" t="e">
        <f t="shared" si="30"/>
        <v>#N/A</v>
      </c>
      <c r="L123" s="17">
        <f t="shared" si="31"/>
        <v>0</v>
      </c>
      <c r="M123" s="17">
        <f t="shared" si="32"/>
        <v>0</v>
      </c>
      <c r="N123" s="17">
        <f t="shared" si="36"/>
        <v>518.85534883720993</v>
      </c>
      <c r="O123" s="17">
        <f t="shared" si="33"/>
        <v>-151.11999999999998</v>
      </c>
      <c r="P123" s="17">
        <f t="shared" si="2"/>
        <v>669.97534883720994</v>
      </c>
      <c r="Q123" s="17" t="e">
        <f t="shared" si="37"/>
        <v>#N/A</v>
      </c>
      <c r="R123" s="17">
        <f t="shared" si="34"/>
        <v>0</v>
      </c>
      <c r="S123" s="17">
        <f t="shared" si="35"/>
        <v>0</v>
      </c>
    </row>
    <row r="124" spans="1:19" x14ac:dyDescent="0.25">
      <c r="A124" s="17">
        <v>8.6999999999999904</v>
      </c>
      <c r="B124" s="17">
        <f t="shared" si="21"/>
        <v>216.63252873563238</v>
      </c>
      <c r="C124" s="17">
        <f t="shared" si="22"/>
        <v>79.069999999999879</v>
      </c>
      <c r="D124" s="17">
        <f t="shared" si="23"/>
        <v>137.5625287356325</v>
      </c>
      <c r="E124" s="17" t="e">
        <f t="shared" si="24"/>
        <v>#N/A</v>
      </c>
      <c r="F124" s="17">
        <f t="shared" si="25"/>
        <v>0</v>
      </c>
      <c r="G124" s="17">
        <f t="shared" si="26"/>
        <v>0</v>
      </c>
      <c r="H124" s="17">
        <f t="shared" si="27"/>
        <v>353.01758620689702</v>
      </c>
      <c r="I124" s="17">
        <f t="shared" si="28"/>
        <v>-57.930000000000064</v>
      </c>
      <c r="J124" s="17">
        <f t="shared" si="29"/>
        <v>410.94758620689709</v>
      </c>
      <c r="K124" s="17" t="e">
        <f t="shared" si="30"/>
        <v>#N/A</v>
      </c>
      <c r="L124" s="17">
        <f t="shared" si="31"/>
        <v>0</v>
      </c>
      <c r="M124" s="17">
        <f t="shared" si="32"/>
        <v>0</v>
      </c>
      <c r="N124" s="17">
        <f t="shared" si="36"/>
        <v>511.15264367816172</v>
      </c>
      <c r="O124" s="17">
        <f t="shared" si="33"/>
        <v>-151.43</v>
      </c>
      <c r="P124" s="17">
        <f t="shared" si="2"/>
        <v>662.58264367816173</v>
      </c>
      <c r="Q124" s="17" t="e">
        <f t="shared" si="37"/>
        <v>#N/A</v>
      </c>
      <c r="R124" s="17">
        <f t="shared" si="34"/>
        <v>0</v>
      </c>
      <c r="S124" s="17">
        <f t="shared" si="35"/>
        <v>0</v>
      </c>
    </row>
    <row r="125" spans="1:19" x14ac:dyDescent="0.25">
      <c r="A125" s="17">
        <v>8.7999999999999901</v>
      </c>
      <c r="B125" s="17">
        <f t="shared" si="21"/>
        <v>215.07636363636377</v>
      </c>
      <c r="C125" s="17">
        <f t="shared" si="22"/>
        <v>80.319999999999879</v>
      </c>
      <c r="D125" s="17">
        <f t="shared" si="23"/>
        <v>134.75636363636389</v>
      </c>
      <c r="E125" s="17" t="e">
        <f t="shared" si="24"/>
        <v>#N/A</v>
      </c>
      <c r="F125" s="17">
        <f t="shared" si="25"/>
        <v>0</v>
      </c>
      <c r="G125" s="17">
        <f t="shared" si="26"/>
        <v>0</v>
      </c>
      <c r="H125" s="17">
        <f t="shared" si="27"/>
        <v>348.34909090909139</v>
      </c>
      <c r="I125" s="17">
        <f t="shared" si="28"/>
        <v>-57.680000000000007</v>
      </c>
      <c r="J125" s="17">
        <f t="shared" si="29"/>
        <v>406.02909090909139</v>
      </c>
      <c r="K125" s="17" t="e">
        <f t="shared" si="30"/>
        <v>#N/A</v>
      </c>
      <c r="L125" s="17">
        <f t="shared" si="31"/>
        <v>0</v>
      </c>
      <c r="M125" s="17">
        <f t="shared" si="32"/>
        <v>0</v>
      </c>
      <c r="N125" s="17">
        <f t="shared" si="36"/>
        <v>503.62181818181887</v>
      </c>
      <c r="O125" s="17">
        <f t="shared" si="33"/>
        <v>-151.67999999999995</v>
      </c>
      <c r="P125" s="17">
        <f t="shared" si="2"/>
        <v>655.30181818181882</v>
      </c>
      <c r="Q125" s="17" t="e">
        <f t="shared" si="37"/>
        <v>#N/A</v>
      </c>
      <c r="R125" s="17">
        <f t="shared" si="34"/>
        <v>0</v>
      </c>
      <c r="S125" s="17">
        <f t="shared" si="35"/>
        <v>0</v>
      </c>
    </row>
    <row r="126" spans="1:19" x14ac:dyDescent="0.25">
      <c r="A126" s="17">
        <v>8.8999999999999897</v>
      </c>
      <c r="B126" s="17">
        <f t="shared" si="21"/>
        <v>213.56955056179791</v>
      </c>
      <c r="C126" s="17">
        <f t="shared" si="22"/>
        <v>81.629999999999882</v>
      </c>
      <c r="D126" s="17">
        <f t="shared" si="23"/>
        <v>131.93955056179803</v>
      </c>
      <c r="E126" s="17" t="e">
        <f t="shared" si="24"/>
        <v>#N/A</v>
      </c>
      <c r="F126" s="17">
        <f t="shared" si="25"/>
        <v>0</v>
      </c>
      <c r="G126" s="17">
        <f t="shared" si="26"/>
        <v>0</v>
      </c>
      <c r="H126" s="17">
        <f t="shared" si="27"/>
        <v>343.78865168539369</v>
      </c>
      <c r="I126" s="17">
        <f t="shared" si="28"/>
        <v>-57.370000000000005</v>
      </c>
      <c r="J126" s="17">
        <f t="shared" si="29"/>
        <v>401.15865168539369</v>
      </c>
      <c r="K126" s="17" t="e">
        <f t="shared" si="30"/>
        <v>#N/A</v>
      </c>
      <c r="L126" s="17">
        <f t="shared" si="31"/>
        <v>0</v>
      </c>
      <c r="M126" s="17">
        <f t="shared" si="32"/>
        <v>0</v>
      </c>
      <c r="N126" s="17">
        <f t="shared" si="36"/>
        <v>496.25775280898949</v>
      </c>
      <c r="O126" s="17">
        <f t="shared" si="33"/>
        <v>-151.86999999999995</v>
      </c>
      <c r="P126" s="17">
        <f t="shared" si="2"/>
        <v>648.1277528089895</v>
      </c>
      <c r="Q126" s="17" t="e">
        <f t="shared" si="37"/>
        <v>#N/A</v>
      </c>
      <c r="R126" s="17">
        <f t="shared" si="34"/>
        <v>0</v>
      </c>
      <c r="S126" s="17">
        <f t="shared" si="35"/>
        <v>0</v>
      </c>
    </row>
    <row r="127" spans="1:19" x14ac:dyDescent="0.25">
      <c r="A127" s="17">
        <v>8.9999999999999893</v>
      </c>
      <c r="B127" s="17">
        <f t="shared" si="21"/>
        <v>212.11111111111131</v>
      </c>
      <c r="C127" s="17">
        <f t="shared" si="22"/>
        <v>82.999999999999858</v>
      </c>
      <c r="D127" s="17">
        <f t="shared" si="23"/>
        <v>129.11111111111146</v>
      </c>
      <c r="E127" s="17" t="e">
        <f t="shared" si="24"/>
        <v>#N/A</v>
      </c>
      <c r="F127" s="17">
        <f t="shared" si="25"/>
        <v>0</v>
      </c>
      <c r="G127" s="17">
        <f t="shared" si="26"/>
        <v>0</v>
      </c>
      <c r="H127" s="17">
        <f t="shared" si="27"/>
        <v>339.33333333333383</v>
      </c>
      <c r="I127" s="17">
        <f t="shared" si="28"/>
        <v>-57.000000000000085</v>
      </c>
      <c r="J127" s="17">
        <f t="shared" si="29"/>
        <v>396.33333333333394</v>
      </c>
      <c r="K127" s="17" t="e">
        <f t="shared" si="30"/>
        <v>#N/A</v>
      </c>
      <c r="L127" s="17">
        <f t="shared" si="31"/>
        <v>0</v>
      </c>
      <c r="M127" s="17">
        <f t="shared" si="32"/>
        <v>0</v>
      </c>
      <c r="N127" s="17">
        <f t="shared" si="36"/>
        <v>489.05555555555634</v>
      </c>
      <c r="O127" s="17">
        <f t="shared" si="33"/>
        <v>-152.00000000000003</v>
      </c>
      <c r="P127" s="17">
        <f t="shared" si="2"/>
        <v>641.05555555555634</v>
      </c>
      <c r="Q127" s="17" t="e">
        <f t="shared" si="37"/>
        <v>#N/A</v>
      </c>
      <c r="R127" s="17">
        <f t="shared" si="34"/>
        <v>0</v>
      </c>
      <c r="S127" s="17">
        <f t="shared" si="35"/>
        <v>0</v>
      </c>
    </row>
    <row r="128" spans="1:19" x14ac:dyDescent="0.25">
      <c r="A128" s="17">
        <v>9.0999999999999908</v>
      </c>
      <c r="B128" s="17">
        <f t="shared" si="21"/>
        <v>210.70010989011001</v>
      </c>
      <c r="C128" s="17">
        <f t="shared" si="22"/>
        <v>84.429999999999836</v>
      </c>
      <c r="D128" s="17">
        <f t="shared" si="23"/>
        <v>126.27010989011018</v>
      </c>
      <c r="E128" s="17" t="e">
        <f t="shared" si="24"/>
        <v>#N/A</v>
      </c>
      <c r="F128" s="17">
        <f t="shared" si="25"/>
        <v>0</v>
      </c>
      <c r="G128" s="17">
        <f t="shared" si="26"/>
        <v>0</v>
      </c>
      <c r="H128" s="17">
        <f t="shared" si="27"/>
        <v>334.98032967033004</v>
      </c>
      <c r="I128" s="17">
        <f t="shared" si="28"/>
        <v>-56.57000000000005</v>
      </c>
      <c r="J128" s="17">
        <f t="shared" si="29"/>
        <v>391.55032967033009</v>
      </c>
      <c r="K128" s="17" t="e">
        <f t="shared" si="30"/>
        <v>#N/A</v>
      </c>
      <c r="L128" s="17">
        <f t="shared" si="31"/>
        <v>0</v>
      </c>
      <c r="M128" s="17">
        <f t="shared" si="32"/>
        <v>0</v>
      </c>
      <c r="N128" s="17">
        <f t="shared" si="36"/>
        <v>482.01054945055006</v>
      </c>
      <c r="O128" s="17">
        <f t="shared" si="33"/>
        <v>-152.07</v>
      </c>
      <c r="P128" s="17">
        <f t="shared" si="2"/>
        <v>634.08054945055005</v>
      </c>
      <c r="Q128" s="17" t="e">
        <f t="shared" si="37"/>
        <v>#N/A</v>
      </c>
      <c r="R128" s="17">
        <f t="shared" si="34"/>
        <v>0</v>
      </c>
      <c r="S128" s="17">
        <f t="shared" si="35"/>
        <v>0</v>
      </c>
    </row>
    <row r="129" spans="1:19" x14ac:dyDescent="0.25">
      <c r="A129" s="17">
        <v>9.1999999999999797</v>
      </c>
      <c r="B129" s="17">
        <f t="shared" si="21"/>
        <v>209.3356521739133</v>
      </c>
      <c r="C129" s="17">
        <f t="shared" si="22"/>
        <v>85.919999999999675</v>
      </c>
      <c r="D129" s="17">
        <f t="shared" si="23"/>
        <v>123.41565217391363</v>
      </c>
      <c r="E129" s="17" t="e">
        <f t="shared" si="24"/>
        <v>#N/A</v>
      </c>
      <c r="F129" s="17">
        <f t="shared" si="25"/>
        <v>0</v>
      </c>
      <c r="G129" s="17">
        <f t="shared" si="26"/>
        <v>0</v>
      </c>
      <c r="H129" s="17">
        <f t="shared" si="27"/>
        <v>330.72695652173996</v>
      </c>
      <c r="I129" s="17">
        <f t="shared" si="28"/>
        <v>-56.080000000000098</v>
      </c>
      <c r="J129" s="17">
        <f t="shared" si="29"/>
        <v>386.80695652174006</v>
      </c>
      <c r="K129" s="17" t="e">
        <f t="shared" si="30"/>
        <v>#N/A</v>
      </c>
      <c r="L129" s="17">
        <f t="shared" si="31"/>
        <v>0</v>
      </c>
      <c r="M129" s="17">
        <f t="shared" si="32"/>
        <v>0</v>
      </c>
      <c r="N129" s="17">
        <f t="shared" si="36"/>
        <v>475.11826086956665</v>
      </c>
      <c r="O129" s="17">
        <f t="shared" si="33"/>
        <v>-152.07999999999998</v>
      </c>
      <c r="P129" s="17">
        <f t="shared" si="2"/>
        <v>627.19826086956664</v>
      </c>
      <c r="Q129" s="17" t="e">
        <f t="shared" si="37"/>
        <v>#N/A</v>
      </c>
      <c r="R129" s="17">
        <f t="shared" si="34"/>
        <v>0</v>
      </c>
      <c r="S129" s="17">
        <f t="shared" si="35"/>
        <v>0</v>
      </c>
    </row>
    <row r="130" spans="1:19" x14ac:dyDescent="0.25">
      <c r="A130" s="17">
        <v>9.2999999999999794</v>
      </c>
      <c r="B130" s="17">
        <f t="shared" si="21"/>
        <v>208.0168817204304</v>
      </c>
      <c r="C130" s="17">
        <f t="shared" si="22"/>
        <v>87.469999999999629</v>
      </c>
      <c r="D130" s="17">
        <f t="shared" si="23"/>
        <v>120.54688172043078</v>
      </c>
      <c r="E130" s="17" t="e">
        <f t="shared" si="24"/>
        <v>#N/A</v>
      </c>
      <c r="F130" s="17">
        <f t="shared" si="25"/>
        <v>0</v>
      </c>
      <c r="G130" s="17">
        <f t="shared" si="26"/>
        <v>0</v>
      </c>
      <c r="H130" s="17">
        <f t="shared" si="27"/>
        <v>326.57064516129117</v>
      </c>
      <c r="I130" s="17">
        <f t="shared" si="28"/>
        <v>-55.530000000000143</v>
      </c>
      <c r="J130" s="17">
        <f t="shared" si="29"/>
        <v>382.10064516129131</v>
      </c>
      <c r="K130" s="17" t="e">
        <f t="shared" si="30"/>
        <v>#N/A</v>
      </c>
      <c r="L130" s="17">
        <f t="shared" si="31"/>
        <v>0</v>
      </c>
      <c r="M130" s="17">
        <f t="shared" si="32"/>
        <v>0</v>
      </c>
      <c r="N130" s="17">
        <f t="shared" si="36"/>
        <v>468.3744086021519</v>
      </c>
      <c r="O130" s="17">
        <f t="shared" si="33"/>
        <v>-152.03000000000003</v>
      </c>
      <c r="P130" s="17">
        <f t="shared" si="2"/>
        <v>620.40440860215199</v>
      </c>
      <c r="Q130" s="17" t="e">
        <f t="shared" si="37"/>
        <v>#N/A</v>
      </c>
      <c r="R130" s="17">
        <f t="shared" si="34"/>
        <v>0</v>
      </c>
      <c r="S130" s="17">
        <f t="shared" si="35"/>
        <v>0</v>
      </c>
    </row>
    <row r="131" spans="1:19" x14ac:dyDescent="0.25">
      <c r="A131" s="17">
        <v>9.3999999999999808</v>
      </c>
      <c r="B131" s="17">
        <f t="shared" si="21"/>
        <v>206.74297872340449</v>
      </c>
      <c r="C131" s="17">
        <f t="shared" si="22"/>
        <v>89.0799999999997</v>
      </c>
      <c r="D131" s="17">
        <f t="shared" si="23"/>
        <v>117.66297872340479</v>
      </c>
      <c r="E131" s="17" t="e">
        <f t="shared" si="24"/>
        <v>#N/A</v>
      </c>
      <c r="F131" s="17">
        <f t="shared" si="25"/>
        <v>0</v>
      </c>
      <c r="G131" s="17">
        <f t="shared" si="26"/>
        <v>0</v>
      </c>
      <c r="H131" s="17">
        <f t="shared" si="27"/>
        <v>322.50893617021353</v>
      </c>
      <c r="I131" s="17">
        <f t="shared" si="28"/>
        <v>-54.92000000000013</v>
      </c>
      <c r="J131" s="17">
        <f t="shared" si="29"/>
        <v>377.42893617021366</v>
      </c>
      <c r="K131" s="17" t="e">
        <f t="shared" si="30"/>
        <v>#N/A</v>
      </c>
      <c r="L131" s="17">
        <f t="shared" si="31"/>
        <v>0</v>
      </c>
      <c r="M131" s="17">
        <f t="shared" si="32"/>
        <v>0</v>
      </c>
      <c r="N131" s="17">
        <f t="shared" si="36"/>
        <v>461.77489361702254</v>
      </c>
      <c r="O131" s="17">
        <f t="shared" si="33"/>
        <v>-151.92000000000007</v>
      </c>
      <c r="P131" s="17">
        <f t="shared" si="2"/>
        <v>613.69489361702267</v>
      </c>
      <c r="Q131" s="17" t="e">
        <f t="shared" si="37"/>
        <v>#N/A</v>
      </c>
      <c r="R131" s="17">
        <f t="shared" si="34"/>
        <v>0</v>
      </c>
      <c r="S131" s="17">
        <f t="shared" si="35"/>
        <v>0</v>
      </c>
    </row>
    <row r="132" spans="1:19" x14ac:dyDescent="0.25">
      <c r="A132" s="17">
        <v>9.4999999999999805</v>
      </c>
      <c r="B132" s="17">
        <f t="shared" si="21"/>
        <v>205.51315789473708</v>
      </c>
      <c r="C132" s="17">
        <f t="shared" si="22"/>
        <v>90.749999999999659</v>
      </c>
      <c r="D132" s="17">
        <f t="shared" si="23"/>
        <v>114.76315789473742</v>
      </c>
      <c r="E132" s="17" t="e">
        <f t="shared" si="24"/>
        <v>#N/A</v>
      </c>
      <c r="F132" s="17">
        <f t="shared" si="25"/>
        <v>0</v>
      </c>
      <c r="G132" s="17">
        <f t="shared" si="26"/>
        <v>0</v>
      </c>
      <c r="H132" s="17">
        <f t="shared" si="27"/>
        <v>318.53947368421126</v>
      </c>
      <c r="I132" s="17">
        <f t="shared" si="28"/>
        <v>-54.250000000000171</v>
      </c>
      <c r="J132" s="17">
        <f t="shared" si="29"/>
        <v>372.78947368421143</v>
      </c>
      <c r="K132" s="17" t="e">
        <f t="shared" si="30"/>
        <v>#N/A</v>
      </c>
      <c r="L132" s="17">
        <f t="shared" si="31"/>
        <v>0</v>
      </c>
      <c r="M132" s="17">
        <f t="shared" si="32"/>
        <v>0</v>
      </c>
      <c r="N132" s="17">
        <f t="shared" si="36"/>
        <v>455.31578947368541</v>
      </c>
      <c r="O132" s="17">
        <f t="shared" si="33"/>
        <v>-151.75000000000011</v>
      </c>
      <c r="P132" s="17">
        <f t="shared" si="2"/>
        <v>607.06578947368553</v>
      </c>
      <c r="Q132" s="17" t="e">
        <f t="shared" si="37"/>
        <v>#N/A</v>
      </c>
      <c r="R132" s="17">
        <f t="shared" si="34"/>
        <v>0</v>
      </c>
      <c r="S132" s="17">
        <f t="shared" si="35"/>
        <v>0</v>
      </c>
    </row>
    <row r="133" spans="1:19" x14ac:dyDescent="0.25">
      <c r="A133" s="17">
        <v>9.5999999999999801</v>
      </c>
      <c r="B133" s="17">
        <f t="shared" si="21"/>
        <v>204.32666666666688</v>
      </c>
      <c r="C133" s="17">
        <f t="shared" si="22"/>
        <v>92.47999999999962</v>
      </c>
      <c r="D133" s="17">
        <f t="shared" si="23"/>
        <v>111.84666666666726</v>
      </c>
      <c r="E133" s="17" t="e">
        <f t="shared" si="24"/>
        <v>#N/A</v>
      </c>
      <c r="F133" s="17">
        <f t="shared" si="25"/>
        <v>0</v>
      </c>
      <c r="G133" s="17">
        <f t="shared" si="26"/>
        <v>0</v>
      </c>
      <c r="H133" s="17">
        <f t="shared" si="27"/>
        <v>314.66000000000071</v>
      </c>
      <c r="I133" s="17">
        <f t="shared" si="28"/>
        <v>-53.520000000000152</v>
      </c>
      <c r="J133" s="17">
        <f t="shared" si="29"/>
        <v>368.18000000000086</v>
      </c>
      <c r="K133" s="17" t="e">
        <f t="shared" si="30"/>
        <v>#N/A</v>
      </c>
      <c r="L133" s="17">
        <f t="shared" si="31"/>
        <v>0</v>
      </c>
      <c r="M133" s="17">
        <f t="shared" si="32"/>
        <v>0</v>
      </c>
      <c r="N133" s="17">
        <f t="shared" si="36"/>
        <v>448.99333333333459</v>
      </c>
      <c r="O133" s="17">
        <f t="shared" si="33"/>
        <v>-151.52000000000004</v>
      </c>
      <c r="P133" s="17">
        <f t="shared" si="2"/>
        <v>600.51333333333469</v>
      </c>
      <c r="Q133" s="17" t="e">
        <f t="shared" si="37"/>
        <v>#N/A</v>
      </c>
      <c r="R133" s="17">
        <f t="shared" si="34"/>
        <v>0</v>
      </c>
      <c r="S133" s="17">
        <f t="shared" si="35"/>
        <v>0</v>
      </c>
    </row>
    <row r="134" spans="1:19" x14ac:dyDescent="0.25">
      <c r="A134" s="17">
        <v>9.6999999999999797</v>
      </c>
      <c r="B134" s="17">
        <f t="shared" si="21"/>
        <v>203.18278350515487</v>
      </c>
      <c r="C134" s="17">
        <f t="shared" si="22"/>
        <v>94.269999999999641</v>
      </c>
      <c r="D134" s="17">
        <f t="shared" si="23"/>
        <v>108.91278350515523</v>
      </c>
      <c r="E134" s="17" t="e">
        <f t="shared" si="24"/>
        <v>#N/A</v>
      </c>
      <c r="F134" s="17">
        <f t="shared" si="25"/>
        <v>0</v>
      </c>
      <c r="G134" s="17">
        <f t="shared" si="26"/>
        <v>0</v>
      </c>
      <c r="H134" s="17">
        <f t="shared" si="27"/>
        <v>310.86835051546473</v>
      </c>
      <c r="I134" s="17">
        <f t="shared" si="28"/>
        <v>-52.730000000000132</v>
      </c>
      <c r="J134" s="17">
        <f t="shared" si="29"/>
        <v>363.59835051546486</v>
      </c>
      <c r="K134" s="17" t="e">
        <f t="shared" si="30"/>
        <v>#N/A</v>
      </c>
      <c r="L134" s="17">
        <f t="shared" si="31"/>
        <v>0</v>
      </c>
      <c r="M134" s="17">
        <f t="shared" si="32"/>
        <v>0</v>
      </c>
      <c r="N134" s="17">
        <f t="shared" si="36"/>
        <v>442.80391752577441</v>
      </c>
      <c r="O134" s="17">
        <f t="shared" si="33"/>
        <v>-151.23000000000002</v>
      </c>
      <c r="P134" s="17">
        <f t="shared" si="2"/>
        <v>594.03391752577443</v>
      </c>
      <c r="Q134" s="17" t="e">
        <f t="shared" si="37"/>
        <v>#N/A</v>
      </c>
      <c r="R134" s="17">
        <f t="shared" si="34"/>
        <v>0</v>
      </c>
      <c r="S134" s="17">
        <f t="shared" si="35"/>
        <v>0</v>
      </c>
    </row>
    <row r="135" spans="1:19" x14ac:dyDescent="0.25">
      <c r="A135" s="17">
        <v>9.7999999999999794</v>
      </c>
      <c r="B135" s="17">
        <f t="shared" si="21"/>
        <v>202.08081632653082</v>
      </c>
      <c r="C135" s="17">
        <f t="shared" si="22"/>
        <v>96.11999999999955</v>
      </c>
      <c r="D135" s="17">
        <f t="shared" si="23"/>
        <v>105.96081632653127</v>
      </c>
      <c r="E135" s="17" t="e">
        <f t="shared" si="24"/>
        <v>#N/A</v>
      </c>
      <c r="F135" s="17">
        <f t="shared" si="25"/>
        <v>0</v>
      </c>
      <c r="G135" s="17">
        <f t="shared" si="26"/>
        <v>0</v>
      </c>
      <c r="H135" s="17">
        <f t="shared" si="27"/>
        <v>307.16244897959257</v>
      </c>
      <c r="I135" s="17">
        <f t="shared" si="28"/>
        <v>-51.880000000000223</v>
      </c>
      <c r="J135" s="17">
        <f t="shared" si="29"/>
        <v>359.04244897959279</v>
      </c>
      <c r="K135" s="17" t="e">
        <f t="shared" si="30"/>
        <v>#N/A</v>
      </c>
      <c r="L135" s="17">
        <f t="shared" si="31"/>
        <v>0</v>
      </c>
      <c r="M135" s="17">
        <f t="shared" si="32"/>
        <v>0</v>
      </c>
      <c r="N135" s="17">
        <f t="shared" si="36"/>
        <v>436.74408163265434</v>
      </c>
      <c r="O135" s="17">
        <f t="shared" si="33"/>
        <v>-150.88000000000011</v>
      </c>
      <c r="P135" s="17">
        <f t="shared" si="2"/>
        <v>587.62408163265445</v>
      </c>
      <c r="Q135" s="17" t="e">
        <f t="shared" si="37"/>
        <v>#N/A</v>
      </c>
      <c r="R135" s="17">
        <f t="shared" si="34"/>
        <v>0</v>
      </c>
      <c r="S135" s="17">
        <f t="shared" si="35"/>
        <v>0</v>
      </c>
    </row>
    <row r="136" spans="1:19" x14ac:dyDescent="0.25">
      <c r="A136" s="17">
        <v>9.8999999999999808</v>
      </c>
      <c r="B136" s="17">
        <f t="shared" si="21"/>
        <v>201.0201010101012</v>
      </c>
      <c r="C136" s="17">
        <f t="shared" si="22"/>
        <v>98.029999999999632</v>
      </c>
      <c r="D136" s="17">
        <f t="shared" si="23"/>
        <v>102.99010101010157</v>
      </c>
      <c r="E136" s="17" t="e">
        <f t="shared" si="24"/>
        <v>#N/A</v>
      </c>
      <c r="F136" s="17">
        <f t="shared" si="25"/>
        <v>0</v>
      </c>
      <c r="G136" s="17">
        <f t="shared" si="26"/>
        <v>0</v>
      </c>
      <c r="H136" s="17">
        <f t="shared" si="27"/>
        <v>303.54030303030373</v>
      </c>
      <c r="I136" s="17">
        <f t="shared" si="28"/>
        <v>-50.970000000000198</v>
      </c>
      <c r="J136" s="17">
        <f t="shared" si="29"/>
        <v>354.51030303030393</v>
      </c>
      <c r="K136" s="17" t="e">
        <f t="shared" si="30"/>
        <v>#N/A</v>
      </c>
      <c r="L136" s="17">
        <f t="shared" si="31"/>
        <v>0</v>
      </c>
      <c r="M136" s="17">
        <f t="shared" si="32"/>
        <v>0</v>
      </c>
      <c r="N136" s="17">
        <f t="shared" si="36"/>
        <v>430.81050505050621</v>
      </c>
      <c r="O136" s="17">
        <f t="shared" si="33"/>
        <v>-150.47000000000014</v>
      </c>
      <c r="P136" s="17">
        <f t="shared" si="2"/>
        <v>581.28050505050635</v>
      </c>
      <c r="Q136" s="17" t="e">
        <f t="shared" si="37"/>
        <v>#N/A</v>
      </c>
      <c r="R136" s="17">
        <f t="shared" si="34"/>
        <v>0</v>
      </c>
      <c r="S136" s="17">
        <f t="shared" si="35"/>
        <v>0</v>
      </c>
    </row>
    <row r="137" spans="1:19" x14ac:dyDescent="0.25">
      <c r="A137" s="17">
        <v>9.9999999999999805</v>
      </c>
      <c r="B137" s="17">
        <f t="shared" si="21"/>
        <v>200.0000000000002</v>
      </c>
      <c r="C137" s="17">
        <f t="shared" si="22"/>
        <v>99.999999999999602</v>
      </c>
      <c r="D137" s="17">
        <f t="shared" si="23"/>
        <v>100.0000000000006</v>
      </c>
      <c r="E137" s="17" t="e">
        <f t="shared" si="24"/>
        <v>#N/A</v>
      </c>
      <c r="F137" s="17">
        <f t="shared" si="25"/>
        <v>0</v>
      </c>
      <c r="G137" s="17">
        <f t="shared" si="26"/>
        <v>0</v>
      </c>
      <c r="H137" s="17">
        <f t="shared" si="27"/>
        <v>300.00000000000068</v>
      </c>
      <c r="I137" s="17">
        <f t="shared" si="28"/>
        <v>-50.000000000000227</v>
      </c>
      <c r="J137" s="17">
        <f t="shared" si="29"/>
        <v>350.00000000000091</v>
      </c>
      <c r="K137" s="17" t="e">
        <f t="shared" si="30"/>
        <v>#N/A</v>
      </c>
      <c r="L137" s="17">
        <f t="shared" si="31"/>
        <v>0</v>
      </c>
      <c r="M137" s="17">
        <f t="shared" si="32"/>
        <v>0</v>
      </c>
      <c r="N137" s="17">
        <f t="shared" si="36"/>
        <v>425.00000000000108</v>
      </c>
      <c r="O137" s="17">
        <f t="shared" si="33"/>
        <v>-150.00000000000017</v>
      </c>
      <c r="P137" s="17">
        <f t="shared" si="2"/>
        <v>575.00000000000125</v>
      </c>
      <c r="Q137" s="17" t="e">
        <f t="shared" si="37"/>
        <v>#N/A</v>
      </c>
      <c r="R137" s="17">
        <f t="shared" si="34"/>
        <v>0</v>
      </c>
      <c r="S137" s="17">
        <f t="shared" si="35"/>
        <v>0</v>
      </c>
    </row>
    <row r="138" spans="1:19" x14ac:dyDescent="0.25">
      <c r="A138" s="17">
        <v>10.1</v>
      </c>
      <c r="B138" s="17">
        <f t="shared" si="21"/>
        <v>199.01990099009902</v>
      </c>
      <c r="C138" s="17">
        <f t="shared" si="22"/>
        <v>102.02999999999997</v>
      </c>
      <c r="D138" s="17">
        <f t="shared" si="23"/>
        <v>96.989900990099045</v>
      </c>
      <c r="E138" s="17" t="e">
        <f t="shared" si="24"/>
        <v>#N/A</v>
      </c>
      <c r="F138" s="17">
        <f t="shared" si="25"/>
        <v>0</v>
      </c>
      <c r="G138" s="17">
        <f t="shared" si="26"/>
        <v>0</v>
      </c>
      <c r="H138" s="17">
        <f t="shared" si="27"/>
        <v>296.53970297029701</v>
      </c>
      <c r="I138" s="17">
        <f t="shared" si="28"/>
        <v>-48.970000000000027</v>
      </c>
      <c r="J138" s="17">
        <f t="shared" si="29"/>
        <v>345.50970297029704</v>
      </c>
      <c r="K138" s="17" t="e">
        <f t="shared" si="30"/>
        <v>#N/A</v>
      </c>
      <c r="L138" s="17">
        <f t="shared" si="31"/>
        <v>0</v>
      </c>
      <c r="M138" s="17">
        <f t="shared" si="32"/>
        <v>0</v>
      </c>
      <c r="N138" s="17">
        <f t="shared" si="36"/>
        <v>419.30950495049507</v>
      </c>
      <c r="O138" s="17">
        <f t="shared" si="33"/>
        <v>-149.47000000000003</v>
      </c>
      <c r="P138" s="17">
        <f t="shared" si="2"/>
        <v>568.77950495049504</v>
      </c>
      <c r="Q138" s="17" t="e">
        <f t="shared" si="37"/>
        <v>#N/A</v>
      </c>
      <c r="R138" s="17">
        <f t="shared" si="34"/>
        <v>0</v>
      </c>
      <c r="S138" s="17">
        <f t="shared" si="35"/>
        <v>0</v>
      </c>
    </row>
    <row r="139" spans="1:19" x14ac:dyDescent="0.25">
      <c r="A139" s="17">
        <v>10.199999999999999</v>
      </c>
      <c r="B139" s="17">
        <f t="shared" si="21"/>
        <v>198.07921568627452</v>
      </c>
      <c r="C139" s="17">
        <f t="shared" si="22"/>
        <v>104.12</v>
      </c>
      <c r="D139" s="17">
        <f t="shared" si="23"/>
        <v>93.959215686274518</v>
      </c>
      <c r="E139" s="17" t="e">
        <f t="shared" si="24"/>
        <v>#N/A</v>
      </c>
      <c r="F139" s="17">
        <f t="shared" si="25"/>
        <v>0</v>
      </c>
      <c r="G139" s="17">
        <f t="shared" si="26"/>
        <v>0</v>
      </c>
      <c r="H139" s="17">
        <f t="shared" si="27"/>
        <v>293.1576470588235</v>
      </c>
      <c r="I139" s="17">
        <f t="shared" si="28"/>
        <v>-47.879999999999939</v>
      </c>
      <c r="J139" s="17">
        <f t="shared" si="29"/>
        <v>341.03764705882344</v>
      </c>
      <c r="K139" s="17" t="e">
        <f t="shared" si="30"/>
        <v>#N/A</v>
      </c>
      <c r="L139" s="17">
        <f t="shared" si="31"/>
        <v>0</v>
      </c>
      <c r="M139" s="17">
        <f t="shared" si="32"/>
        <v>0</v>
      </c>
      <c r="N139" s="17">
        <f t="shared" si="36"/>
        <v>413.73607843137262</v>
      </c>
      <c r="O139" s="17">
        <f t="shared" si="33"/>
        <v>-148.88</v>
      </c>
      <c r="P139" s="17">
        <f t="shared" si="2"/>
        <v>562.61607843137267</v>
      </c>
      <c r="Q139" s="17" t="e">
        <f t="shared" si="37"/>
        <v>#N/A</v>
      </c>
      <c r="R139" s="17">
        <f t="shared" si="34"/>
        <v>0</v>
      </c>
      <c r="S139" s="17">
        <f t="shared" si="35"/>
        <v>0</v>
      </c>
    </row>
    <row r="140" spans="1:19" x14ac:dyDescent="0.25">
      <c r="A140" s="17">
        <v>10.3</v>
      </c>
      <c r="B140" s="17">
        <f t="shared" si="21"/>
        <v>197.17737864077671</v>
      </c>
      <c r="C140" s="17">
        <f t="shared" si="22"/>
        <v>106.27000000000004</v>
      </c>
      <c r="D140" s="17">
        <f t="shared" si="23"/>
        <v>90.90737864077667</v>
      </c>
      <c r="E140" s="17" t="e">
        <f t="shared" si="24"/>
        <v>#N/A</v>
      </c>
      <c r="F140" s="17">
        <f t="shared" si="25"/>
        <v>0</v>
      </c>
      <c r="G140" s="17">
        <f t="shared" si="26"/>
        <v>0</v>
      </c>
      <c r="H140" s="17">
        <f t="shared" si="27"/>
        <v>289.85213592233009</v>
      </c>
      <c r="I140" s="17">
        <f t="shared" si="28"/>
        <v>-46.729999999999961</v>
      </c>
      <c r="J140" s="17">
        <f t="shared" si="29"/>
        <v>336.58213592233005</v>
      </c>
      <c r="K140" s="17" t="e">
        <f t="shared" si="30"/>
        <v>#N/A</v>
      </c>
      <c r="L140" s="17">
        <f t="shared" si="31"/>
        <v>0</v>
      </c>
      <c r="M140" s="17">
        <f t="shared" si="32"/>
        <v>0</v>
      </c>
      <c r="N140" s="17">
        <f t="shared" si="36"/>
        <v>408.2768932038835</v>
      </c>
      <c r="O140" s="17">
        <f t="shared" si="33"/>
        <v>-148.22999999999996</v>
      </c>
      <c r="P140" s="17">
        <f t="shared" si="2"/>
        <v>556.50689320388346</v>
      </c>
      <c r="Q140" s="17" t="e">
        <f t="shared" si="37"/>
        <v>#N/A</v>
      </c>
      <c r="R140" s="17">
        <f t="shared" si="34"/>
        <v>0</v>
      </c>
      <c r="S140" s="17">
        <f t="shared" si="35"/>
        <v>0</v>
      </c>
    </row>
    <row r="141" spans="1:19" x14ac:dyDescent="0.25">
      <c r="A141" s="17">
        <v>10.4</v>
      </c>
      <c r="B141" s="17">
        <f t="shared" si="21"/>
        <v>196.31384615384616</v>
      </c>
      <c r="C141" s="17">
        <f t="shared" si="22"/>
        <v>108.48000000000002</v>
      </c>
      <c r="D141" s="17">
        <f t="shared" si="23"/>
        <v>87.833846153846139</v>
      </c>
      <c r="E141" s="17" t="e">
        <f t="shared" si="24"/>
        <v>#N/A</v>
      </c>
      <c r="F141" s="17">
        <f t="shared" si="25"/>
        <v>0</v>
      </c>
      <c r="G141" s="17">
        <f t="shared" si="26"/>
        <v>0</v>
      </c>
      <c r="H141" s="17">
        <f t="shared" si="27"/>
        <v>286.62153846153842</v>
      </c>
      <c r="I141" s="17">
        <f t="shared" si="28"/>
        <v>-45.519999999999982</v>
      </c>
      <c r="J141" s="17">
        <f t="shared" si="29"/>
        <v>332.1415384615384</v>
      </c>
      <c r="K141" s="17" t="e">
        <f t="shared" si="30"/>
        <v>#N/A</v>
      </c>
      <c r="L141" s="17">
        <f t="shared" si="31"/>
        <v>0</v>
      </c>
      <c r="M141" s="17">
        <f t="shared" si="32"/>
        <v>0</v>
      </c>
      <c r="N141" s="17">
        <f t="shared" si="36"/>
        <v>402.92923076923074</v>
      </c>
      <c r="O141" s="17">
        <f t="shared" si="33"/>
        <v>-147.51999999999998</v>
      </c>
      <c r="P141" s="17">
        <f t="shared" si="2"/>
        <v>550.44923076923078</v>
      </c>
      <c r="Q141" s="17" t="e">
        <f t="shared" si="37"/>
        <v>#N/A</v>
      </c>
      <c r="R141" s="17">
        <f t="shared" si="34"/>
        <v>0</v>
      </c>
      <c r="S141" s="17">
        <f t="shared" si="35"/>
        <v>0</v>
      </c>
    </row>
    <row r="142" spans="1:19" x14ac:dyDescent="0.25">
      <c r="A142" s="17">
        <v>10.5</v>
      </c>
      <c r="B142" s="17">
        <f t="shared" si="21"/>
        <v>195.48809523809524</v>
      </c>
      <c r="C142" s="17">
        <f t="shared" si="22"/>
        <v>110.75</v>
      </c>
      <c r="D142" s="17">
        <f t="shared" si="23"/>
        <v>84.738095238095241</v>
      </c>
      <c r="E142" s="17" t="e">
        <f t="shared" si="24"/>
        <v>#N/A</v>
      </c>
      <c r="F142" s="17">
        <f t="shared" si="25"/>
        <v>0</v>
      </c>
      <c r="G142" s="17">
        <f t="shared" si="26"/>
        <v>0</v>
      </c>
      <c r="H142" s="17">
        <f t="shared" si="27"/>
        <v>283.46428571428572</v>
      </c>
      <c r="I142" s="17">
        <f t="shared" si="28"/>
        <v>-44.25</v>
      </c>
      <c r="J142" s="17">
        <f t="shared" si="29"/>
        <v>327.71428571428572</v>
      </c>
      <c r="K142" s="17" t="e">
        <f t="shared" si="30"/>
        <v>#N/A</v>
      </c>
      <c r="L142" s="17">
        <f t="shared" si="31"/>
        <v>0</v>
      </c>
      <c r="M142" s="17">
        <f t="shared" si="32"/>
        <v>0</v>
      </c>
      <c r="N142" s="17">
        <f t="shared" si="36"/>
        <v>397.6904761904762</v>
      </c>
      <c r="O142" s="17">
        <f t="shared" si="33"/>
        <v>-146.75</v>
      </c>
      <c r="P142" s="17">
        <f t="shared" si="2"/>
        <v>544.44047619047615</v>
      </c>
      <c r="Q142" s="17" t="e">
        <f t="shared" si="37"/>
        <v>#N/A</v>
      </c>
      <c r="R142" s="17">
        <f t="shared" si="34"/>
        <v>0</v>
      </c>
      <c r="S142" s="17">
        <f t="shared" si="35"/>
        <v>0</v>
      </c>
    </row>
    <row r="143" spans="1:19" x14ac:dyDescent="0.25">
      <c r="A143" s="17">
        <v>10.6</v>
      </c>
      <c r="B143" s="17">
        <f t="shared" si="21"/>
        <v>194.69962264150942</v>
      </c>
      <c r="C143" s="17">
        <f t="shared" si="22"/>
        <v>113.07999999999998</v>
      </c>
      <c r="D143" s="17">
        <f t="shared" si="23"/>
        <v>81.619622641509437</v>
      </c>
      <c r="E143" s="17" t="e">
        <f t="shared" si="24"/>
        <v>#N/A</v>
      </c>
      <c r="F143" s="17">
        <f t="shared" si="25"/>
        <v>0</v>
      </c>
      <c r="G143" s="17">
        <f t="shared" si="26"/>
        <v>0</v>
      </c>
      <c r="H143" s="17">
        <f t="shared" si="27"/>
        <v>280.37886792452827</v>
      </c>
      <c r="I143" s="17">
        <f t="shared" si="28"/>
        <v>-42.920000000000016</v>
      </c>
      <c r="J143" s="17">
        <f t="shared" si="29"/>
        <v>323.29886792452828</v>
      </c>
      <c r="K143" s="17" t="e">
        <f t="shared" si="30"/>
        <v>#N/A</v>
      </c>
      <c r="L143" s="17">
        <f t="shared" si="31"/>
        <v>0</v>
      </c>
      <c r="M143" s="17">
        <f t="shared" si="32"/>
        <v>0</v>
      </c>
      <c r="N143" s="17">
        <f t="shared" si="36"/>
        <v>392.55811320754719</v>
      </c>
      <c r="O143" s="17">
        <f t="shared" si="33"/>
        <v>-145.92000000000002</v>
      </c>
      <c r="P143" s="17">
        <f t="shared" si="2"/>
        <v>538.47811320754727</v>
      </c>
      <c r="Q143" s="17" t="e">
        <f t="shared" si="37"/>
        <v>#N/A</v>
      </c>
      <c r="R143" s="17">
        <f t="shared" si="34"/>
        <v>0</v>
      </c>
      <c r="S143" s="17">
        <f t="shared" si="35"/>
        <v>0</v>
      </c>
    </row>
    <row r="144" spans="1:19" x14ac:dyDescent="0.25">
      <c r="A144" s="17">
        <v>10.7</v>
      </c>
      <c r="B144" s="17">
        <f t="shared" si="21"/>
        <v>193.94794392523366</v>
      </c>
      <c r="C144" s="17">
        <f t="shared" si="22"/>
        <v>115.46999999999991</v>
      </c>
      <c r="D144" s="17">
        <f t="shared" si="23"/>
        <v>78.477943925233745</v>
      </c>
      <c r="E144" s="17" t="e">
        <f t="shared" si="24"/>
        <v>#N/A</v>
      </c>
      <c r="F144" s="17">
        <f t="shared" si="25"/>
        <v>0</v>
      </c>
      <c r="G144" s="17">
        <f t="shared" si="26"/>
        <v>0</v>
      </c>
      <c r="H144" s="17">
        <f t="shared" si="27"/>
        <v>277.36383177570099</v>
      </c>
      <c r="I144" s="17">
        <f t="shared" si="28"/>
        <v>-41.530000000000086</v>
      </c>
      <c r="J144" s="17">
        <f t="shared" si="29"/>
        <v>318.89383177570107</v>
      </c>
      <c r="K144" s="17" t="e">
        <f t="shared" si="30"/>
        <v>#N/A</v>
      </c>
      <c r="L144" s="17">
        <f t="shared" si="31"/>
        <v>0</v>
      </c>
      <c r="M144" s="17">
        <f t="shared" si="32"/>
        <v>0</v>
      </c>
      <c r="N144" s="17">
        <f t="shared" si="36"/>
        <v>387.52971962616829</v>
      </c>
      <c r="O144" s="17">
        <f t="shared" si="33"/>
        <v>-145.03000000000009</v>
      </c>
      <c r="P144" s="17">
        <f t="shared" si="2"/>
        <v>532.55971962616832</v>
      </c>
      <c r="Q144" s="17" t="e">
        <f t="shared" si="37"/>
        <v>#N/A</v>
      </c>
      <c r="R144" s="17">
        <f t="shared" si="34"/>
        <v>0</v>
      </c>
      <c r="S144" s="17">
        <f t="shared" si="35"/>
        <v>0</v>
      </c>
    </row>
    <row r="145" spans="1:19" x14ac:dyDescent="0.25">
      <c r="A145" s="17">
        <v>10.8</v>
      </c>
      <c r="B145" s="17">
        <f t="shared" ref="B145:B185" si="38">(+$B$11/3*A145^3+$B$12/2*A145^2+$B$13*A145+$B$14)/A145</f>
        <v>193.2325925925926</v>
      </c>
      <c r="C145" s="17">
        <f t="shared" ref="C145:C185" si="39">+$B$11*A145^2+$B$12*A145+$B$13</f>
        <v>117.92000000000007</v>
      </c>
      <c r="D145" s="17">
        <f t="shared" ref="D145:D185" si="40">ABS(+C145-B145)</f>
        <v>75.312592592592523</v>
      </c>
      <c r="E145" s="17" t="e">
        <f t="shared" ref="E145:E185" si="41">IF(C145&gt;=B145,C145,NA())</f>
        <v>#N/A</v>
      </c>
      <c r="F145" s="17">
        <f t="shared" ref="F145:F185" si="42">IF(D145=$B$10,C145,0)</f>
        <v>0</v>
      </c>
      <c r="G145" s="17">
        <f t="shared" ref="G145:G185" si="43">IF(C145=F145,A145,0)</f>
        <v>0</v>
      </c>
      <c r="H145" s="17">
        <f t="shared" ref="H145:H185" si="44">(+$C$11/3*A145^3+$C$12/2*A145^2+$C$13*A145+$C$14)/A145</f>
        <v>274.4177777777777</v>
      </c>
      <c r="I145" s="17">
        <f t="shared" ref="I145:I185" si="45">+$C$11*A145^2+$C$12*A145+$C$13</f>
        <v>-40.079999999999927</v>
      </c>
      <c r="J145" s="17">
        <f t="shared" ref="J145:J185" si="46">ABS(+I145-H145)</f>
        <v>314.49777777777763</v>
      </c>
      <c r="K145" s="17" t="e">
        <f t="shared" ref="K145:K185" si="47">IF(I145&gt;=H145,I145,NA())</f>
        <v>#N/A</v>
      </c>
      <c r="L145" s="17">
        <f t="shared" si="31"/>
        <v>0</v>
      </c>
      <c r="M145" s="17">
        <f t="shared" si="32"/>
        <v>0</v>
      </c>
      <c r="N145" s="17">
        <f t="shared" si="36"/>
        <v>382.60296296296292</v>
      </c>
      <c r="O145" s="17">
        <f t="shared" si="33"/>
        <v>-144.07999999999993</v>
      </c>
      <c r="P145" s="17">
        <f t="shared" ref="P145:P208" si="48">ABS(+O145-N145)</f>
        <v>526.68296296296285</v>
      </c>
      <c r="Q145" s="17" t="e">
        <f t="shared" si="37"/>
        <v>#N/A</v>
      </c>
      <c r="R145" s="17">
        <f t="shared" si="34"/>
        <v>0</v>
      </c>
      <c r="S145" s="17">
        <f t="shared" si="35"/>
        <v>0</v>
      </c>
    </row>
    <row r="146" spans="1:19" x14ac:dyDescent="0.25">
      <c r="A146" s="17">
        <v>10.9</v>
      </c>
      <c r="B146" s="17">
        <f t="shared" si="38"/>
        <v>192.55311926605506</v>
      </c>
      <c r="C146" s="17">
        <f t="shared" si="39"/>
        <v>120.43</v>
      </c>
      <c r="D146" s="17">
        <f t="shared" si="40"/>
        <v>72.123119266055056</v>
      </c>
      <c r="E146" s="17" t="e">
        <f t="shared" si="41"/>
        <v>#N/A</v>
      </c>
      <c r="F146" s="17">
        <f t="shared" si="42"/>
        <v>0</v>
      </c>
      <c r="G146" s="17">
        <f t="shared" si="43"/>
        <v>0</v>
      </c>
      <c r="H146" s="17">
        <f t="shared" si="44"/>
        <v>271.53935779816516</v>
      </c>
      <c r="I146" s="17">
        <f t="shared" si="45"/>
        <v>-38.569999999999993</v>
      </c>
      <c r="J146" s="17">
        <f t="shared" si="46"/>
        <v>310.10935779816515</v>
      </c>
      <c r="K146" s="17" t="e">
        <f t="shared" si="47"/>
        <v>#N/A</v>
      </c>
      <c r="L146" s="17">
        <f t="shared" si="31"/>
        <v>0</v>
      </c>
      <c r="M146" s="17">
        <f t="shared" si="32"/>
        <v>0</v>
      </c>
      <c r="N146" s="17">
        <f t="shared" si="36"/>
        <v>377.77559633027522</v>
      </c>
      <c r="O146" s="17">
        <f t="shared" si="33"/>
        <v>-143.07</v>
      </c>
      <c r="P146" s="17">
        <f t="shared" si="48"/>
        <v>520.84559633027516</v>
      </c>
      <c r="Q146" s="17" t="e">
        <f t="shared" si="37"/>
        <v>#N/A</v>
      </c>
      <c r="R146" s="17">
        <f t="shared" si="34"/>
        <v>0</v>
      </c>
      <c r="S146" s="17">
        <f t="shared" si="35"/>
        <v>0</v>
      </c>
    </row>
    <row r="147" spans="1:19" x14ac:dyDescent="0.25">
      <c r="A147" s="17">
        <v>11</v>
      </c>
      <c r="B147" s="17">
        <f t="shared" si="38"/>
        <v>191.90909090909091</v>
      </c>
      <c r="C147" s="17">
        <f t="shared" si="39"/>
        <v>123</v>
      </c>
      <c r="D147" s="17">
        <f t="shared" si="40"/>
        <v>68.909090909090907</v>
      </c>
      <c r="E147" s="17" t="e">
        <f t="shared" si="41"/>
        <v>#N/A</v>
      </c>
      <c r="F147" s="17">
        <f t="shared" si="42"/>
        <v>0</v>
      </c>
      <c r="G147" s="17">
        <f t="shared" si="43"/>
        <v>0</v>
      </c>
      <c r="H147" s="17">
        <f t="shared" si="44"/>
        <v>268.72727272727275</v>
      </c>
      <c r="I147" s="17">
        <f t="shared" si="45"/>
        <v>-37</v>
      </c>
      <c r="J147" s="17">
        <f t="shared" si="46"/>
        <v>305.72727272727275</v>
      </c>
      <c r="K147" s="17" t="e">
        <f t="shared" si="47"/>
        <v>#N/A</v>
      </c>
      <c r="L147" s="17">
        <f t="shared" si="31"/>
        <v>0</v>
      </c>
      <c r="M147" s="17">
        <f t="shared" si="32"/>
        <v>0</v>
      </c>
      <c r="N147" s="17">
        <f t="shared" si="36"/>
        <v>373.04545454545456</v>
      </c>
      <c r="O147" s="17">
        <f t="shared" si="33"/>
        <v>-142</v>
      </c>
      <c r="P147" s="17">
        <f t="shared" si="48"/>
        <v>515.0454545454545</v>
      </c>
      <c r="Q147" s="17" t="e">
        <f t="shared" si="37"/>
        <v>#N/A</v>
      </c>
      <c r="R147" s="17">
        <f t="shared" si="34"/>
        <v>0</v>
      </c>
      <c r="S147" s="17">
        <f t="shared" si="35"/>
        <v>0</v>
      </c>
    </row>
    <row r="148" spans="1:19" x14ac:dyDescent="0.25">
      <c r="A148" s="17">
        <v>11.1</v>
      </c>
      <c r="B148" s="17">
        <f t="shared" si="38"/>
        <v>191.30009009009009</v>
      </c>
      <c r="C148" s="17">
        <f t="shared" si="39"/>
        <v>125.63</v>
      </c>
      <c r="D148" s="17">
        <f t="shared" si="40"/>
        <v>65.670090090090099</v>
      </c>
      <c r="E148" s="17" t="e">
        <f t="shared" si="41"/>
        <v>#N/A</v>
      </c>
      <c r="F148" s="17">
        <f t="shared" si="42"/>
        <v>0</v>
      </c>
      <c r="G148" s="17">
        <f t="shared" si="43"/>
        <v>0</v>
      </c>
      <c r="H148" s="17">
        <f t="shared" si="44"/>
        <v>265.98027027027024</v>
      </c>
      <c r="I148" s="17">
        <f t="shared" si="45"/>
        <v>-35.370000000000005</v>
      </c>
      <c r="J148" s="17">
        <f t="shared" si="46"/>
        <v>301.35027027027024</v>
      </c>
      <c r="K148" s="17" t="e">
        <f t="shared" si="47"/>
        <v>#N/A</v>
      </c>
      <c r="L148" s="17">
        <f t="shared" si="31"/>
        <v>0</v>
      </c>
      <c r="M148" s="17">
        <f t="shared" si="32"/>
        <v>0</v>
      </c>
      <c r="N148" s="17">
        <f t="shared" si="36"/>
        <v>368.41045045045047</v>
      </c>
      <c r="O148" s="17">
        <f t="shared" si="33"/>
        <v>-140.87</v>
      </c>
      <c r="P148" s="17">
        <f t="shared" si="48"/>
        <v>509.28045045045047</v>
      </c>
      <c r="Q148" s="17" t="e">
        <f t="shared" si="37"/>
        <v>#N/A</v>
      </c>
      <c r="R148" s="17">
        <f t="shared" si="34"/>
        <v>0</v>
      </c>
      <c r="S148" s="17">
        <f t="shared" si="35"/>
        <v>0</v>
      </c>
    </row>
    <row r="149" spans="1:19" x14ac:dyDescent="0.25">
      <c r="A149" s="17">
        <v>11.2</v>
      </c>
      <c r="B149" s="17">
        <f t="shared" si="38"/>
        <v>190.72571428571428</v>
      </c>
      <c r="C149" s="17">
        <f t="shared" si="39"/>
        <v>128.31999999999994</v>
      </c>
      <c r="D149" s="17">
        <f t="shared" si="40"/>
        <v>62.405714285714339</v>
      </c>
      <c r="E149" s="17" t="e">
        <f t="shared" si="41"/>
        <v>#N/A</v>
      </c>
      <c r="F149" s="17">
        <f t="shared" si="42"/>
        <v>0</v>
      </c>
      <c r="G149" s="17">
        <f t="shared" si="43"/>
        <v>0</v>
      </c>
      <c r="H149" s="17">
        <f t="shared" si="44"/>
        <v>263.29714285714289</v>
      </c>
      <c r="I149" s="17">
        <f t="shared" si="45"/>
        <v>-33.680000000000064</v>
      </c>
      <c r="J149" s="17">
        <f t="shared" si="46"/>
        <v>296.97714285714295</v>
      </c>
      <c r="K149" s="17" t="e">
        <f t="shared" si="47"/>
        <v>#N/A</v>
      </c>
      <c r="L149" s="17">
        <f t="shared" si="31"/>
        <v>0</v>
      </c>
      <c r="M149" s="17">
        <f t="shared" si="32"/>
        <v>0</v>
      </c>
      <c r="N149" s="17">
        <f t="shared" si="36"/>
        <v>363.8685714285715</v>
      </c>
      <c r="O149" s="17">
        <f t="shared" si="33"/>
        <v>-139.68000000000006</v>
      </c>
      <c r="P149" s="17">
        <f t="shared" si="48"/>
        <v>503.54857142857156</v>
      </c>
      <c r="Q149" s="17" t="e">
        <f t="shared" si="37"/>
        <v>#N/A</v>
      </c>
      <c r="R149" s="17">
        <f t="shared" si="34"/>
        <v>0</v>
      </c>
      <c r="S149" s="17">
        <f t="shared" si="35"/>
        <v>0</v>
      </c>
    </row>
    <row r="150" spans="1:19" x14ac:dyDescent="0.25">
      <c r="A150" s="17">
        <v>11.3</v>
      </c>
      <c r="B150" s="17">
        <f t="shared" si="38"/>
        <v>190.18557522123891</v>
      </c>
      <c r="C150" s="17">
        <f t="shared" si="39"/>
        <v>131.07000000000005</v>
      </c>
      <c r="D150" s="17">
        <f t="shared" si="40"/>
        <v>59.115575221238856</v>
      </c>
      <c r="E150" s="17" t="e">
        <f t="shared" si="41"/>
        <v>#N/A</v>
      </c>
      <c r="F150" s="17">
        <f t="shared" si="42"/>
        <v>0</v>
      </c>
      <c r="G150" s="17">
        <f t="shared" si="43"/>
        <v>0</v>
      </c>
      <c r="H150" s="17">
        <f t="shared" si="44"/>
        <v>260.67672566371681</v>
      </c>
      <c r="I150" s="17">
        <f t="shared" si="45"/>
        <v>-31.92999999999995</v>
      </c>
      <c r="J150" s="17">
        <f t="shared" si="46"/>
        <v>292.60672566371676</v>
      </c>
      <c r="K150" s="17" t="e">
        <f t="shared" si="47"/>
        <v>#N/A</v>
      </c>
      <c r="L150" s="17">
        <f t="shared" si="31"/>
        <v>0</v>
      </c>
      <c r="M150" s="17">
        <f t="shared" si="32"/>
        <v>0</v>
      </c>
      <c r="N150" s="17">
        <f t="shared" si="36"/>
        <v>359.41787610619463</v>
      </c>
      <c r="O150" s="17">
        <f t="shared" si="33"/>
        <v>-138.42999999999995</v>
      </c>
      <c r="P150" s="17">
        <f t="shared" si="48"/>
        <v>497.84787610619458</v>
      </c>
      <c r="Q150" s="17" t="e">
        <f t="shared" si="37"/>
        <v>#N/A</v>
      </c>
      <c r="R150" s="17">
        <f t="shared" si="34"/>
        <v>0</v>
      </c>
      <c r="S150" s="17">
        <f t="shared" si="35"/>
        <v>0</v>
      </c>
    </row>
    <row r="151" spans="1:19" x14ac:dyDescent="0.25">
      <c r="A151" s="17">
        <v>11.4</v>
      </c>
      <c r="B151" s="17">
        <f t="shared" si="38"/>
        <v>189.67929824561404</v>
      </c>
      <c r="C151" s="17">
        <f t="shared" si="39"/>
        <v>133.88</v>
      </c>
      <c r="D151" s="17">
        <f t="shared" si="40"/>
        <v>55.79929824561404</v>
      </c>
      <c r="E151" s="17" t="e">
        <f t="shared" si="41"/>
        <v>#N/A</v>
      </c>
      <c r="F151" s="17">
        <f t="shared" si="42"/>
        <v>0</v>
      </c>
      <c r="G151" s="17">
        <f t="shared" si="43"/>
        <v>0</v>
      </c>
      <c r="H151" s="17">
        <f t="shared" si="44"/>
        <v>258.11789473684206</v>
      </c>
      <c r="I151" s="17">
        <f t="shared" si="45"/>
        <v>-30.120000000000005</v>
      </c>
      <c r="J151" s="17">
        <f t="shared" si="46"/>
        <v>288.23789473684207</v>
      </c>
      <c r="K151" s="17" t="e">
        <f t="shared" si="47"/>
        <v>#N/A</v>
      </c>
      <c r="L151" s="17">
        <f t="shared" si="31"/>
        <v>0</v>
      </c>
      <c r="M151" s="17">
        <f t="shared" si="32"/>
        <v>0</v>
      </c>
      <c r="N151" s="17">
        <f t="shared" si="36"/>
        <v>355.05649122807017</v>
      </c>
      <c r="O151" s="17">
        <f t="shared" si="33"/>
        <v>-137.12</v>
      </c>
      <c r="P151" s="17">
        <f t="shared" si="48"/>
        <v>492.17649122807018</v>
      </c>
      <c r="Q151" s="17" t="e">
        <f t="shared" si="37"/>
        <v>#N/A</v>
      </c>
      <c r="R151" s="17">
        <f t="shared" si="34"/>
        <v>0</v>
      </c>
      <c r="S151" s="17">
        <f t="shared" si="35"/>
        <v>0</v>
      </c>
    </row>
    <row r="152" spans="1:19" x14ac:dyDescent="0.25">
      <c r="A152" s="17">
        <v>11.5</v>
      </c>
      <c r="B152" s="17">
        <f t="shared" si="38"/>
        <v>189.20652173913044</v>
      </c>
      <c r="C152" s="17">
        <f t="shared" si="39"/>
        <v>136.75</v>
      </c>
      <c r="D152" s="17">
        <f t="shared" si="40"/>
        <v>52.456521739130437</v>
      </c>
      <c r="E152" s="17" t="e">
        <f t="shared" si="41"/>
        <v>#N/A</v>
      </c>
      <c r="F152" s="17">
        <f t="shared" si="42"/>
        <v>0</v>
      </c>
      <c r="G152" s="17">
        <f t="shared" si="43"/>
        <v>0</v>
      </c>
      <c r="H152" s="17">
        <f t="shared" si="44"/>
        <v>255.61956521739131</v>
      </c>
      <c r="I152" s="17">
        <f t="shared" si="45"/>
        <v>-28.25</v>
      </c>
      <c r="J152" s="17">
        <f t="shared" si="46"/>
        <v>283.86956521739131</v>
      </c>
      <c r="K152" s="17" t="e">
        <f t="shared" si="47"/>
        <v>#N/A</v>
      </c>
      <c r="L152" s="17">
        <f t="shared" si="31"/>
        <v>0</v>
      </c>
      <c r="M152" s="17">
        <f t="shared" si="32"/>
        <v>0</v>
      </c>
      <c r="N152" s="17">
        <f t="shared" si="36"/>
        <v>350.78260869565219</v>
      </c>
      <c r="O152" s="17">
        <f t="shared" si="33"/>
        <v>-135.75</v>
      </c>
      <c r="P152" s="17">
        <f t="shared" si="48"/>
        <v>486.53260869565219</v>
      </c>
      <c r="Q152" s="17" t="e">
        <f t="shared" si="37"/>
        <v>#N/A</v>
      </c>
      <c r="R152" s="17">
        <f t="shared" si="34"/>
        <v>0</v>
      </c>
      <c r="S152" s="17">
        <f t="shared" si="35"/>
        <v>0</v>
      </c>
    </row>
    <row r="153" spans="1:19" x14ac:dyDescent="0.25">
      <c r="A153" s="17">
        <v>11.6</v>
      </c>
      <c r="B153" s="17">
        <f t="shared" si="38"/>
        <v>188.76689655172413</v>
      </c>
      <c r="C153" s="17">
        <f t="shared" si="39"/>
        <v>139.68</v>
      </c>
      <c r="D153" s="17">
        <f t="shared" si="40"/>
        <v>49.086896551724124</v>
      </c>
      <c r="E153" s="17" t="e">
        <f t="shared" si="41"/>
        <v>#N/A</v>
      </c>
      <c r="F153" s="17">
        <f t="shared" si="42"/>
        <v>0</v>
      </c>
      <c r="G153" s="17">
        <f t="shared" si="43"/>
        <v>0</v>
      </c>
      <c r="H153" s="17">
        <f t="shared" si="44"/>
        <v>253.18068965517239</v>
      </c>
      <c r="I153" s="17">
        <f t="shared" si="45"/>
        <v>-26.319999999999993</v>
      </c>
      <c r="J153" s="17">
        <f t="shared" si="46"/>
        <v>279.50068965517238</v>
      </c>
      <c r="K153" s="17" t="e">
        <f t="shared" si="47"/>
        <v>#N/A</v>
      </c>
      <c r="L153" s="17">
        <f t="shared" si="31"/>
        <v>0</v>
      </c>
      <c r="M153" s="17">
        <f t="shared" si="32"/>
        <v>0</v>
      </c>
      <c r="N153" s="17">
        <f t="shared" si="36"/>
        <v>346.5944827586207</v>
      </c>
      <c r="O153" s="17">
        <f t="shared" si="33"/>
        <v>-134.32</v>
      </c>
      <c r="P153" s="17">
        <f t="shared" si="48"/>
        <v>480.91448275862069</v>
      </c>
      <c r="Q153" s="17" t="e">
        <f t="shared" si="37"/>
        <v>#N/A</v>
      </c>
      <c r="R153" s="17">
        <f t="shared" si="34"/>
        <v>0</v>
      </c>
      <c r="S153" s="17">
        <f t="shared" si="35"/>
        <v>0</v>
      </c>
    </row>
    <row r="154" spans="1:19" x14ac:dyDescent="0.25">
      <c r="A154" s="17">
        <v>11.7</v>
      </c>
      <c r="B154" s="17">
        <f t="shared" si="38"/>
        <v>188.36008547008549</v>
      </c>
      <c r="C154" s="17">
        <f t="shared" si="39"/>
        <v>142.66999999999996</v>
      </c>
      <c r="D154" s="17">
        <f t="shared" si="40"/>
        <v>45.690085470085535</v>
      </c>
      <c r="E154" s="17" t="e">
        <f t="shared" si="41"/>
        <v>#N/A</v>
      </c>
      <c r="F154" s="17">
        <f t="shared" si="42"/>
        <v>0</v>
      </c>
      <c r="G154" s="17">
        <f t="shared" si="43"/>
        <v>0</v>
      </c>
      <c r="H154" s="17">
        <f t="shared" si="44"/>
        <v>250.80025641025645</v>
      </c>
      <c r="I154" s="17">
        <f t="shared" si="45"/>
        <v>-24.330000000000041</v>
      </c>
      <c r="J154" s="17">
        <f t="shared" si="46"/>
        <v>275.13025641025649</v>
      </c>
      <c r="K154" s="17" t="e">
        <f t="shared" si="47"/>
        <v>#N/A</v>
      </c>
      <c r="L154" s="17">
        <f t="shared" si="31"/>
        <v>0</v>
      </c>
      <c r="M154" s="17">
        <f t="shared" si="32"/>
        <v>0</v>
      </c>
      <c r="N154" s="17">
        <f t="shared" si="36"/>
        <v>342.49042735042741</v>
      </c>
      <c r="O154" s="17">
        <f t="shared" si="33"/>
        <v>-132.83000000000004</v>
      </c>
      <c r="P154" s="17">
        <f t="shared" si="48"/>
        <v>475.32042735042745</v>
      </c>
      <c r="Q154" s="17" t="e">
        <f t="shared" si="37"/>
        <v>#N/A</v>
      </c>
      <c r="R154" s="17">
        <f t="shared" si="34"/>
        <v>0</v>
      </c>
      <c r="S154" s="17">
        <f t="shared" si="35"/>
        <v>0</v>
      </c>
    </row>
    <row r="155" spans="1:19" x14ac:dyDescent="0.25">
      <c r="A155" s="17">
        <v>11.8</v>
      </c>
      <c r="B155" s="17">
        <f t="shared" si="38"/>
        <v>187.9857627118644</v>
      </c>
      <c r="C155" s="17">
        <f t="shared" si="39"/>
        <v>145.72000000000003</v>
      </c>
      <c r="D155" s="17">
        <f t="shared" si="40"/>
        <v>42.265762711864369</v>
      </c>
      <c r="E155" s="17" t="e">
        <f t="shared" si="41"/>
        <v>#N/A</v>
      </c>
      <c r="F155" s="17">
        <f t="shared" si="42"/>
        <v>0</v>
      </c>
      <c r="G155" s="17">
        <f t="shared" si="43"/>
        <v>0</v>
      </c>
      <c r="H155" s="17">
        <f t="shared" si="44"/>
        <v>248.47728813559323</v>
      </c>
      <c r="I155" s="17">
        <f t="shared" si="45"/>
        <v>-22.279999999999973</v>
      </c>
      <c r="J155" s="17">
        <f t="shared" si="46"/>
        <v>270.75728813559317</v>
      </c>
      <c r="K155" s="17" t="e">
        <f t="shared" si="47"/>
        <v>#N/A</v>
      </c>
      <c r="L155" s="17">
        <f t="shared" si="31"/>
        <v>0</v>
      </c>
      <c r="M155" s="17">
        <f t="shared" si="32"/>
        <v>0</v>
      </c>
      <c r="N155" s="17">
        <f t="shared" si="36"/>
        <v>338.46881355932197</v>
      </c>
      <c r="O155" s="17">
        <f t="shared" si="33"/>
        <v>-131.27999999999997</v>
      </c>
      <c r="P155" s="17">
        <f t="shared" si="48"/>
        <v>469.74881355932195</v>
      </c>
      <c r="Q155" s="17" t="e">
        <f t="shared" si="37"/>
        <v>#N/A</v>
      </c>
      <c r="R155" s="17">
        <f t="shared" si="34"/>
        <v>0</v>
      </c>
      <c r="S155" s="17">
        <f t="shared" si="35"/>
        <v>0</v>
      </c>
    </row>
    <row r="156" spans="1:19" x14ac:dyDescent="0.25">
      <c r="A156" s="17">
        <v>11.9</v>
      </c>
      <c r="B156" s="17">
        <f t="shared" si="38"/>
        <v>187.64361344537812</v>
      </c>
      <c r="C156" s="17">
        <f t="shared" si="39"/>
        <v>148.83000000000004</v>
      </c>
      <c r="D156" s="17">
        <f t="shared" si="40"/>
        <v>38.813613445378081</v>
      </c>
      <c r="E156" s="17" t="e">
        <f t="shared" si="41"/>
        <v>#N/A</v>
      </c>
      <c r="F156" s="17">
        <f t="shared" si="42"/>
        <v>0</v>
      </c>
      <c r="G156" s="17">
        <f t="shared" si="43"/>
        <v>0</v>
      </c>
      <c r="H156" s="17">
        <f t="shared" si="44"/>
        <v>246.21084033613442</v>
      </c>
      <c r="I156" s="17">
        <f t="shared" si="45"/>
        <v>-20.169999999999959</v>
      </c>
      <c r="J156" s="17">
        <f t="shared" si="46"/>
        <v>266.38084033613438</v>
      </c>
      <c r="K156" s="17" t="e">
        <f t="shared" si="47"/>
        <v>#N/A</v>
      </c>
      <c r="L156" s="17">
        <f t="shared" si="31"/>
        <v>0</v>
      </c>
      <c r="M156" s="17">
        <f t="shared" si="32"/>
        <v>0</v>
      </c>
      <c r="N156" s="17">
        <f t="shared" si="36"/>
        <v>334.5280672268907</v>
      </c>
      <c r="O156" s="17">
        <f t="shared" si="33"/>
        <v>-129.66999999999996</v>
      </c>
      <c r="P156" s="17">
        <f t="shared" si="48"/>
        <v>464.19806722689066</v>
      </c>
      <c r="Q156" s="17" t="e">
        <f t="shared" si="37"/>
        <v>#N/A</v>
      </c>
      <c r="R156" s="17">
        <f t="shared" si="34"/>
        <v>0</v>
      </c>
      <c r="S156" s="17">
        <f t="shared" si="35"/>
        <v>0</v>
      </c>
    </row>
    <row r="157" spans="1:19" x14ac:dyDescent="0.25">
      <c r="A157" s="17">
        <v>12</v>
      </c>
      <c r="B157" s="17">
        <f t="shared" si="38"/>
        <v>187.33333333333334</v>
      </c>
      <c r="C157" s="17">
        <f t="shared" si="39"/>
        <v>152</v>
      </c>
      <c r="D157" s="17">
        <f t="shared" si="40"/>
        <v>35.333333333333343</v>
      </c>
      <c r="E157" s="17" t="e">
        <f t="shared" si="41"/>
        <v>#N/A</v>
      </c>
      <c r="F157" s="17">
        <f t="shared" si="42"/>
        <v>0</v>
      </c>
      <c r="G157" s="17">
        <f t="shared" si="43"/>
        <v>0</v>
      </c>
      <c r="H157" s="17">
        <f t="shared" si="44"/>
        <v>244</v>
      </c>
      <c r="I157" s="17">
        <f t="shared" si="45"/>
        <v>-18</v>
      </c>
      <c r="J157" s="17">
        <f t="shared" si="46"/>
        <v>262</v>
      </c>
      <c r="K157" s="17" t="e">
        <f t="shared" si="47"/>
        <v>#N/A</v>
      </c>
      <c r="L157" s="17">
        <f t="shared" si="31"/>
        <v>0</v>
      </c>
      <c r="M157" s="17">
        <f t="shared" si="32"/>
        <v>0</v>
      </c>
      <c r="N157" s="17">
        <f t="shared" si="36"/>
        <v>330.66666666666669</v>
      </c>
      <c r="O157" s="17">
        <f t="shared" si="33"/>
        <v>-128</v>
      </c>
      <c r="P157" s="17">
        <f t="shared" si="48"/>
        <v>458.66666666666669</v>
      </c>
      <c r="Q157" s="17" t="e">
        <f t="shared" si="37"/>
        <v>#N/A</v>
      </c>
      <c r="R157" s="17">
        <f t="shared" si="34"/>
        <v>0</v>
      </c>
      <c r="S157" s="17">
        <f t="shared" si="35"/>
        <v>0</v>
      </c>
    </row>
    <row r="158" spans="1:19" x14ac:dyDescent="0.25">
      <c r="A158" s="17">
        <v>12.1</v>
      </c>
      <c r="B158" s="17">
        <f t="shared" si="38"/>
        <v>187.05462809917356</v>
      </c>
      <c r="C158" s="17">
        <f t="shared" si="39"/>
        <v>155.23000000000002</v>
      </c>
      <c r="D158" s="17">
        <f t="shared" si="40"/>
        <v>31.824628099173538</v>
      </c>
      <c r="E158" s="17" t="e">
        <f t="shared" si="41"/>
        <v>#N/A</v>
      </c>
      <c r="F158" s="17">
        <f t="shared" si="42"/>
        <v>0</v>
      </c>
      <c r="G158" s="17">
        <f t="shared" si="43"/>
        <v>0</v>
      </c>
      <c r="H158" s="17">
        <f t="shared" si="44"/>
        <v>241.84388429752065</v>
      </c>
      <c r="I158" s="17">
        <f t="shared" si="45"/>
        <v>-15.769999999999982</v>
      </c>
      <c r="J158" s="17">
        <f t="shared" si="46"/>
        <v>257.6138842975206</v>
      </c>
      <c r="K158" s="17" t="e">
        <f t="shared" si="47"/>
        <v>#N/A</v>
      </c>
      <c r="L158" s="17">
        <f t="shared" si="31"/>
        <v>0</v>
      </c>
      <c r="M158" s="17">
        <f t="shared" si="32"/>
        <v>0</v>
      </c>
      <c r="N158" s="17">
        <f t="shared" si="36"/>
        <v>326.88314049586779</v>
      </c>
      <c r="O158" s="17">
        <f t="shared" si="33"/>
        <v>-126.26999999999998</v>
      </c>
      <c r="P158" s="17">
        <f t="shared" si="48"/>
        <v>453.15314049586777</v>
      </c>
      <c r="Q158" s="17" t="e">
        <f t="shared" si="37"/>
        <v>#N/A</v>
      </c>
      <c r="R158" s="17">
        <f t="shared" si="34"/>
        <v>0</v>
      </c>
      <c r="S158" s="17">
        <f t="shared" si="35"/>
        <v>0</v>
      </c>
    </row>
    <row r="159" spans="1:19" x14ac:dyDescent="0.25">
      <c r="A159" s="17">
        <v>12.2</v>
      </c>
      <c r="B159" s="17">
        <f t="shared" si="38"/>
        <v>186.80721311475412</v>
      </c>
      <c r="C159" s="17">
        <f t="shared" si="39"/>
        <v>158.51999999999992</v>
      </c>
      <c r="D159" s="17">
        <f t="shared" si="40"/>
        <v>28.287213114754195</v>
      </c>
      <c r="E159" s="17" t="e">
        <f t="shared" si="41"/>
        <v>#N/A</v>
      </c>
      <c r="F159" s="17">
        <f t="shared" si="42"/>
        <v>0</v>
      </c>
      <c r="G159" s="17">
        <f t="shared" si="43"/>
        <v>0</v>
      </c>
      <c r="H159" s="17">
        <f t="shared" si="44"/>
        <v>239.7416393442623</v>
      </c>
      <c r="I159" s="17">
        <f t="shared" si="45"/>
        <v>-13.480000000000075</v>
      </c>
      <c r="J159" s="17">
        <f t="shared" si="46"/>
        <v>253.22163934426237</v>
      </c>
      <c r="K159" s="17" t="e">
        <f t="shared" si="47"/>
        <v>#N/A</v>
      </c>
      <c r="L159" s="17">
        <f t="shared" si="31"/>
        <v>0</v>
      </c>
      <c r="M159" s="17">
        <f t="shared" si="32"/>
        <v>0</v>
      </c>
      <c r="N159" s="17">
        <f t="shared" si="36"/>
        <v>323.17606557377053</v>
      </c>
      <c r="O159" s="17">
        <f t="shared" si="33"/>
        <v>-124.48000000000008</v>
      </c>
      <c r="P159" s="17">
        <f t="shared" si="48"/>
        <v>447.6560655737706</v>
      </c>
      <c r="Q159" s="17" t="e">
        <f t="shared" si="37"/>
        <v>#N/A</v>
      </c>
      <c r="R159" s="17">
        <f t="shared" si="34"/>
        <v>0</v>
      </c>
      <c r="S159" s="17">
        <f t="shared" si="35"/>
        <v>0</v>
      </c>
    </row>
    <row r="160" spans="1:19" x14ac:dyDescent="0.25">
      <c r="A160" s="17">
        <v>12.3</v>
      </c>
      <c r="B160" s="17">
        <f t="shared" si="38"/>
        <v>186.59081300813008</v>
      </c>
      <c r="C160" s="17">
        <f t="shared" si="39"/>
        <v>161.87000000000006</v>
      </c>
      <c r="D160" s="17">
        <f t="shared" si="40"/>
        <v>24.720813008130023</v>
      </c>
      <c r="E160" s="17" t="e">
        <f t="shared" si="41"/>
        <v>#N/A</v>
      </c>
      <c r="F160" s="17">
        <f t="shared" si="42"/>
        <v>0</v>
      </c>
      <c r="G160" s="17">
        <f t="shared" si="43"/>
        <v>0</v>
      </c>
      <c r="H160" s="17">
        <f t="shared" si="44"/>
        <v>237.69243902439024</v>
      </c>
      <c r="I160" s="17">
        <f t="shared" si="45"/>
        <v>-11.129999999999939</v>
      </c>
      <c r="J160" s="17">
        <f t="shared" si="46"/>
        <v>248.82243902439018</v>
      </c>
      <c r="K160" s="17" t="e">
        <f t="shared" si="47"/>
        <v>#N/A</v>
      </c>
      <c r="L160" s="17">
        <f t="shared" si="31"/>
        <v>0</v>
      </c>
      <c r="M160" s="17">
        <f t="shared" si="32"/>
        <v>0</v>
      </c>
      <c r="N160" s="17">
        <f t="shared" si="36"/>
        <v>319.54406504065037</v>
      </c>
      <c r="O160" s="17">
        <f t="shared" si="33"/>
        <v>-122.62999999999994</v>
      </c>
      <c r="P160" s="17">
        <f t="shared" si="48"/>
        <v>442.17406504065031</v>
      </c>
      <c r="Q160" s="17" t="e">
        <f t="shared" si="37"/>
        <v>#N/A</v>
      </c>
      <c r="R160" s="17">
        <f t="shared" si="34"/>
        <v>0</v>
      </c>
      <c r="S160" s="17">
        <f t="shared" si="35"/>
        <v>0</v>
      </c>
    </row>
    <row r="161" spans="1:19" x14ac:dyDescent="0.25">
      <c r="A161" s="17">
        <v>12.4</v>
      </c>
      <c r="B161" s="17">
        <f t="shared" si="38"/>
        <v>186.40516129032258</v>
      </c>
      <c r="C161" s="17">
        <f t="shared" si="39"/>
        <v>165.28000000000009</v>
      </c>
      <c r="D161" s="17">
        <f t="shared" si="40"/>
        <v>21.125161290322495</v>
      </c>
      <c r="E161" s="17" t="e">
        <f t="shared" si="41"/>
        <v>#N/A</v>
      </c>
      <c r="F161" s="17">
        <f t="shared" si="42"/>
        <v>0</v>
      </c>
      <c r="G161" s="17">
        <f t="shared" si="43"/>
        <v>0</v>
      </c>
      <c r="H161" s="17">
        <f t="shared" si="44"/>
        <v>235.69548387096771</v>
      </c>
      <c r="I161" s="17">
        <f t="shared" si="45"/>
        <v>-8.7199999999999136</v>
      </c>
      <c r="J161" s="17">
        <f t="shared" si="46"/>
        <v>244.41548387096762</v>
      </c>
      <c r="K161" s="17" t="e">
        <f t="shared" si="47"/>
        <v>#N/A</v>
      </c>
      <c r="L161" s="17">
        <f t="shared" si="31"/>
        <v>0</v>
      </c>
      <c r="M161" s="17">
        <f t="shared" si="32"/>
        <v>0</v>
      </c>
      <c r="N161" s="17">
        <f t="shared" si="36"/>
        <v>315.98580645161286</v>
      </c>
      <c r="O161" s="17">
        <f t="shared" si="33"/>
        <v>-120.71999999999991</v>
      </c>
      <c r="P161" s="17">
        <f t="shared" si="48"/>
        <v>436.70580645161277</v>
      </c>
      <c r="Q161" s="17" t="e">
        <f t="shared" si="37"/>
        <v>#N/A</v>
      </c>
      <c r="R161" s="17">
        <f t="shared" si="34"/>
        <v>0</v>
      </c>
      <c r="S161" s="17">
        <f t="shared" si="35"/>
        <v>0</v>
      </c>
    </row>
    <row r="162" spans="1:19" x14ac:dyDescent="0.25">
      <c r="A162" s="17">
        <v>12.5</v>
      </c>
      <c r="B162" s="17">
        <f t="shared" si="38"/>
        <v>186.25</v>
      </c>
      <c r="C162" s="17">
        <f t="shared" si="39"/>
        <v>168.75</v>
      </c>
      <c r="D162" s="17">
        <f t="shared" si="40"/>
        <v>17.5</v>
      </c>
      <c r="E162" s="17" t="e">
        <f t="shared" si="41"/>
        <v>#N/A</v>
      </c>
      <c r="F162" s="17">
        <f t="shared" si="42"/>
        <v>0</v>
      </c>
      <c r="G162" s="17">
        <f t="shared" si="43"/>
        <v>0</v>
      </c>
      <c r="H162" s="17">
        <f t="shared" si="44"/>
        <v>233.75</v>
      </c>
      <c r="I162" s="17">
        <f t="shared" si="45"/>
        <v>-6.25</v>
      </c>
      <c r="J162" s="17">
        <f t="shared" si="46"/>
        <v>240</v>
      </c>
      <c r="K162" s="17" t="e">
        <f t="shared" si="47"/>
        <v>#N/A</v>
      </c>
      <c r="L162" s="17">
        <f t="shared" si="31"/>
        <v>0</v>
      </c>
      <c r="M162" s="17">
        <f t="shared" si="32"/>
        <v>0</v>
      </c>
      <c r="N162" s="17">
        <f t="shared" si="36"/>
        <v>312.5</v>
      </c>
      <c r="O162" s="17">
        <f t="shared" si="33"/>
        <v>-118.75</v>
      </c>
      <c r="P162" s="17">
        <f t="shared" si="48"/>
        <v>431.25</v>
      </c>
      <c r="Q162" s="17" t="e">
        <f t="shared" si="37"/>
        <v>#N/A</v>
      </c>
      <c r="R162" s="17">
        <f t="shared" si="34"/>
        <v>0</v>
      </c>
      <c r="S162" s="17">
        <f t="shared" si="35"/>
        <v>0</v>
      </c>
    </row>
    <row r="163" spans="1:19" x14ac:dyDescent="0.25">
      <c r="A163" s="17">
        <v>12.6</v>
      </c>
      <c r="B163" s="17">
        <f t="shared" si="38"/>
        <v>186.12507936507936</v>
      </c>
      <c r="C163" s="17">
        <f t="shared" si="39"/>
        <v>172.27999999999997</v>
      </c>
      <c r="D163" s="17">
        <f t="shared" si="40"/>
        <v>13.845079365079386</v>
      </c>
      <c r="E163" s="17" t="e">
        <f t="shared" si="41"/>
        <v>#N/A</v>
      </c>
      <c r="F163" s="17">
        <f t="shared" si="42"/>
        <v>0</v>
      </c>
      <c r="G163" s="17">
        <f t="shared" si="43"/>
        <v>0</v>
      </c>
      <c r="H163" s="17">
        <f t="shared" si="44"/>
        <v>231.85523809523809</v>
      </c>
      <c r="I163" s="17">
        <f t="shared" si="45"/>
        <v>-3.7200000000000273</v>
      </c>
      <c r="J163" s="17">
        <f t="shared" si="46"/>
        <v>235.57523809523812</v>
      </c>
      <c r="K163" s="17" t="e">
        <f t="shared" si="47"/>
        <v>#N/A</v>
      </c>
      <c r="L163" s="17">
        <f t="shared" si="31"/>
        <v>0</v>
      </c>
      <c r="M163" s="17">
        <f t="shared" si="32"/>
        <v>0</v>
      </c>
      <c r="N163" s="17">
        <f t="shared" si="36"/>
        <v>309.08539682539686</v>
      </c>
      <c r="O163" s="17">
        <f t="shared" si="33"/>
        <v>-116.72000000000003</v>
      </c>
      <c r="P163" s="17">
        <f t="shared" si="48"/>
        <v>425.80539682539688</v>
      </c>
      <c r="Q163" s="17" t="e">
        <f t="shared" si="37"/>
        <v>#N/A</v>
      </c>
      <c r="R163" s="17">
        <f t="shared" si="34"/>
        <v>0</v>
      </c>
      <c r="S163" s="17">
        <f t="shared" si="35"/>
        <v>0</v>
      </c>
    </row>
    <row r="164" spans="1:19" x14ac:dyDescent="0.25">
      <c r="A164" s="17">
        <v>12.7</v>
      </c>
      <c r="B164" s="17">
        <f t="shared" si="38"/>
        <v>186.03015748031498</v>
      </c>
      <c r="C164" s="17">
        <f t="shared" si="39"/>
        <v>175.87</v>
      </c>
      <c r="D164" s="17">
        <f t="shared" si="40"/>
        <v>10.160157480314979</v>
      </c>
      <c r="E164" s="17" t="e">
        <f t="shared" si="41"/>
        <v>#N/A</v>
      </c>
      <c r="F164" s="17">
        <f t="shared" si="42"/>
        <v>0</v>
      </c>
      <c r="G164" s="17">
        <f t="shared" si="43"/>
        <v>0</v>
      </c>
      <c r="H164" s="17">
        <f t="shared" si="44"/>
        <v>230.01047244094488</v>
      </c>
      <c r="I164" s="17">
        <f t="shared" si="45"/>
        <v>-1.1299999999999955</v>
      </c>
      <c r="J164" s="17">
        <f t="shared" si="46"/>
        <v>231.14047244094488</v>
      </c>
      <c r="K164" s="17" t="e">
        <f t="shared" si="47"/>
        <v>#N/A</v>
      </c>
      <c r="L164" s="17">
        <f t="shared" si="31"/>
        <v>0</v>
      </c>
      <c r="M164" s="17">
        <f t="shared" si="32"/>
        <v>0</v>
      </c>
      <c r="N164" s="17">
        <f t="shared" si="36"/>
        <v>305.74078740157483</v>
      </c>
      <c r="O164" s="17">
        <f t="shared" si="33"/>
        <v>-114.63</v>
      </c>
      <c r="P164" s="17">
        <f t="shared" si="48"/>
        <v>420.37078740157483</v>
      </c>
      <c r="Q164" s="17" t="e">
        <f t="shared" si="37"/>
        <v>#N/A</v>
      </c>
      <c r="R164" s="17">
        <f t="shared" si="34"/>
        <v>0</v>
      </c>
      <c r="S164" s="17">
        <f t="shared" si="35"/>
        <v>0</v>
      </c>
    </row>
    <row r="165" spans="1:19" x14ac:dyDescent="0.25">
      <c r="A165" s="17">
        <v>12.8</v>
      </c>
      <c r="B165" s="17">
        <f t="shared" si="38"/>
        <v>185.96499999999997</v>
      </c>
      <c r="C165" s="17">
        <f t="shared" si="39"/>
        <v>179.5200000000001</v>
      </c>
      <c r="D165" s="17">
        <f t="shared" si="40"/>
        <v>6.4449999999998795</v>
      </c>
      <c r="E165" s="17" t="e">
        <f t="shared" si="41"/>
        <v>#N/A</v>
      </c>
      <c r="F165" s="17">
        <f t="shared" si="42"/>
        <v>0</v>
      </c>
      <c r="G165" s="17">
        <f t="shared" si="43"/>
        <v>0</v>
      </c>
      <c r="H165" s="17">
        <f t="shared" si="44"/>
        <v>228.21499999999995</v>
      </c>
      <c r="I165" s="17">
        <f t="shared" si="45"/>
        <v>1.5200000000000955</v>
      </c>
      <c r="J165" s="17">
        <f t="shared" si="46"/>
        <v>226.69499999999985</v>
      </c>
      <c r="K165" s="17" t="e">
        <f t="shared" si="47"/>
        <v>#N/A</v>
      </c>
      <c r="L165" s="17">
        <f t="shared" si="31"/>
        <v>0</v>
      </c>
      <c r="M165" s="17">
        <f t="shared" si="32"/>
        <v>0</v>
      </c>
      <c r="N165" s="17">
        <f t="shared" si="36"/>
        <v>302.46499999999992</v>
      </c>
      <c r="O165" s="17">
        <f t="shared" si="33"/>
        <v>-112.4799999999999</v>
      </c>
      <c r="P165" s="17">
        <f t="shared" si="48"/>
        <v>414.94499999999982</v>
      </c>
      <c r="Q165" s="17" t="e">
        <f t="shared" si="37"/>
        <v>#N/A</v>
      </c>
      <c r="R165" s="17">
        <f t="shared" si="34"/>
        <v>0</v>
      </c>
      <c r="S165" s="17">
        <f t="shared" si="35"/>
        <v>0</v>
      </c>
    </row>
    <row r="166" spans="1:19" x14ac:dyDescent="0.25">
      <c r="A166" s="17">
        <v>12.9</v>
      </c>
      <c r="B166" s="17">
        <f t="shared" si="38"/>
        <v>185.92937984496123</v>
      </c>
      <c r="C166" s="17">
        <f t="shared" si="39"/>
        <v>183.23000000000002</v>
      </c>
      <c r="D166" s="17">
        <f t="shared" si="40"/>
        <v>2.6993798449612143</v>
      </c>
      <c r="E166" s="17" t="e">
        <f t="shared" si="41"/>
        <v>#N/A</v>
      </c>
      <c r="F166" s="17">
        <f t="shared" si="42"/>
        <v>0</v>
      </c>
      <c r="G166" s="17">
        <f t="shared" si="43"/>
        <v>0</v>
      </c>
      <c r="H166" s="17">
        <f t="shared" si="44"/>
        <v>226.4681395348837</v>
      </c>
      <c r="I166" s="17">
        <f t="shared" si="45"/>
        <v>4.2300000000000182</v>
      </c>
      <c r="J166" s="17">
        <f t="shared" si="46"/>
        <v>222.23813953488369</v>
      </c>
      <c r="K166" s="17" t="e">
        <f t="shared" si="47"/>
        <v>#N/A</v>
      </c>
      <c r="L166" s="17">
        <f t="shared" ref="L166:L229" si="49">IF(J166=$C$10,I166,0)</f>
        <v>0</v>
      </c>
      <c r="M166" s="17">
        <f t="shared" ref="M166:M229" si="50">IF(I166=L166,A166,0)</f>
        <v>0</v>
      </c>
      <c r="N166" s="17">
        <f t="shared" si="36"/>
        <v>299.2568992248062</v>
      </c>
      <c r="O166" s="17">
        <f t="shared" ref="O166:O229" si="51">+$D$11*A166^2+$D$12*A166+$D$13</f>
        <v>-110.26999999999998</v>
      </c>
      <c r="P166" s="17">
        <f t="shared" si="48"/>
        <v>409.52689922480619</v>
      </c>
      <c r="Q166" s="17" t="e">
        <f t="shared" si="37"/>
        <v>#N/A</v>
      </c>
      <c r="R166" s="17">
        <f t="shared" ref="R166:R229" si="52">IF(P166=$D$10,O166,0)</f>
        <v>0</v>
      </c>
      <c r="S166" s="17">
        <f t="shared" ref="S166:S229" si="53">IF(O166=R166,A166,0)</f>
        <v>0</v>
      </c>
    </row>
    <row r="167" spans="1:19" x14ac:dyDescent="0.25">
      <c r="A167" s="17">
        <v>13</v>
      </c>
      <c r="B167" s="17">
        <f t="shared" si="38"/>
        <v>185.92307692307693</v>
      </c>
      <c r="C167" s="17">
        <f t="shared" si="39"/>
        <v>187</v>
      </c>
      <c r="D167" s="17">
        <f t="shared" si="40"/>
        <v>1.076923076923066</v>
      </c>
      <c r="E167" s="17">
        <f t="shared" si="41"/>
        <v>187</v>
      </c>
      <c r="F167" s="17">
        <f t="shared" si="42"/>
        <v>187</v>
      </c>
      <c r="G167" s="17">
        <f t="shared" si="43"/>
        <v>13</v>
      </c>
      <c r="H167" s="17">
        <f t="shared" si="44"/>
        <v>224.76923076923077</v>
      </c>
      <c r="I167" s="17">
        <f t="shared" si="45"/>
        <v>7</v>
      </c>
      <c r="J167" s="17">
        <f t="shared" si="46"/>
        <v>217.76923076923077</v>
      </c>
      <c r="K167" s="17" t="e">
        <f t="shared" si="47"/>
        <v>#N/A</v>
      </c>
      <c r="L167" s="17">
        <f t="shared" si="49"/>
        <v>0</v>
      </c>
      <c r="M167" s="17">
        <f t="shared" si="50"/>
        <v>0</v>
      </c>
      <c r="N167" s="17">
        <f t="shared" ref="N167:N230" si="54">(+$D$11/3*A167^3+$D$12/2*A167^2+$D$13*A167+$D$14)/A167</f>
        <v>296.11538461538464</v>
      </c>
      <c r="O167" s="17">
        <f t="shared" si="51"/>
        <v>-108</v>
      </c>
      <c r="P167" s="17">
        <f t="shared" si="48"/>
        <v>404.11538461538464</v>
      </c>
      <c r="Q167" s="17" t="e">
        <f t="shared" ref="Q167:Q230" si="55">IF(O167&gt;=N167,O167,NA())</f>
        <v>#N/A</v>
      </c>
      <c r="R167" s="17">
        <f t="shared" si="52"/>
        <v>0</v>
      </c>
      <c r="S167" s="17">
        <f t="shared" si="53"/>
        <v>0</v>
      </c>
    </row>
    <row r="168" spans="1:19" x14ac:dyDescent="0.25">
      <c r="A168" s="17">
        <v>13.1</v>
      </c>
      <c r="B168" s="17">
        <f t="shared" si="38"/>
        <v>185.94587786259544</v>
      </c>
      <c r="C168" s="17">
        <f t="shared" si="39"/>
        <v>190.82999999999993</v>
      </c>
      <c r="D168" s="17">
        <f t="shared" si="40"/>
        <v>4.8841221374044892</v>
      </c>
      <c r="E168" s="17">
        <f t="shared" si="41"/>
        <v>190.82999999999993</v>
      </c>
      <c r="F168" s="17">
        <f t="shared" si="42"/>
        <v>0</v>
      </c>
      <c r="G168" s="17">
        <f t="shared" si="43"/>
        <v>0</v>
      </c>
      <c r="H168" s="17">
        <f t="shared" si="44"/>
        <v>223.11763358778626</v>
      </c>
      <c r="I168" s="17">
        <f t="shared" si="45"/>
        <v>9.8299999999999272</v>
      </c>
      <c r="J168" s="17">
        <f t="shared" si="46"/>
        <v>213.28763358778633</v>
      </c>
      <c r="K168" s="17" t="e">
        <f t="shared" si="47"/>
        <v>#N/A</v>
      </c>
      <c r="L168" s="17">
        <f t="shared" si="49"/>
        <v>0</v>
      </c>
      <c r="M168" s="17">
        <f t="shared" si="50"/>
        <v>0</v>
      </c>
      <c r="N168" s="17">
        <f t="shared" si="54"/>
        <v>293.03938931297711</v>
      </c>
      <c r="O168" s="17">
        <f t="shared" si="51"/>
        <v>-105.67000000000007</v>
      </c>
      <c r="P168" s="17">
        <f t="shared" si="48"/>
        <v>398.70938931297718</v>
      </c>
      <c r="Q168" s="17" t="e">
        <f t="shared" si="55"/>
        <v>#N/A</v>
      </c>
      <c r="R168" s="17">
        <f t="shared" si="52"/>
        <v>0</v>
      </c>
      <c r="S168" s="17">
        <f t="shared" si="53"/>
        <v>0</v>
      </c>
    </row>
    <row r="169" spans="1:19" x14ac:dyDescent="0.25">
      <c r="A169" s="17">
        <v>13.2</v>
      </c>
      <c r="B169" s="17">
        <f t="shared" si="38"/>
        <v>185.99757575757579</v>
      </c>
      <c r="C169" s="17">
        <f t="shared" si="39"/>
        <v>194.71999999999991</v>
      </c>
      <c r="D169" s="17">
        <f t="shared" si="40"/>
        <v>8.7224242424241254</v>
      </c>
      <c r="E169" s="17">
        <f t="shared" si="41"/>
        <v>194.71999999999991</v>
      </c>
      <c r="F169" s="17">
        <f t="shared" si="42"/>
        <v>0</v>
      </c>
      <c r="G169" s="17">
        <f t="shared" si="43"/>
        <v>0</v>
      </c>
      <c r="H169" s="17">
        <f t="shared" si="44"/>
        <v>221.51272727272735</v>
      </c>
      <c r="I169" s="17">
        <f t="shared" si="45"/>
        <v>12.719999999999914</v>
      </c>
      <c r="J169" s="17">
        <f t="shared" si="46"/>
        <v>208.79272727272743</v>
      </c>
      <c r="K169" s="17" t="e">
        <f t="shared" si="47"/>
        <v>#N/A</v>
      </c>
      <c r="L169" s="17">
        <f t="shared" si="49"/>
        <v>0</v>
      </c>
      <c r="M169" s="17">
        <f t="shared" si="50"/>
        <v>0</v>
      </c>
      <c r="N169" s="17">
        <f t="shared" si="54"/>
        <v>290.02787878787882</v>
      </c>
      <c r="O169" s="17">
        <f t="shared" si="51"/>
        <v>-103.28000000000009</v>
      </c>
      <c r="P169" s="17">
        <f t="shared" si="48"/>
        <v>393.30787878787891</v>
      </c>
      <c r="Q169" s="17" t="e">
        <f t="shared" si="55"/>
        <v>#N/A</v>
      </c>
      <c r="R169" s="17">
        <f t="shared" si="52"/>
        <v>0</v>
      </c>
      <c r="S169" s="17">
        <f t="shared" si="53"/>
        <v>0</v>
      </c>
    </row>
    <row r="170" spans="1:19" x14ac:dyDescent="0.25">
      <c r="A170" s="17">
        <v>13.3</v>
      </c>
      <c r="B170" s="17">
        <f t="shared" si="38"/>
        <v>186.07796992481201</v>
      </c>
      <c r="C170" s="17">
        <f t="shared" si="39"/>
        <v>198.67000000000007</v>
      </c>
      <c r="D170" s="17">
        <f t="shared" si="40"/>
        <v>12.592030075188063</v>
      </c>
      <c r="E170" s="17">
        <f t="shared" si="41"/>
        <v>198.67000000000007</v>
      </c>
      <c r="F170" s="17">
        <f t="shared" si="42"/>
        <v>0</v>
      </c>
      <c r="G170" s="17">
        <f t="shared" si="43"/>
        <v>0</v>
      </c>
      <c r="H170" s="17">
        <f t="shared" si="44"/>
        <v>219.95390977443608</v>
      </c>
      <c r="I170" s="17">
        <f t="shared" si="45"/>
        <v>15.670000000000073</v>
      </c>
      <c r="J170" s="17">
        <f t="shared" si="46"/>
        <v>204.28390977443601</v>
      </c>
      <c r="K170" s="17" t="e">
        <f t="shared" si="47"/>
        <v>#N/A</v>
      </c>
      <c r="L170" s="17">
        <f t="shared" si="49"/>
        <v>0</v>
      </c>
      <c r="M170" s="17">
        <f t="shared" si="50"/>
        <v>0</v>
      </c>
      <c r="N170" s="17">
        <f t="shared" si="54"/>
        <v>287.0798496240601</v>
      </c>
      <c r="O170" s="17">
        <f t="shared" si="51"/>
        <v>-100.82999999999993</v>
      </c>
      <c r="P170" s="17">
        <f t="shared" si="48"/>
        <v>387.90984962406003</v>
      </c>
      <c r="Q170" s="17" t="e">
        <f t="shared" si="55"/>
        <v>#N/A</v>
      </c>
      <c r="R170" s="17">
        <f t="shared" si="52"/>
        <v>0</v>
      </c>
      <c r="S170" s="17">
        <f t="shared" si="53"/>
        <v>0</v>
      </c>
    </row>
    <row r="171" spans="1:19" x14ac:dyDescent="0.25">
      <c r="A171" s="17">
        <v>13.4</v>
      </c>
      <c r="B171" s="17">
        <f t="shared" si="38"/>
        <v>186.18686567164181</v>
      </c>
      <c r="C171" s="17">
        <f t="shared" si="39"/>
        <v>202.68000000000006</v>
      </c>
      <c r="D171" s="17">
        <f t="shared" si="40"/>
        <v>16.493134328358252</v>
      </c>
      <c r="E171" s="17">
        <f t="shared" si="41"/>
        <v>202.68000000000006</v>
      </c>
      <c r="F171" s="17">
        <f t="shared" si="42"/>
        <v>0</v>
      </c>
      <c r="G171" s="17">
        <f t="shared" si="43"/>
        <v>0</v>
      </c>
      <c r="H171" s="17">
        <f t="shared" si="44"/>
        <v>218.44059701492537</v>
      </c>
      <c r="I171" s="17">
        <f t="shared" si="45"/>
        <v>18.680000000000064</v>
      </c>
      <c r="J171" s="17">
        <f t="shared" si="46"/>
        <v>199.76059701492531</v>
      </c>
      <c r="K171" s="17" t="e">
        <f t="shared" si="47"/>
        <v>#N/A</v>
      </c>
      <c r="L171" s="17">
        <f t="shared" si="49"/>
        <v>0</v>
      </c>
      <c r="M171" s="17">
        <f t="shared" si="50"/>
        <v>0</v>
      </c>
      <c r="N171" s="17">
        <f t="shared" si="54"/>
        <v>284.19432835820902</v>
      </c>
      <c r="O171" s="17">
        <f t="shared" si="51"/>
        <v>-98.319999999999936</v>
      </c>
      <c r="P171" s="17">
        <f t="shared" si="48"/>
        <v>382.51432835820896</v>
      </c>
      <c r="Q171" s="17" t="e">
        <f t="shared" si="55"/>
        <v>#N/A</v>
      </c>
      <c r="R171" s="17">
        <f t="shared" si="52"/>
        <v>0</v>
      </c>
      <c r="S171" s="17">
        <f t="shared" si="53"/>
        <v>0</v>
      </c>
    </row>
    <row r="172" spans="1:19" x14ac:dyDescent="0.25">
      <c r="A172" s="17">
        <v>13.5</v>
      </c>
      <c r="B172" s="17">
        <f t="shared" si="38"/>
        <v>186.32407407407408</v>
      </c>
      <c r="C172" s="17">
        <f t="shared" si="39"/>
        <v>206.75</v>
      </c>
      <c r="D172" s="17">
        <f t="shared" si="40"/>
        <v>20.425925925925924</v>
      </c>
      <c r="E172" s="17">
        <f t="shared" si="41"/>
        <v>206.75</v>
      </c>
      <c r="F172" s="17">
        <f t="shared" si="42"/>
        <v>0</v>
      </c>
      <c r="G172" s="17">
        <f t="shared" si="43"/>
        <v>0</v>
      </c>
      <c r="H172" s="17">
        <f t="shared" si="44"/>
        <v>216.97222222222223</v>
      </c>
      <c r="I172" s="17">
        <f t="shared" si="45"/>
        <v>21.75</v>
      </c>
      <c r="J172" s="17">
        <f t="shared" si="46"/>
        <v>195.22222222222223</v>
      </c>
      <c r="K172" s="17" t="e">
        <f t="shared" si="47"/>
        <v>#N/A</v>
      </c>
      <c r="L172" s="17">
        <f t="shared" si="49"/>
        <v>0</v>
      </c>
      <c r="M172" s="17">
        <f t="shared" si="50"/>
        <v>0</v>
      </c>
      <c r="N172" s="17">
        <f t="shared" si="54"/>
        <v>281.37037037037038</v>
      </c>
      <c r="O172" s="17">
        <f t="shared" si="51"/>
        <v>-95.75</v>
      </c>
      <c r="P172" s="17">
        <f t="shared" si="48"/>
        <v>377.12037037037038</v>
      </c>
      <c r="Q172" s="17" t="e">
        <f t="shared" si="55"/>
        <v>#N/A</v>
      </c>
      <c r="R172" s="17">
        <f t="shared" si="52"/>
        <v>0</v>
      </c>
      <c r="S172" s="17">
        <f t="shared" si="53"/>
        <v>0</v>
      </c>
    </row>
    <row r="173" spans="1:19" x14ac:dyDescent="0.25">
      <c r="A173" s="17">
        <v>13.6</v>
      </c>
      <c r="B173" s="17">
        <f t="shared" si="38"/>
        <v>186.48941176470586</v>
      </c>
      <c r="C173" s="17">
        <f t="shared" si="39"/>
        <v>210.87999999999988</v>
      </c>
      <c r="D173" s="17">
        <f t="shared" si="40"/>
        <v>24.390588235294018</v>
      </c>
      <c r="E173" s="17">
        <f t="shared" si="41"/>
        <v>210.87999999999988</v>
      </c>
      <c r="F173" s="17">
        <f t="shared" si="42"/>
        <v>0</v>
      </c>
      <c r="G173" s="17">
        <f t="shared" si="43"/>
        <v>0</v>
      </c>
      <c r="H173" s="17">
        <f t="shared" si="44"/>
        <v>215.54823529411769</v>
      </c>
      <c r="I173" s="17">
        <f t="shared" si="45"/>
        <v>24.879999999999882</v>
      </c>
      <c r="J173" s="17">
        <f t="shared" si="46"/>
        <v>190.66823529411781</v>
      </c>
      <c r="K173" s="17" t="e">
        <f t="shared" si="47"/>
        <v>#N/A</v>
      </c>
      <c r="L173" s="17">
        <f t="shared" si="49"/>
        <v>0</v>
      </c>
      <c r="M173" s="17">
        <f t="shared" si="50"/>
        <v>0</v>
      </c>
      <c r="N173" s="17">
        <f t="shared" si="54"/>
        <v>278.60705882352943</v>
      </c>
      <c r="O173" s="17">
        <f t="shared" si="51"/>
        <v>-93.120000000000118</v>
      </c>
      <c r="P173" s="17">
        <f t="shared" si="48"/>
        <v>371.72705882352955</v>
      </c>
      <c r="Q173" s="17" t="e">
        <f t="shared" si="55"/>
        <v>#N/A</v>
      </c>
      <c r="R173" s="17">
        <f t="shared" si="52"/>
        <v>0</v>
      </c>
      <c r="S173" s="17">
        <f t="shared" si="53"/>
        <v>0</v>
      </c>
    </row>
    <row r="174" spans="1:19" x14ac:dyDescent="0.25">
      <c r="A174" s="17">
        <v>13.7</v>
      </c>
      <c r="B174" s="17">
        <f t="shared" si="38"/>
        <v>186.68270072992703</v>
      </c>
      <c r="C174" s="17">
        <f t="shared" si="39"/>
        <v>215.06999999999994</v>
      </c>
      <c r="D174" s="17">
        <f t="shared" si="40"/>
        <v>28.387299270072901</v>
      </c>
      <c r="E174" s="17">
        <f t="shared" si="41"/>
        <v>215.06999999999994</v>
      </c>
      <c r="F174" s="17">
        <f t="shared" si="42"/>
        <v>0</v>
      </c>
      <c r="G174" s="17">
        <f t="shared" si="43"/>
        <v>0</v>
      </c>
      <c r="H174" s="17">
        <f t="shared" si="44"/>
        <v>214.16810218978108</v>
      </c>
      <c r="I174" s="17">
        <f t="shared" si="45"/>
        <v>28.069999999999936</v>
      </c>
      <c r="J174" s="17">
        <f t="shared" si="46"/>
        <v>186.09810218978114</v>
      </c>
      <c r="K174" s="17" t="e">
        <f t="shared" si="47"/>
        <v>#N/A</v>
      </c>
      <c r="L174" s="17">
        <f t="shared" si="49"/>
        <v>0</v>
      </c>
      <c r="M174" s="17">
        <f t="shared" si="50"/>
        <v>0</v>
      </c>
      <c r="N174" s="17">
        <f t="shared" si="54"/>
        <v>275.90350364963507</v>
      </c>
      <c r="O174" s="17">
        <f t="shared" si="51"/>
        <v>-90.430000000000064</v>
      </c>
      <c r="P174" s="17">
        <f t="shared" si="48"/>
        <v>366.33350364963513</v>
      </c>
      <c r="Q174" s="17" t="e">
        <f t="shared" si="55"/>
        <v>#N/A</v>
      </c>
      <c r="R174" s="17">
        <f t="shared" si="52"/>
        <v>0</v>
      </c>
      <c r="S174" s="17">
        <f t="shared" si="53"/>
        <v>0</v>
      </c>
    </row>
    <row r="175" spans="1:19" x14ac:dyDescent="0.25">
      <c r="A175" s="17">
        <v>13.8</v>
      </c>
      <c r="B175" s="17">
        <f t="shared" si="38"/>
        <v>186.90376811594203</v>
      </c>
      <c r="C175" s="17">
        <f t="shared" si="39"/>
        <v>219.32000000000005</v>
      </c>
      <c r="D175" s="17">
        <f t="shared" si="40"/>
        <v>32.416231884058021</v>
      </c>
      <c r="E175" s="17">
        <f t="shared" si="41"/>
        <v>219.32000000000005</v>
      </c>
      <c r="F175" s="17">
        <f t="shared" si="42"/>
        <v>0</v>
      </c>
      <c r="G175" s="17">
        <f t="shared" si="43"/>
        <v>0</v>
      </c>
      <c r="H175" s="17">
        <f t="shared" si="44"/>
        <v>212.83130434782606</v>
      </c>
      <c r="I175" s="17">
        <f t="shared" si="45"/>
        <v>31.32000000000005</v>
      </c>
      <c r="J175" s="17">
        <f t="shared" si="46"/>
        <v>181.51130434782601</v>
      </c>
      <c r="K175" s="17" t="e">
        <f t="shared" si="47"/>
        <v>#N/A</v>
      </c>
      <c r="L175" s="17">
        <f t="shared" si="49"/>
        <v>0</v>
      </c>
      <c r="M175" s="17">
        <f t="shared" si="50"/>
        <v>0</v>
      </c>
      <c r="N175" s="17">
        <f t="shared" si="54"/>
        <v>273.25884057971012</v>
      </c>
      <c r="O175" s="17">
        <f t="shared" si="51"/>
        <v>-87.67999999999995</v>
      </c>
      <c r="P175" s="17">
        <f t="shared" si="48"/>
        <v>360.93884057971007</v>
      </c>
      <c r="Q175" s="17" t="e">
        <f t="shared" si="55"/>
        <v>#N/A</v>
      </c>
      <c r="R175" s="17">
        <f t="shared" si="52"/>
        <v>0</v>
      </c>
      <c r="S175" s="17">
        <f t="shared" si="53"/>
        <v>0</v>
      </c>
    </row>
    <row r="176" spans="1:19" x14ac:dyDescent="0.25">
      <c r="A176" s="17">
        <v>13.9</v>
      </c>
      <c r="B176" s="17">
        <f t="shared" si="38"/>
        <v>187.15244604316544</v>
      </c>
      <c r="C176" s="17">
        <f t="shared" si="39"/>
        <v>223.63</v>
      </c>
      <c r="D176" s="17">
        <f t="shared" si="40"/>
        <v>36.477553956834555</v>
      </c>
      <c r="E176" s="17">
        <f t="shared" si="41"/>
        <v>223.63</v>
      </c>
      <c r="F176" s="17">
        <f t="shared" si="42"/>
        <v>0</v>
      </c>
      <c r="G176" s="17">
        <f t="shared" si="43"/>
        <v>0</v>
      </c>
      <c r="H176" s="17">
        <f t="shared" si="44"/>
        <v>211.53733812949642</v>
      </c>
      <c r="I176" s="17">
        <f t="shared" si="45"/>
        <v>34.629999999999995</v>
      </c>
      <c r="J176" s="17">
        <f t="shared" si="46"/>
        <v>176.90733812949642</v>
      </c>
      <c r="K176" s="17" t="e">
        <f t="shared" si="47"/>
        <v>#N/A</v>
      </c>
      <c r="L176" s="17">
        <f t="shared" si="49"/>
        <v>0</v>
      </c>
      <c r="M176" s="17">
        <f t="shared" si="50"/>
        <v>0</v>
      </c>
      <c r="N176" s="17">
        <f t="shared" si="54"/>
        <v>270.67223021582731</v>
      </c>
      <c r="O176" s="17">
        <f t="shared" si="51"/>
        <v>-84.87</v>
      </c>
      <c r="P176" s="17">
        <f t="shared" si="48"/>
        <v>355.54223021582732</v>
      </c>
      <c r="Q176" s="17" t="e">
        <f t="shared" si="55"/>
        <v>#N/A</v>
      </c>
      <c r="R176" s="17">
        <f t="shared" si="52"/>
        <v>0</v>
      </c>
      <c r="S176" s="17">
        <f t="shared" si="53"/>
        <v>0</v>
      </c>
    </row>
    <row r="177" spans="1:19" x14ac:dyDescent="0.25">
      <c r="A177" s="17">
        <v>14</v>
      </c>
      <c r="B177" s="17">
        <f t="shared" si="38"/>
        <v>187.42857142857142</v>
      </c>
      <c r="C177" s="17">
        <f t="shared" si="39"/>
        <v>228</v>
      </c>
      <c r="D177" s="17">
        <f t="shared" si="40"/>
        <v>40.571428571428584</v>
      </c>
      <c r="E177" s="17">
        <f t="shared" si="41"/>
        <v>228</v>
      </c>
      <c r="F177" s="17">
        <f t="shared" si="42"/>
        <v>0</v>
      </c>
      <c r="G177" s="17">
        <f t="shared" si="43"/>
        <v>0</v>
      </c>
      <c r="H177" s="17">
        <f t="shared" si="44"/>
        <v>210.28571428571428</v>
      </c>
      <c r="I177" s="17">
        <f t="shared" si="45"/>
        <v>38</v>
      </c>
      <c r="J177" s="17">
        <f t="shared" si="46"/>
        <v>172.28571428571428</v>
      </c>
      <c r="K177" s="17" t="e">
        <f t="shared" si="47"/>
        <v>#N/A</v>
      </c>
      <c r="L177" s="17">
        <f t="shared" si="49"/>
        <v>0</v>
      </c>
      <c r="M177" s="17">
        <f t="shared" si="50"/>
        <v>0</v>
      </c>
      <c r="N177" s="17">
        <f t="shared" si="54"/>
        <v>268.14285714285717</v>
      </c>
      <c r="O177" s="17">
        <f t="shared" si="51"/>
        <v>-82</v>
      </c>
      <c r="P177" s="17">
        <f t="shared" si="48"/>
        <v>350.14285714285717</v>
      </c>
      <c r="Q177" s="17" t="e">
        <f t="shared" si="55"/>
        <v>#N/A</v>
      </c>
      <c r="R177" s="17">
        <f t="shared" si="52"/>
        <v>0</v>
      </c>
      <c r="S177" s="17">
        <f t="shared" si="53"/>
        <v>0</v>
      </c>
    </row>
    <row r="178" spans="1:19" x14ac:dyDescent="0.25">
      <c r="A178" s="17">
        <v>14.1</v>
      </c>
      <c r="B178" s="17">
        <f t="shared" si="38"/>
        <v>187.73198581560285</v>
      </c>
      <c r="C178" s="17">
        <f t="shared" si="39"/>
        <v>232.43000000000006</v>
      </c>
      <c r="D178" s="17">
        <f t="shared" si="40"/>
        <v>44.698014184397209</v>
      </c>
      <c r="E178" s="17">
        <f t="shared" si="41"/>
        <v>232.43000000000006</v>
      </c>
      <c r="F178" s="17">
        <f t="shared" si="42"/>
        <v>0</v>
      </c>
      <c r="G178" s="17">
        <f t="shared" si="43"/>
        <v>0</v>
      </c>
      <c r="H178" s="17">
        <f t="shared" si="44"/>
        <v>209.0759574468085</v>
      </c>
      <c r="I178" s="17">
        <f t="shared" si="45"/>
        <v>41.430000000000064</v>
      </c>
      <c r="J178" s="17">
        <f t="shared" si="46"/>
        <v>167.64595744680844</v>
      </c>
      <c r="K178" s="17" t="e">
        <f t="shared" si="47"/>
        <v>#N/A</v>
      </c>
      <c r="L178" s="17">
        <f t="shared" si="49"/>
        <v>0</v>
      </c>
      <c r="M178" s="17">
        <f t="shared" si="50"/>
        <v>0</v>
      </c>
      <c r="N178" s="17">
        <f t="shared" si="54"/>
        <v>265.66992907801421</v>
      </c>
      <c r="O178" s="17">
        <f t="shared" si="51"/>
        <v>-79.069999999999936</v>
      </c>
      <c r="P178" s="17">
        <f t="shared" si="48"/>
        <v>344.73992907801414</v>
      </c>
      <c r="Q178" s="17" t="e">
        <f t="shared" si="55"/>
        <v>#N/A</v>
      </c>
      <c r="R178" s="17">
        <f t="shared" si="52"/>
        <v>0</v>
      </c>
      <c r="S178" s="17">
        <f t="shared" si="53"/>
        <v>0</v>
      </c>
    </row>
    <row r="179" spans="1:19" x14ac:dyDescent="0.25">
      <c r="A179" s="17">
        <v>14.2</v>
      </c>
      <c r="B179" s="17">
        <f t="shared" si="38"/>
        <v>188.0625352112676</v>
      </c>
      <c r="C179" s="17">
        <f t="shared" si="39"/>
        <v>236.91999999999996</v>
      </c>
      <c r="D179" s="17">
        <f t="shared" si="40"/>
        <v>48.857464788732358</v>
      </c>
      <c r="E179" s="17">
        <f t="shared" si="41"/>
        <v>236.91999999999996</v>
      </c>
      <c r="F179" s="17">
        <f t="shared" si="42"/>
        <v>0</v>
      </c>
      <c r="G179" s="17">
        <f t="shared" si="43"/>
        <v>0</v>
      </c>
      <c r="H179" s="17">
        <f t="shared" si="44"/>
        <v>207.9076056338028</v>
      </c>
      <c r="I179" s="17">
        <f t="shared" si="45"/>
        <v>44.919999999999959</v>
      </c>
      <c r="J179" s="17">
        <f t="shared" si="46"/>
        <v>162.98760563380284</v>
      </c>
      <c r="K179" s="17" t="e">
        <f t="shared" si="47"/>
        <v>#N/A</v>
      </c>
      <c r="L179" s="17">
        <f t="shared" si="49"/>
        <v>0</v>
      </c>
      <c r="M179" s="17">
        <f t="shared" si="50"/>
        <v>0</v>
      </c>
      <c r="N179" s="17">
        <f t="shared" si="54"/>
        <v>263.25267605633803</v>
      </c>
      <c r="O179" s="17">
        <f t="shared" si="51"/>
        <v>-76.080000000000041</v>
      </c>
      <c r="P179" s="17">
        <f t="shared" si="48"/>
        <v>339.33267605633807</v>
      </c>
      <c r="Q179" s="17" t="e">
        <f t="shared" si="55"/>
        <v>#N/A</v>
      </c>
      <c r="R179" s="17">
        <f t="shared" si="52"/>
        <v>0</v>
      </c>
      <c r="S179" s="17">
        <f t="shared" si="53"/>
        <v>0</v>
      </c>
    </row>
    <row r="180" spans="1:19" x14ac:dyDescent="0.25">
      <c r="A180" s="17">
        <v>14.3</v>
      </c>
      <c r="B180" s="17">
        <f t="shared" si="38"/>
        <v>188.42006993006993</v>
      </c>
      <c r="C180" s="17">
        <f t="shared" si="39"/>
        <v>241.47000000000003</v>
      </c>
      <c r="D180" s="17">
        <f t="shared" si="40"/>
        <v>53.049930069930099</v>
      </c>
      <c r="E180" s="17">
        <f t="shared" si="41"/>
        <v>241.47000000000003</v>
      </c>
      <c r="F180" s="17">
        <f t="shared" si="42"/>
        <v>0</v>
      </c>
      <c r="G180" s="17">
        <f t="shared" si="43"/>
        <v>0</v>
      </c>
      <c r="H180" s="17">
        <f t="shared" si="44"/>
        <v>206.7802097902098</v>
      </c>
      <c r="I180" s="17">
        <f t="shared" si="45"/>
        <v>48.470000000000027</v>
      </c>
      <c r="J180" s="17">
        <f t="shared" si="46"/>
        <v>158.31020979020977</v>
      </c>
      <c r="K180" s="17" t="e">
        <f t="shared" si="47"/>
        <v>#N/A</v>
      </c>
      <c r="L180" s="17">
        <f t="shared" si="49"/>
        <v>0</v>
      </c>
      <c r="M180" s="17">
        <f t="shared" si="50"/>
        <v>0</v>
      </c>
      <c r="N180" s="17">
        <f t="shared" si="54"/>
        <v>260.89034965034966</v>
      </c>
      <c r="O180" s="17">
        <f t="shared" si="51"/>
        <v>-73.029999999999973</v>
      </c>
      <c r="P180" s="17">
        <f t="shared" si="48"/>
        <v>333.92034965034964</v>
      </c>
      <c r="Q180" s="17" t="e">
        <f t="shared" si="55"/>
        <v>#N/A</v>
      </c>
      <c r="R180" s="17">
        <f t="shared" si="52"/>
        <v>0</v>
      </c>
      <c r="S180" s="17">
        <f t="shared" si="53"/>
        <v>0</v>
      </c>
    </row>
    <row r="181" spans="1:19" x14ac:dyDescent="0.25">
      <c r="A181" s="17">
        <v>14.4</v>
      </c>
      <c r="B181" s="17">
        <f t="shared" si="38"/>
        <v>188.80444444444441</v>
      </c>
      <c r="C181" s="17">
        <f t="shared" si="39"/>
        <v>246.08000000000004</v>
      </c>
      <c r="D181" s="17">
        <f t="shared" si="40"/>
        <v>57.275555555555627</v>
      </c>
      <c r="E181" s="17">
        <f t="shared" si="41"/>
        <v>246.08000000000004</v>
      </c>
      <c r="F181" s="17">
        <f t="shared" si="42"/>
        <v>0</v>
      </c>
      <c r="G181" s="17">
        <f t="shared" si="43"/>
        <v>0</v>
      </c>
      <c r="H181" s="17">
        <f t="shared" si="44"/>
        <v>205.69333333333336</v>
      </c>
      <c r="I181" s="17">
        <f t="shared" si="45"/>
        <v>52.080000000000041</v>
      </c>
      <c r="J181" s="17">
        <f t="shared" si="46"/>
        <v>153.61333333333332</v>
      </c>
      <c r="K181" s="17" t="e">
        <f t="shared" si="47"/>
        <v>#N/A</v>
      </c>
      <c r="L181" s="17">
        <f t="shared" si="49"/>
        <v>0</v>
      </c>
      <c r="M181" s="17">
        <f t="shared" si="50"/>
        <v>0</v>
      </c>
      <c r="N181" s="17">
        <f t="shared" si="54"/>
        <v>258.58222222222219</v>
      </c>
      <c r="O181" s="17">
        <f t="shared" si="51"/>
        <v>-69.919999999999959</v>
      </c>
      <c r="P181" s="17">
        <f t="shared" si="48"/>
        <v>328.50222222222214</v>
      </c>
      <c r="Q181" s="17" t="e">
        <f t="shared" si="55"/>
        <v>#N/A</v>
      </c>
      <c r="R181" s="17">
        <f t="shared" si="52"/>
        <v>0</v>
      </c>
      <c r="S181" s="17">
        <f t="shared" si="53"/>
        <v>0</v>
      </c>
    </row>
    <row r="182" spans="1:19" x14ac:dyDescent="0.25">
      <c r="A182" s="17">
        <v>14.5</v>
      </c>
      <c r="B182" s="17">
        <f t="shared" si="38"/>
        <v>189.2155172413793</v>
      </c>
      <c r="C182" s="17">
        <f t="shared" si="39"/>
        <v>250.75</v>
      </c>
      <c r="D182" s="17">
        <f t="shared" si="40"/>
        <v>61.534482758620697</v>
      </c>
      <c r="E182" s="17">
        <f t="shared" si="41"/>
        <v>250.75</v>
      </c>
      <c r="F182" s="17">
        <f t="shared" si="42"/>
        <v>0</v>
      </c>
      <c r="G182" s="17">
        <f t="shared" si="43"/>
        <v>0</v>
      </c>
      <c r="H182" s="17">
        <f t="shared" si="44"/>
        <v>204.64655172413794</v>
      </c>
      <c r="I182" s="17">
        <f t="shared" si="45"/>
        <v>55.75</v>
      </c>
      <c r="J182" s="17">
        <f t="shared" si="46"/>
        <v>148.89655172413794</v>
      </c>
      <c r="K182" s="17" t="e">
        <f t="shared" si="47"/>
        <v>#N/A</v>
      </c>
      <c r="L182" s="17">
        <f t="shared" si="49"/>
        <v>0</v>
      </c>
      <c r="M182" s="17">
        <f t="shared" si="50"/>
        <v>0</v>
      </c>
      <c r="N182" s="17">
        <f t="shared" si="54"/>
        <v>256.32758620689657</v>
      </c>
      <c r="O182" s="17">
        <f t="shared" si="51"/>
        <v>-66.75</v>
      </c>
      <c r="P182" s="17">
        <f t="shared" si="48"/>
        <v>323.07758620689657</v>
      </c>
      <c r="Q182" s="17" t="e">
        <f t="shared" si="55"/>
        <v>#N/A</v>
      </c>
      <c r="R182" s="17">
        <f t="shared" si="52"/>
        <v>0</v>
      </c>
      <c r="S182" s="17">
        <f t="shared" si="53"/>
        <v>0</v>
      </c>
    </row>
    <row r="183" spans="1:19" x14ac:dyDescent="0.25">
      <c r="A183" s="17">
        <v>14.6</v>
      </c>
      <c r="B183" s="17">
        <f t="shared" si="38"/>
        <v>189.65315068493152</v>
      </c>
      <c r="C183" s="17">
        <f t="shared" si="39"/>
        <v>255.48000000000002</v>
      </c>
      <c r="D183" s="17">
        <f t="shared" si="40"/>
        <v>65.8268493150685</v>
      </c>
      <c r="E183" s="17">
        <f t="shared" si="41"/>
        <v>255.48000000000002</v>
      </c>
      <c r="F183" s="17">
        <f t="shared" si="42"/>
        <v>0</v>
      </c>
      <c r="G183" s="17">
        <f t="shared" si="43"/>
        <v>0</v>
      </c>
      <c r="H183" s="17">
        <f t="shared" si="44"/>
        <v>203.63945205479453</v>
      </c>
      <c r="I183" s="17">
        <f t="shared" si="45"/>
        <v>59.480000000000018</v>
      </c>
      <c r="J183" s="17">
        <f t="shared" si="46"/>
        <v>144.15945205479451</v>
      </c>
      <c r="K183" s="17" t="e">
        <f t="shared" si="47"/>
        <v>#N/A</v>
      </c>
      <c r="L183" s="17">
        <f t="shared" si="49"/>
        <v>0</v>
      </c>
      <c r="M183" s="17">
        <f t="shared" si="50"/>
        <v>0</v>
      </c>
      <c r="N183" s="17">
        <f t="shared" si="54"/>
        <v>254.12575342465757</v>
      </c>
      <c r="O183" s="17">
        <f t="shared" si="51"/>
        <v>-63.519999999999982</v>
      </c>
      <c r="P183" s="17">
        <f t="shared" si="48"/>
        <v>317.64575342465753</v>
      </c>
      <c r="Q183" s="17" t="e">
        <f t="shared" si="55"/>
        <v>#N/A</v>
      </c>
      <c r="R183" s="17">
        <f t="shared" si="52"/>
        <v>0</v>
      </c>
      <c r="S183" s="17">
        <f t="shared" si="53"/>
        <v>0</v>
      </c>
    </row>
    <row r="184" spans="1:19" x14ac:dyDescent="0.25">
      <c r="A184" s="17">
        <v>14.7</v>
      </c>
      <c r="B184" s="17">
        <f t="shared" si="38"/>
        <v>190.11721088435377</v>
      </c>
      <c r="C184" s="17">
        <f t="shared" si="39"/>
        <v>260.27</v>
      </c>
      <c r="D184" s="17">
        <f t="shared" si="40"/>
        <v>70.152789115646215</v>
      </c>
      <c r="E184" s="17">
        <f t="shared" si="41"/>
        <v>260.27</v>
      </c>
      <c r="F184" s="17">
        <f t="shared" si="42"/>
        <v>0</v>
      </c>
      <c r="G184" s="17">
        <f t="shared" si="43"/>
        <v>0</v>
      </c>
      <c r="H184" s="17">
        <f t="shared" si="44"/>
        <v>202.67163265306127</v>
      </c>
      <c r="I184" s="17">
        <f t="shared" si="45"/>
        <v>63.269999999999982</v>
      </c>
      <c r="J184" s="17">
        <f t="shared" si="46"/>
        <v>139.40163265306128</v>
      </c>
      <c r="K184" s="17" t="e">
        <f t="shared" si="47"/>
        <v>#N/A</v>
      </c>
      <c r="L184" s="17">
        <f t="shared" si="49"/>
        <v>0</v>
      </c>
      <c r="M184" s="17">
        <f t="shared" si="50"/>
        <v>0</v>
      </c>
      <c r="N184" s="17">
        <f t="shared" si="54"/>
        <v>251.97605442176874</v>
      </c>
      <c r="O184" s="17">
        <f t="shared" si="51"/>
        <v>-60.230000000000018</v>
      </c>
      <c r="P184" s="17">
        <f t="shared" si="48"/>
        <v>312.20605442176873</v>
      </c>
      <c r="Q184" s="17" t="e">
        <f t="shared" si="55"/>
        <v>#N/A</v>
      </c>
      <c r="R184" s="17">
        <f t="shared" si="52"/>
        <v>0</v>
      </c>
      <c r="S184" s="17">
        <f t="shared" si="53"/>
        <v>0</v>
      </c>
    </row>
    <row r="185" spans="1:19" x14ac:dyDescent="0.25">
      <c r="A185" s="17">
        <v>14.8</v>
      </c>
      <c r="B185" s="17">
        <f t="shared" si="38"/>
        <v>190.60756756756757</v>
      </c>
      <c r="C185" s="17">
        <f t="shared" si="39"/>
        <v>265.12000000000012</v>
      </c>
      <c r="D185" s="17">
        <f t="shared" si="40"/>
        <v>74.512432432432547</v>
      </c>
      <c r="E185" s="17">
        <f t="shared" si="41"/>
        <v>265.12000000000012</v>
      </c>
      <c r="F185" s="17">
        <f t="shared" si="42"/>
        <v>0</v>
      </c>
      <c r="G185" s="17">
        <f t="shared" si="43"/>
        <v>0</v>
      </c>
      <c r="H185" s="17">
        <f t="shared" si="44"/>
        <v>201.74270270270264</v>
      </c>
      <c r="I185" s="17">
        <f t="shared" si="45"/>
        <v>67.120000000000118</v>
      </c>
      <c r="J185" s="17">
        <f t="shared" si="46"/>
        <v>134.62270270270253</v>
      </c>
      <c r="K185" s="17" t="e">
        <f t="shared" si="47"/>
        <v>#N/A</v>
      </c>
      <c r="L185" s="17">
        <f t="shared" si="49"/>
        <v>0</v>
      </c>
      <c r="M185" s="17">
        <f t="shared" si="50"/>
        <v>0</v>
      </c>
      <c r="N185" s="17">
        <f t="shared" si="54"/>
        <v>249.87783783783783</v>
      </c>
      <c r="O185" s="17">
        <f t="shared" si="51"/>
        <v>-56.879999999999882</v>
      </c>
      <c r="P185" s="17">
        <f t="shared" si="48"/>
        <v>306.75783783783771</v>
      </c>
      <c r="Q185" s="17" t="e">
        <f t="shared" si="55"/>
        <v>#N/A</v>
      </c>
      <c r="R185" s="17">
        <f t="shared" si="52"/>
        <v>0</v>
      </c>
      <c r="S185" s="17">
        <f t="shared" si="53"/>
        <v>0</v>
      </c>
    </row>
    <row r="186" spans="1:19" x14ac:dyDescent="0.25">
      <c r="A186" s="17">
        <v>14.9</v>
      </c>
      <c r="B186" s="17">
        <f t="shared" ref="B186:B249" si="56">(+$B$11/3*A186^3+$B$12/2*A186^2+$B$13*A186+$B$14)/A186</f>
        <v>191.12409395973154</v>
      </c>
      <c r="C186" s="17">
        <f t="shared" ref="C186:C249" si="57">+$B$11*A186^2+$B$12*A186+$B$13</f>
        <v>270.03000000000009</v>
      </c>
      <c r="D186" s="17">
        <f t="shared" ref="D186:D249" si="58">ABS(+C186-B186)</f>
        <v>78.905906040268547</v>
      </c>
      <c r="E186" s="17">
        <f t="shared" ref="E186:E249" si="59">IF(C186&gt;=B186,C186,NA())</f>
        <v>270.03000000000009</v>
      </c>
      <c r="F186" s="17">
        <f t="shared" ref="F186:F249" si="60">IF(D186=$B$10,C186,0)</f>
        <v>0</v>
      </c>
      <c r="G186" s="17">
        <f t="shared" ref="G186:G249" si="61">IF(C186=F186,A186,0)</f>
        <v>0</v>
      </c>
      <c r="H186" s="17">
        <f t="shared" ref="H186:H249" si="62">(+$C$11/3*A186^3+$C$12/2*A186^2+$C$13*A186+$C$14)/A186</f>
        <v>200.85228187919461</v>
      </c>
      <c r="I186" s="17">
        <f t="shared" ref="I186:I249" si="63">+$C$11*A186^2+$C$12*A186+$C$13</f>
        <v>71.030000000000086</v>
      </c>
      <c r="J186" s="17">
        <f t="shared" ref="J186:J249" si="64">ABS(+I186-H186)</f>
        <v>129.82228187919452</v>
      </c>
      <c r="K186" s="17" t="e">
        <f t="shared" ref="K186:K249" si="65">IF(I186&gt;=H186,I186,NA())</f>
        <v>#N/A</v>
      </c>
      <c r="L186" s="17">
        <f t="shared" si="49"/>
        <v>0</v>
      </c>
      <c r="M186" s="17">
        <f t="shared" si="50"/>
        <v>0</v>
      </c>
      <c r="N186" s="17">
        <f t="shared" si="54"/>
        <v>247.8304697986577</v>
      </c>
      <c r="O186" s="17">
        <f t="shared" si="51"/>
        <v>-53.469999999999914</v>
      </c>
      <c r="P186" s="17">
        <f t="shared" si="48"/>
        <v>301.30046979865762</v>
      </c>
      <c r="Q186" s="17" t="e">
        <f t="shared" si="55"/>
        <v>#N/A</v>
      </c>
      <c r="R186" s="17">
        <f t="shared" si="52"/>
        <v>0</v>
      </c>
      <c r="S186" s="17">
        <f t="shared" si="53"/>
        <v>0</v>
      </c>
    </row>
    <row r="187" spans="1:19" x14ac:dyDescent="0.25">
      <c r="A187" s="17">
        <v>15</v>
      </c>
      <c r="B187" s="17">
        <f t="shared" si="56"/>
        <v>191.66666666666666</v>
      </c>
      <c r="C187" s="17">
        <f t="shared" si="57"/>
        <v>275</v>
      </c>
      <c r="D187" s="17">
        <f t="shared" si="58"/>
        <v>83.333333333333343</v>
      </c>
      <c r="E187" s="17">
        <f t="shared" si="59"/>
        <v>275</v>
      </c>
      <c r="F187" s="17">
        <f t="shared" si="60"/>
        <v>0</v>
      </c>
      <c r="G187" s="17">
        <f t="shared" si="61"/>
        <v>0</v>
      </c>
      <c r="H187" s="17">
        <f t="shared" si="62"/>
        <v>200</v>
      </c>
      <c r="I187" s="17">
        <f t="shared" si="63"/>
        <v>75</v>
      </c>
      <c r="J187" s="17">
        <f t="shared" si="64"/>
        <v>125</v>
      </c>
      <c r="K187" s="17" t="e">
        <f t="shared" si="65"/>
        <v>#N/A</v>
      </c>
      <c r="L187" s="17">
        <f t="shared" si="49"/>
        <v>0</v>
      </c>
      <c r="M187" s="17">
        <f t="shared" si="50"/>
        <v>0</v>
      </c>
      <c r="N187" s="17">
        <f t="shared" si="54"/>
        <v>245.83333333333334</v>
      </c>
      <c r="O187" s="17">
        <f t="shared" si="51"/>
        <v>-50</v>
      </c>
      <c r="P187" s="17">
        <f t="shared" si="48"/>
        <v>295.83333333333337</v>
      </c>
      <c r="Q187" s="17" t="e">
        <f t="shared" si="55"/>
        <v>#N/A</v>
      </c>
      <c r="R187" s="17">
        <f t="shared" si="52"/>
        <v>0</v>
      </c>
      <c r="S187" s="17">
        <f t="shared" si="53"/>
        <v>0</v>
      </c>
    </row>
    <row r="188" spans="1:19" x14ac:dyDescent="0.25">
      <c r="A188" s="17">
        <v>15.1</v>
      </c>
      <c r="B188" s="17">
        <f t="shared" si="56"/>
        <v>192.23516556291389</v>
      </c>
      <c r="C188" s="17">
        <f t="shared" si="57"/>
        <v>280.02999999999997</v>
      </c>
      <c r="D188" s="17">
        <f t="shared" si="58"/>
        <v>87.794834437086081</v>
      </c>
      <c r="E188" s="17">
        <f t="shared" si="59"/>
        <v>280.02999999999997</v>
      </c>
      <c r="F188" s="17">
        <f t="shared" si="60"/>
        <v>0</v>
      </c>
      <c r="G188" s="17">
        <f t="shared" si="61"/>
        <v>0</v>
      </c>
      <c r="H188" s="17">
        <f t="shared" si="62"/>
        <v>199.18549668874169</v>
      </c>
      <c r="I188" s="17">
        <f t="shared" si="63"/>
        <v>79.029999999999973</v>
      </c>
      <c r="J188" s="17">
        <f t="shared" si="64"/>
        <v>120.15549668874172</v>
      </c>
      <c r="K188" s="17" t="e">
        <f t="shared" si="65"/>
        <v>#N/A</v>
      </c>
      <c r="L188" s="17">
        <f t="shared" si="49"/>
        <v>0</v>
      </c>
      <c r="M188" s="17">
        <f t="shared" si="50"/>
        <v>0</v>
      </c>
      <c r="N188" s="17">
        <f t="shared" si="54"/>
        <v>243.88582781456952</v>
      </c>
      <c r="O188" s="17">
        <f t="shared" si="51"/>
        <v>-46.470000000000027</v>
      </c>
      <c r="P188" s="17">
        <f t="shared" si="48"/>
        <v>290.35582781456958</v>
      </c>
      <c r="Q188" s="17" t="e">
        <f t="shared" si="55"/>
        <v>#N/A</v>
      </c>
      <c r="R188" s="17">
        <f t="shared" si="52"/>
        <v>0</v>
      </c>
      <c r="S188" s="17">
        <f t="shared" si="53"/>
        <v>0</v>
      </c>
    </row>
    <row r="189" spans="1:19" x14ac:dyDescent="0.25">
      <c r="A189" s="17">
        <v>15.2</v>
      </c>
      <c r="B189" s="17">
        <f t="shared" si="56"/>
        <v>192.82947368421048</v>
      </c>
      <c r="C189" s="17">
        <f t="shared" si="57"/>
        <v>285.12</v>
      </c>
      <c r="D189" s="17">
        <f t="shared" si="58"/>
        <v>92.290526315789521</v>
      </c>
      <c r="E189" s="17">
        <f t="shared" si="59"/>
        <v>285.12</v>
      </c>
      <c r="F189" s="17">
        <f t="shared" si="60"/>
        <v>0</v>
      </c>
      <c r="G189" s="17">
        <f t="shared" si="61"/>
        <v>0</v>
      </c>
      <c r="H189" s="17">
        <f t="shared" si="62"/>
        <v>198.40842105263155</v>
      </c>
      <c r="I189" s="17">
        <f t="shared" si="63"/>
        <v>83.12</v>
      </c>
      <c r="J189" s="17">
        <f t="shared" si="64"/>
        <v>115.28842105263155</v>
      </c>
      <c r="K189" s="17" t="e">
        <f t="shared" si="65"/>
        <v>#N/A</v>
      </c>
      <c r="L189" s="17">
        <f t="shared" si="49"/>
        <v>0</v>
      </c>
      <c r="M189" s="17">
        <f t="shared" si="50"/>
        <v>0</v>
      </c>
      <c r="N189" s="17">
        <f t="shared" si="54"/>
        <v>241.98736842105265</v>
      </c>
      <c r="O189" s="17">
        <f t="shared" si="51"/>
        <v>-42.879999999999995</v>
      </c>
      <c r="P189" s="17">
        <f t="shared" si="48"/>
        <v>284.86736842105267</v>
      </c>
      <c r="Q189" s="17" t="e">
        <f t="shared" si="55"/>
        <v>#N/A</v>
      </c>
      <c r="R189" s="17">
        <f t="shared" si="52"/>
        <v>0</v>
      </c>
      <c r="S189" s="17">
        <f t="shared" si="53"/>
        <v>0</v>
      </c>
    </row>
    <row r="190" spans="1:19" x14ac:dyDescent="0.25">
      <c r="A190" s="17">
        <v>15.3</v>
      </c>
      <c r="B190" s="17">
        <f t="shared" si="56"/>
        <v>193.44947712418298</v>
      </c>
      <c r="C190" s="17">
        <f t="shared" si="57"/>
        <v>290.2700000000001</v>
      </c>
      <c r="D190" s="17">
        <f t="shared" si="58"/>
        <v>96.820522875817119</v>
      </c>
      <c r="E190" s="17">
        <f t="shared" si="59"/>
        <v>290.2700000000001</v>
      </c>
      <c r="F190" s="17">
        <f t="shared" si="60"/>
        <v>0</v>
      </c>
      <c r="G190" s="17">
        <f t="shared" si="61"/>
        <v>0</v>
      </c>
      <c r="H190" s="17">
        <f t="shared" si="62"/>
        <v>197.66843137254901</v>
      </c>
      <c r="I190" s="17">
        <f t="shared" si="63"/>
        <v>87.270000000000095</v>
      </c>
      <c r="J190" s="17">
        <f t="shared" si="64"/>
        <v>110.39843137254891</v>
      </c>
      <c r="K190" s="17" t="e">
        <f t="shared" si="65"/>
        <v>#N/A</v>
      </c>
      <c r="L190" s="17">
        <f t="shared" si="49"/>
        <v>0</v>
      </c>
      <c r="M190" s="17">
        <f t="shared" si="50"/>
        <v>0</v>
      </c>
      <c r="N190" s="17">
        <f t="shared" si="54"/>
        <v>240.13738562091498</v>
      </c>
      <c r="O190" s="17">
        <f t="shared" si="51"/>
        <v>-39.229999999999905</v>
      </c>
      <c r="P190" s="17">
        <f t="shared" si="48"/>
        <v>279.36738562091489</v>
      </c>
      <c r="Q190" s="17" t="e">
        <f t="shared" si="55"/>
        <v>#N/A</v>
      </c>
      <c r="R190" s="17">
        <f t="shared" si="52"/>
        <v>0</v>
      </c>
      <c r="S190" s="17">
        <f t="shared" si="53"/>
        <v>0</v>
      </c>
    </row>
    <row r="191" spans="1:19" x14ac:dyDescent="0.25">
      <c r="A191" s="17">
        <v>15.4</v>
      </c>
      <c r="B191" s="17">
        <f t="shared" si="56"/>
        <v>194.09506493506493</v>
      </c>
      <c r="C191" s="17">
        <f t="shared" si="57"/>
        <v>295.48</v>
      </c>
      <c r="D191" s="17">
        <f t="shared" si="58"/>
        <v>101.38493506493509</v>
      </c>
      <c r="E191" s="17">
        <f t="shared" si="59"/>
        <v>295.48</v>
      </c>
      <c r="F191" s="17">
        <f t="shared" si="60"/>
        <v>0</v>
      </c>
      <c r="G191" s="17">
        <f t="shared" si="61"/>
        <v>0</v>
      </c>
      <c r="H191" s="17">
        <f t="shared" si="62"/>
        <v>196.96519480519478</v>
      </c>
      <c r="I191" s="17">
        <f t="shared" si="63"/>
        <v>91.480000000000018</v>
      </c>
      <c r="J191" s="17">
        <f t="shared" si="64"/>
        <v>105.48519480519477</v>
      </c>
      <c r="K191" s="17" t="e">
        <f t="shared" si="65"/>
        <v>#N/A</v>
      </c>
      <c r="L191" s="17">
        <f t="shared" si="49"/>
        <v>0</v>
      </c>
      <c r="M191" s="17">
        <f t="shared" si="50"/>
        <v>0</v>
      </c>
      <c r="N191" s="17">
        <f t="shared" si="54"/>
        <v>238.33532467532467</v>
      </c>
      <c r="O191" s="17">
        <f t="shared" si="51"/>
        <v>-35.519999999999982</v>
      </c>
      <c r="P191" s="17">
        <f t="shared" si="48"/>
        <v>273.85532467532465</v>
      </c>
      <c r="Q191" s="17" t="e">
        <f t="shared" si="55"/>
        <v>#N/A</v>
      </c>
      <c r="R191" s="17">
        <f t="shared" si="52"/>
        <v>0</v>
      </c>
      <c r="S191" s="17">
        <f t="shared" si="53"/>
        <v>0</v>
      </c>
    </row>
    <row r="192" spans="1:19" x14ac:dyDescent="0.25">
      <c r="A192" s="17">
        <v>15.5</v>
      </c>
      <c r="B192" s="17">
        <f t="shared" si="56"/>
        <v>194.76612903225808</v>
      </c>
      <c r="C192" s="17">
        <f t="shared" si="57"/>
        <v>300.75</v>
      </c>
      <c r="D192" s="17">
        <f t="shared" si="58"/>
        <v>105.98387096774192</v>
      </c>
      <c r="E192" s="17">
        <f t="shared" si="59"/>
        <v>300.75</v>
      </c>
      <c r="F192" s="17">
        <f t="shared" si="60"/>
        <v>0</v>
      </c>
      <c r="G192" s="17">
        <f t="shared" si="61"/>
        <v>0</v>
      </c>
      <c r="H192" s="17">
        <f t="shared" si="62"/>
        <v>196.29838709677421</v>
      </c>
      <c r="I192" s="17">
        <f t="shared" si="63"/>
        <v>95.75</v>
      </c>
      <c r="J192" s="17">
        <f t="shared" si="64"/>
        <v>100.54838709677421</v>
      </c>
      <c r="K192" s="17" t="e">
        <f t="shared" si="65"/>
        <v>#N/A</v>
      </c>
      <c r="L192" s="17">
        <f t="shared" si="49"/>
        <v>0</v>
      </c>
      <c r="M192" s="17">
        <f t="shared" si="50"/>
        <v>0</v>
      </c>
      <c r="N192" s="17">
        <f t="shared" si="54"/>
        <v>236.58064516129033</v>
      </c>
      <c r="O192" s="17">
        <f t="shared" si="51"/>
        <v>-31.75</v>
      </c>
      <c r="P192" s="17">
        <f t="shared" si="48"/>
        <v>268.33064516129036</v>
      </c>
      <c r="Q192" s="17" t="e">
        <f t="shared" si="55"/>
        <v>#N/A</v>
      </c>
      <c r="R192" s="17">
        <f t="shared" si="52"/>
        <v>0</v>
      </c>
      <c r="S192" s="17">
        <f t="shared" si="53"/>
        <v>0</v>
      </c>
    </row>
    <row r="193" spans="1:19" x14ac:dyDescent="0.25">
      <c r="A193" s="17">
        <v>15.6</v>
      </c>
      <c r="B193" s="17">
        <f t="shared" si="56"/>
        <v>195.4625641025641</v>
      </c>
      <c r="C193" s="17">
        <f t="shared" si="57"/>
        <v>306.07999999999993</v>
      </c>
      <c r="D193" s="17">
        <f t="shared" si="58"/>
        <v>110.61743589743583</v>
      </c>
      <c r="E193" s="17">
        <f t="shared" si="59"/>
        <v>306.07999999999993</v>
      </c>
      <c r="F193" s="17">
        <f t="shared" si="60"/>
        <v>0</v>
      </c>
      <c r="G193" s="17">
        <f t="shared" si="61"/>
        <v>0</v>
      </c>
      <c r="H193" s="17">
        <f t="shared" si="62"/>
        <v>195.66769230769231</v>
      </c>
      <c r="I193" s="17">
        <f t="shared" si="63"/>
        <v>100.07999999999993</v>
      </c>
      <c r="J193" s="17">
        <f t="shared" si="64"/>
        <v>95.587692307692379</v>
      </c>
      <c r="K193" s="17" t="e">
        <f t="shared" si="65"/>
        <v>#N/A</v>
      </c>
      <c r="L193" s="17">
        <f t="shared" si="49"/>
        <v>0</v>
      </c>
      <c r="M193" s="17">
        <f t="shared" si="50"/>
        <v>0</v>
      </c>
      <c r="N193" s="17">
        <f t="shared" si="54"/>
        <v>234.87282051282051</v>
      </c>
      <c r="O193" s="17">
        <f t="shared" si="51"/>
        <v>-27.920000000000073</v>
      </c>
      <c r="P193" s="17">
        <f t="shared" si="48"/>
        <v>262.79282051282058</v>
      </c>
      <c r="Q193" s="17" t="e">
        <f t="shared" si="55"/>
        <v>#N/A</v>
      </c>
      <c r="R193" s="17">
        <f t="shared" si="52"/>
        <v>0</v>
      </c>
      <c r="S193" s="17">
        <f t="shared" si="53"/>
        <v>0</v>
      </c>
    </row>
    <row r="194" spans="1:19" x14ac:dyDescent="0.25">
      <c r="A194" s="17">
        <v>15.7</v>
      </c>
      <c r="B194" s="17">
        <f t="shared" si="56"/>
        <v>196.18426751592361</v>
      </c>
      <c r="C194" s="17">
        <f t="shared" si="57"/>
        <v>311.46999999999991</v>
      </c>
      <c r="D194" s="17">
        <f t="shared" si="58"/>
        <v>115.28573248407631</v>
      </c>
      <c r="E194" s="17">
        <f t="shared" si="59"/>
        <v>311.46999999999991</v>
      </c>
      <c r="F194" s="17">
        <f t="shared" si="60"/>
        <v>0</v>
      </c>
      <c r="G194" s="17">
        <f t="shared" si="61"/>
        <v>0</v>
      </c>
      <c r="H194" s="17">
        <f t="shared" si="62"/>
        <v>195.07280254777075</v>
      </c>
      <c r="I194" s="17">
        <f t="shared" si="63"/>
        <v>104.46999999999991</v>
      </c>
      <c r="J194" s="17">
        <f t="shared" si="64"/>
        <v>90.602802547770835</v>
      </c>
      <c r="K194" s="17" t="e">
        <f t="shared" si="65"/>
        <v>#N/A</v>
      </c>
      <c r="L194" s="17">
        <f t="shared" si="49"/>
        <v>0</v>
      </c>
      <c r="M194" s="17">
        <f t="shared" si="50"/>
        <v>0</v>
      </c>
      <c r="N194" s="17">
        <f t="shared" si="54"/>
        <v>233.21133757961786</v>
      </c>
      <c r="O194" s="17">
        <f t="shared" si="51"/>
        <v>-24.030000000000086</v>
      </c>
      <c r="P194" s="17">
        <f t="shared" si="48"/>
        <v>257.24133757961795</v>
      </c>
      <c r="Q194" s="17" t="e">
        <f t="shared" si="55"/>
        <v>#N/A</v>
      </c>
      <c r="R194" s="17">
        <f t="shared" si="52"/>
        <v>0</v>
      </c>
      <c r="S194" s="17">
        <f t="shared" si="53"/>
        <v>0</v>
      </c>
    </row>
    <row r="195" spans="1:19" x14ac:dyDescent="0.25">
      <c r="A195" s="17">
        <v>15.8</v>
      </c>
      <c r="B195" s="17">
        <f t="shared" si="56"/>
        <v>196.93113924050633</v>
      </c>
      <c r="C195" s="17">
        <f t="shared" si="57"/>
        <v>316.92000000000007</v>
      </c>
      <c r="D195" s="17">
        <f t="shared" si="58"/>
        <v>119.98886075949375</v>
      </c>
      <c r="E195" s="17">
        <f t="shared" si="59"/>
        <v>316.92000000000007</v>
      </c>
      <c r="F195" s="17">
        <f t="shared" si="60"/>
        <v>0</v>
      </c>
      <c r="G195" s="17">
        <f t="shared" si="61"/>
        <v>0</v>
      </c>
      <c r="H195" s="17">
        <f t="shared" si="62"/>
        <v>194.513417721519</v>
      </c>
      <c r="I195" s="17">
        <f t="shared" si="63"/>
        <v>108.92000000000007</v>
      </c>
      <c r="J195" s="17">
        <f t="shared" si="64"/>
        <v>85.593417721518932</v>
      </c>
      <c r="K195" s="17" t="e">
        <f t="shared" si="65"/>
        <v>#N/A</v>
      </c>
      <c r="L195" s="17">
        <f t="shared" si="49"/>
        <v>0</v>
      </c>
      <c r="M195" s="17">
        <f t="shared" si="50"/>
        <v>0</v>
      </c>
      <c r="N195" s="17">
        <f t="shared" si="54"/>
        <v>231.59569620253163</v>
      </c>
      <c r="O195" s="17">
        <f t="shared" si="51"/>
        <v>-20.079999999999927</v>
      </c>
      <c r="P195" s="17">
        <f t="shared" si="48"/>
        <v>251.67569620253155</v>
      </c>
      <c r="Q195" s="17" t="e">
        <f t="shared" si="55"/>
        <v>#N/A</v>
      </c>
      <c r="R195" s="17">
        <f t="shared" si="52"/>
        <v>0</v>
      </c>
      <c r="S195" s="17">
        <f t="shared" si="53"/>
        <v>0</v>
      </c>
    </row>
    <row r="196" spans="1:19" x14ac:dyDescent="0.25">
      <c r="A196" s="17">
        <v>15.9</v>
      </c>
      <c r="B196" s="17">
        <f t="shared" si="56"/>
        <v>197.7030817610063</v>
      </c>
      <c r="C196" s="17">
        <f t="shared" si="57"/>
        <v>322.43000000000006</v>
      </c>
      <c r="D196" s="17">
        <f t="shared" si="58"/>
        <v>124.72691823899376</v>
      </c>
      <c r="E196" s="17">
        <f t="shared" si="59"/>
        <v>322.43000000000006</v>
      </c>
      <c r="F196" s="17">
        <f t="shared" si="60"/>
        <v>0</v>
      </c>
      <c r="G196" s="17">
        <f t="shared" si="61"/>
        <v>0</v>
      </c>
      <c r="H196" s="17">
        <f t="shared" si="62"/>
        <v>193.98924528301887</v>
      </c>
      <c r="I196" s="17">
        <f t="shared" si="63"/>
        <v>113.43000000000006</v>
      </c>
      <c r="J196" s="17">
        <f t="shared" si="64"/>
        <v>80.559245283018811</v>
      </c>
      <c r="K196" s="17" t="e">
        <f t="shared" si="65"/>
        <v>#N/A</v>
      </c>
      <c r="L196" s="17">
        <f t="shared" si="49"/>
        <v>0</v>
      </c>
      <c r="M196" s="17">
        <f t="shared" si="50"/>
        <v>0</v>
      </c>
      <c r="N196" s="17">
        <f t="shared" si="54"/>
        <v>230.02540880503147</v>
      </c>
      <c r="O196" s="17">
        <f t="shared" si="51"/>
        <v>-16.069999999999936</v>
      </c>
      <c r="P196" s="17">
        <f t="shared" si="48"/>
        <v>246.09540880503141</v>
      </c>
      <c r="Q196" s="17" t="e">
        <f t="shared" si="55"/>
        <v>#N/A</v>
      </c>
      <c r="R196" s="17">
        <f t="shared" si="52"/>
        <v>0</v>
      </c>
      <c r="S196" s="17">
        <f t="shared" si="53"/>
        <v>0</v>
      </c>
    </row>
    <row r="197" spans="1:19" x14ac:dyDescent="0.25">
      <c r="A197" s="17">
        <v>16</v>
      </c>
      <c r="B197" s="17">
        <f t="shared" si="56"/>
        <v>198.5</v>
      </c>
      <c r="C197" s="17">
        <f t="shared" si="57"/>
        <v>328</v>
      </c>
      <c r="D197" s="17">
        <f t="shared" si="58"/>
        <v>129.5</v>
      </c>
      <c r="E197" s="17">
        <f t="shared" si="59"/>
        <v>328</v>
      </c>
      <c r="F197" s="17">
        <f t="shared" si="60"/>
        <v>0</v>
      </c>
      <c r="G197" s="17">
        <f t="shared" si="61"/>
        <v>0</v>
      </c>
      <c r="H197" s="17">
        <f t="shared" si="62"/>
        <v>193.5</v>
      </c>
      <c r="I197" s="17">
        <f t="shared" si="63"/>
        <v>118</v>
      </c>
      <c r="J197" s="17">
        <f t="shared" si="64"/>
        <v>75.5</v>
      </c>
      <c r="K197" s="17" t="e">
        <f t="shared" si="65"/>
        <v>#N/A</v>
      </c>
      <c r="L197" s="17">
        <f t="shared" si="49"/>
        <v>0</v>
      </c>
      <c r="M197" s="17">
        <f t="shared" si="50"/>
        <v>0</v>
      </c>
      <c r="N197" s="17">
        <f t="shared" si="54"/>
        <v>228.5</v>
      </c>
      <c r="O197" s="17">
        <f t="shared" si="51"/>
        <v>-12</v>
      </c>
      <c r="P197" s="17">
        <f t="shared" si="48"/>
        <v>240.5</v>
      </c>
      <c r="Q197" s="17" t="e">
        <f t="shared" si="55"/>
        <v>#N/A</v>
      </c>
      <c r="R197" s="17">
        <f t="shared" si="52"/>
        <v>0</v>
      </c>
      <c r="S197" s="17">
        <f t="shared" si="53"/>
        <v>0</v>
      </c>
    </row>
    <row r="198" spans="1:19" x14ac:dyDescent="0.25">
      <c r="A198" s="17">
        <v>16.100000000000001</v>
      </c>
      <c r="B198" s="17">
        <f t="shared" si="56"/>
        <v>199.32180124223603</v>
      </c>
      <c r="C198" s="17">
        <f t="shared" si="57"/>
        <v>333.63000000000011</v>
      </c>
      <c r="D198" s="17">
        <f t="shared" si="58"/>
        <v>134.30819875776407</v>
      </c>
      <c r="E198" s="17">
        <f t="shared" si="59"/>
        <v>333.63000000000011</v>
      </c>
      <c r="F198" s="17">
        <f t="shared" si="60"/>
        <v>0</v>
      </c>
      <c r="G198" s="17">
        <f t="shared" si="61"/>
        <v>0</v>
      </c>
      <c r="H198" s="17">
        <f t="shared" si="62"/>
        <v>193.04540372670806</v>
      </c>
      <c r="I198" s="17">
        <f t="shared" si="63"/>
        <v>122.63</v>
      </c>
      <c r="J198" s="17">
        <f t="shared" si="64"/>
        <v>70.415403726708064</v>
      </c>
      <c r="K198" s="17" t="e">
        <f t="shared" si="65"/>
        <v>#N/A</v>
      </c>
      <c r="L198" s="17">
        <f t="shared" si="49"/>
        <v>0</v>
      </c>
      <c r="M198" s="17">
        <f t="shared" si="50"/>
        <v>0</v>
      </c>
      <c r="N198" s="17">
        <f t="shared" si="54"/>
        <v>227.01900621118006</v>
      </c>
      <c r="O198" s="17">
        <f t="shared" si="51"/>
        <v>-7.8700000000000045</v>
      </c>
      <c r="P198" s="17">
        <f t="shared" si="48"/>
        <v>234.88900621118006</v>
      </c>
      <c r="Q198" s="17" t="e">
        <f t="shared" si="55"/>
        <v>#N/A</v>
      </c>
      <c r="R198" s="17">
        <f t="shared" si="52"/>
        <v>0</v>
      </c>
      <c r="S198" s="17">
        <f t="shared" si="53"/>
        <v>0</v>
      </c>
    </row>
    <row r="199" spans="1:19" x14ac:dyDescent="0.25">
      <c r="A199" s="17">
        <v>16.2</v>
      </c>
      <c r="B199" s="17">
        <f t="shared" si="56"/>
        <v>200.16839506172835</v>
      </c>
      <c r="C199" s="17">
        <f t="shared" si="57"/>
        <v>339.31999999999994</v>
      </c>
      <c r="D199" s="17">
        <f t="shared" si="58"/>
        <v>139.15160493827159</v>
      </c>
      <c r="E199" s="17">
        <f t="shared" si="59"/>
        <v>339.31999999999994</v>
      </c>
      <c r="F199" s="17">
        <f t="shared" si="60"/>
        <v>0</v>
      </c>
      <c r="G199" s="17">
        <f t="shared" si="61"/>
        <v>0</v>
      </c>
      <c r="H199" s="17">
        <f t="shared" si="62"/>
        <v>192.62518518518516</v>
      </c>
      <c r="I199" s="17">
        <f t="shared" si="63"/>
        <v>127.31999999999994</v>
      </c>
      <c r="J199" s="17">
        <f t="shared" si="64"/>
        <v>65.305185185185223</v>
      </c>
      <c r="K199" s="17" t="e">
        <f t="shared" si="65"/>
        <v>#N/A</v>
      </c>
      <c r="L199" s="17">
        <f t="shared" si="49"/>
        <v>0</v>
      </c>
      <c r="M199" s="17">
        <f t="shared" si="50"/>
        <v>0</v>
      </c>
      <c r="N199" s="17">
        <f t="shared" si="54"/>
        <v>225.58197530864192</v>
      </c>
      <c r="O199" s="17">
        <f t="shared" si="51"/>
        <v>-3.6800000000000637</v>
      </c>
      <c r="P199" s="17">
        <f t="shared" si="48"/>
        <v>229.26197530864198</v>
      </c>
      <c r="Q199" s="17" t="e">
        <f t="shared" si="55"/>
        <v>#N/A</v>
      </c>
      <c r="R199" s="17">
        <f t="shared" si="52"/>
        <v>0</v>
      </c>
      <c r="S199" s="17">
        <f t="shared" si="53"/>
        <v>0</v>
      </c>
    </row>
    <row r="200" spans="1:19" x14ac:dyDescent="0.25">
      <c r="A200" s="17">
        <v>16.3</v>
      </c>
      <c r="B200" s="17">
        <f t="shared" si="56"/>
        <v>201.03969325153375</v>
      </c>
      <c r="C200" s="17">
        <f t="shared" si="57"/>
        <v>345.06999999999994</v>
      </c>
      <c r="D200" s="17">
        <f t="shared" si="58"/>
        <v>144.03030674846619</v>
      </c>
      <c r="E200" s="17">
        <f t="shared" si="59"/>
        <v>345.06999999999994</v>
      </c>
      <c r="F200" s="17">
        <f t="shared" si="60"/>
        <v>0</v>
      </c>
      <c r="G200" s="17">
        <f t="shared" si="61"/>
        <v>0</v>
      </c>
      <c r="H200" s="17">
        <f t="shared" si="62"/>
        <v>192.23907975460125</v>
      </c>
      <c r="I200" s="17">
        <f t="shared" si="63"/>
        <v>132.06999999999994</v>
      </c>
      <c r="J200" s="17">
        <f t="shared" si="64"/>
        <v>60.169079754601313</v>
      </c>
      <c r="K200" s="17" t="e">
        <f t="shared" si="65"/>
        <v>#N/A</v>
      </c>
      <c r="L200" s="17">
        <f t="shared" si="49"/>
        <v>0</v>
      </c>
      <c r="M200" s="17">
        <f t="shared" si="50"/>
        <v>0</v>
      </c>
      <c r="N200" s="17">
        <f t="shared" si="54"/>
        <v>224.18846625766869</v>
      </c>
      <c r="O200" s="17">
        <f t="shared" si="51"/>
        <v>0.56999999999993634</v>
      </c>
      <c r="P200" s="17">
        <f t="shared" si="48"/>
        <v>223.61846625766876</v>
      </c>
      <c r="Q200" s="17" t="e">
        <f t="shared" si="55"/>
        <v>#N/A</v>
      </c>
      <c r="R200" s="17">
        <f t="shared" si="52"/>
        <v>0</v>
      </c>
      <c r="S200" s="17">
        <f t="shared" si="53"/>
        <v>0</v>
      </c>
    </row>
    <row r="201" spans="1:19" x14ac:dyDescent="0.25">
      <c r="A201" s="17">
        <v>16.399999999999999</v>
      </c>
      <c r="B201" s="17">
        <f t="shared" si="56"/>
        <v>201.93560975609753</v>
      </c>
      <c r="C201" s="17">
        <f t="shared" si="57"/>
        <v>350.87999999999988</v>
      </c>
      <c r="D201" s="17">
        <f t="shared" si="58"/>
        <v>148.94439024390235</v>
      </c>
      <c r="E201" s="17">
        <f t="shared" si="59"/>
        <v>350.87999999999988</v>
      </c>
      <c r="F201" s="17">
        <f t="shared" si="60"/>
        <v>0</v>
      </c>
      <c r="G201" s="17">
        <f t="shared" si="61"/>
        <v>0</v>
      </c>
      <c r="H201" s="17">
        <f t="shared" si="62"/>
        <v>191.88682926829273</v>
      </c>
      <c r="I201" s="17">
        <f t="shared" si="63"/>
        <v>136.88</v>
      </c>
      <c r="J201" s="17">
        <f t="shared" si="64"/>
        <v>55.006829268292734</v>
      </c>
      <c r="K201" s="17" t="e">
        <f t="shared" si="65"/>
        <v>#N/A</v>
      </c>
      <c r="L201" s="17">
        <f t="shared" si="49"/>
        <v>0</v>
      </c>
      <c r="M201" s="17">
        <f t="shared" si="50"/>
        <v>0</v>
      </c>
      <c r="N201" s="17">
        <f t="shared" si="54"/>
        <v>222.83804878048781</v>
      </c>
      <c r="O201" s="17">
        <f t="shared" si="51"/>
        <v>4.8799999999999955</v>
      </c>
      <c r="P201" s="17">
        <f t="shared" si="48"/>
        <v>217.95804878048781</v>
      </c>
      <c r="Q201" s="17" t="e">
        <f t="shared" si="55"/>
        <v>#N/A</v>
      </c>
      <c r="R201" s="17">
        <f t="shared" si="52"/>
        <v>0</v>
      </c>
      <c r="S201" s="17">
        <f t="shared" si="53"/>
        <v>0</v>
      </c>
    </row>
    <row r="202" spans="1:19" x14ac:dyDescent="0.25">
      <c r="A202" s="17">
        <v>16.5</v>
      </c>
      <c r="B202" s="17">
        <f t="shared" si="56"/>
        <v>202.85606060606059</v>
      </c>
      <c r="C202" s="17">
        <f t="shared" si="57"/>
        <v>356.75</v>
      </c>
      <c r="D202" s="17">
        <f t="shared" si="58"/>
        <v>153.89393939393941</v>
      </c>
      <c r="E202" s="17">
        <f t="shared" si="59"/>
        <v>356.75</v>
      </c>
      <c r="F202" s="17">
        <f t="shared" si="60"/>
        <v>0</v>
      </c>
      <c r="G202" s="17">
        <f t="shared" si="61"/>
        <v>0</v>
      </c>
      <c r="H202" s="17">
        <f t="shared" si="62"/>
        <v>191.56818181818181</v>
      </c>
      <c r="I202" s="17">
        <f t="shared" si="63"/>
        <v>141.75</v>
      </c>
      <c r="J202" s="17">
        <f t="shared" si="64"/>
        <v>49.818181818181813</v>
      </c>
      <c r="K202" s="17" t="e">
        <f t="shared" si="65"/>
        <v>#N/A</v>
      </c>
      <c r="L202" s="17">
        <f t="shared" si="49"/>
        <v>0</v>
      </c>
      <c r="M202" s="17">
        <f t="shared" si="50"/>
        <v>0</v>
      </c>
      <c r="N202" s="17">
        <f t="shared" si="54"/>
        <v>221.53030303030303</v>
      </c>
      <c r="O202" s="17">
        <f t="shared" si="51"/>
        <v>9.25</v>
      </c>
      <c r="P202" s="17">
        <f t="shared" si="48"/>
        <v>212.28030303030303</v>
      </c>
      <c r="Q202" s="17" t="e">
        <f t="shared" si="55"/>
        <v>#N/A</v>
      </c>
      <c r="R202" s="17">
        <f t="shared" si="52"/>
        <v>0</v>
      </c>
      <c r="S202" s="17">
        <f t="shared" si="53"/>
        <v>0</v>
      </c>
    </row>
    <row r="203" spans="1:19" x14ac:dyDescent="0.25">
      <c r="A203" s="17">
        <v>16.600000000000001</v>
      </c>
      <c r="B203" s="17">
        <f t="shared" si="56"/>
        <v>203.80096385542171</v>
      </c>
      <c r="C203" s="17">
        <f t="shared" si="57"/>
        <v>362.68000000000018</v>
      </c>
      <c r="D203" s="17">
        <f t="shared" si="58"/>
        <v>158.87903614457846</v>
      </c>
      <c r="E203" s="17">
        <f t="shared" si="59"/>
        <v>362.68000000000018</v>
      </c>
      <c r="F203" s="17">
        <f t="shared" si="60"/>
        <v>0</v>
      </c>
      <c r="G203" s="17">
        <f t="shared" si="61"/>
        <v>0</v>
      </c>
      <c r="H203" s="17">
        <f t="shared" si="62"/>
        <v>191.28289156626499</v>
      </c>
      <c r="I203" s="17">
        <f t="shared" si="63"/>
        <v>146.68000000000006</v>
      </c>
      <c r="J203" s="17">
        <f t="shared" si="64"/>
        <v>44.60289156626493</v>
      </c>
      <c r="K203" s="17" t="e">
        <f t="shared" si="65"/>
        <v>#N/A</v>
      </c>
      <c r="L203" s="17">
        <f t="shared" si="49"/>
        <v>0</v>
      </c>
      <c r="M203" s="17">
        <f t="shared" si="50"/>
        <v>0</v>
      </c>
      <c r="N203" s="17">
        <f t="shared" si="54"/>
        <v>220.26481927710839</v>
      </c>
      <c r="O203" s="17">
        <f t="shared" si="51"/>
        <v>13.680000000000064</v>
      </c>
      <c r="P203" s="17">
        <f t="shared" si="48"/>
        <v>206.58481927710832</v>
      </c>
      <c r="Q203" s="17" t="e">
        <f t="shared" si="55"/>
        <v>#N/A</v>
      </c>
      <c r="R203" s="17">
        <f t="shared" si="52"/>
        <v>0</v>
      </c>
      <c r="S203" s="17">
        <f t="shared" si="53"/>
        <v>0</v>
      </c>
    </row>
    <row r="204" spans="1:19" x14ac:dyDescent="0.25">
      <c r="A204" s="17">
        <v>16.7</v>
      </c>
      <c r="B204" s="17">
        <f t="shared" si="56"/>
        <v>204.77023952095811</v>
      </c>
      <c r="C204" s="17">
        <f t="shared" si="57"/>
        <v>368.66999999999996</v>
      </c>
      <c r="D204" s="17">
        <f t="shared" si="58"/>
        <v>163.89976047904184</v>
      </c>
      <c r="E204" s="17">
        <f t="shared" si="59"/>
        <v>368.66999999999996</v>
      </c>
      <c r="F204" s="17">
        <f t="shared" si="60"/>
        <v>0</v>
      </c>
      <c r="G204" s="17">
        <f t="shared" si="61"/>
        <v>0</v>
      </c>
      <c r="H204" s="17">
        <f t="shared" si="62"/>
        <v>191.03071856287426</v>
      </c>
      <c r="I204" s="17">
        <f t="shared" si="63"/>
        <v>151.66999999999996</v>
      </c>
      <c r="J204" s="17">
        <f t="shared" si="64"/>
        <v>39.360718562874297</v>
      </c>
      <c r="K204" s="17" t="e">
        <f t="shared" si="65"/>
        <v>#N/A</v>
      </c>
      <c r="L204" s="17">
        <f t="shared" si="49"/>
        <v>0</v>
      </c>
      <c r="M204" s="17">
        <f t="shared" si="50"/>
        <v>0</v>
      </c>
      <c r="N204" s="17">
        <f t="shared" si="54"/>
        <v>219.04119760479045</v>
      </c>
      <c r="O204" s="17">
        <f t="shared" si="51"/>
        <v>18.169999999999959</v>
      </c>
      <c r="P204" s="17">
        <f t="shared" si="48"/>
        <v>200.8711976047905</v>
      </c>
      <c r="Q204" s="17" t="e">
        <f t="shared" si="55"/>
        <v>#N/A</v>
      </c>
      <c r="R204" s="17">
        <f t="shared" si="52"/>
        <v>0</v>
      </c>
      <c r="S204" s="17">
        <f t="shared" si="53"/>
        <v>0</v>
      </c>
    </row>
    <row r="205" spans="1:19" x14ac:dyDescent="0.25">
      <c r="A205" s="17">
        <v>16.8</v>
      </c>
      <c r="B205" s="17">
        <f t="shared" si="56"/>
        <v>205.76380952380953</v>
      </c>
      <c r="C205" s="17">
        <f t="shared" si="57"/>
        <v>374.72</v>
      </c>
      <c r="D205" s="17">
        <f t="shared" si="58"/>
        <v>168.9561904761905</v>
      </c>
      <c r="E205" s="17">
        <f t="shared" si="59"/>
        <v>374.72</v>
      </c>
      <c r="F205" s="17">
        <f t="shared" si="60"/>
        <v>0</v>
      </c>
      <c r="G205" s="17">
        <f t="shared" si="61"/>
        <v>0</v>
      </c>
      <c r="H205" s="17">
        <f t="shared" si="62"/>
        <v>190.81142857142859</v>
      </c>
      <c r="I205" s="17">
        <f t="shared" si="63"/>
        <v>156.72000000000003</v>
      </c>
      <c r="J205" s="17">
        <f t="shared" si="64"/>
        <v>34.091428571428565</v>
      </c>
      <c r="K205" s="17" t="e">
        <f t="shared" si="65"/>
        <v>#N/A</v>
      </c>
      <c r="L205" s="17">
        <f t="shared" si="49"/>
        <v>0</v>
      </c>
      <c r="M205" s="17">
        <f t="shared" si="50"/>
        <v>0</v>
      </c>
      <c r="N205" s="17">
        <f t="shared" si="54"/>
        <v>217.85904761904763</v>
      </c>
      <c r="O205" s="17">
        <f t="shared" si="51"/>
        <v>22.720000000000027</v>
      </c>
      <c r="P205" s="17">
        <f t="shared" si="48"/>
        <v>195.1390476190476</v>
      </c>
      <c r="Q205" s="17" t="e">
        <f t="shared" si="55"/>
        <v>#N/A</v>
      </c>
      <c r="R205" s="17">
        <f t="shared" si="52"/>
        <v>0</v>
      </c>
      <c r="S205" s="17">
        <f t="shared" si="53"/>
        <v>0</v>
      </c>
    </row>
    <row r="206" spans="1:19" x14ac:dyDescent="0.25">
      <c r="A206" s="17">
        <v>16.899999999999999</v>
      </c>
      <c r="B206" s="17">
        <f t="shared" si="56"/>
        <v>206.7815976331361</v>
      </c>
      <c r="C206" s="17">
        <f t="shared" si="57"/>
        <v>380.82999999999993</v>
      </c>
      <c r="D206" s="17">
        <f t="shared" si="58"/>
        <v>174.04840236686383</v>
      </c>
      <c r="E206" s="17">
        <f t="shared" si="59"/>
        <v>380.82999999999993</v>
      </c>
      <c r="F206" s="17">
        <f t="shared" si="60"/>
        <v>0</v>
      </c>
      <c r="G206" s="17">
        <f t="shared" si="61"/>
        <v>0</v>
      </c>
      <c r="H206" s="17">
        <f t="shared" si="62"/>
        <v>190.62479289940831</v>
      </c>
      <c r="I206" s="17">
        <f t="shared" si="63"/>
        <v>161.83000000000004</v>
      </c>
      <c r="J206" s="17">
        <f t="shared" si="64"/>
        <v>28.794792899408264</v>
      </c>
      <c r="K206" s="17" t="e">
        <f t="shared" si="65"/>
        <v>#N/A</v>
      </c>
      <c r="L206" s="17">
        <f t="shared" si="49"/>
        <v>0</v>
      </c>
      <c r="M206" s="17">
        <f t="shared" si="50"/>
        <v>0</v>
      </c>
      <c r="N206" s="17">
        <f t="shared" si="54"/>
        <v>216.71798816568054</v>
      </c>
      <c r="O206" s="17">
        <f t="shared" si="51"/>
        <v>27.330000000000041</v>
      </c>
      <c r="P206" s="17">
        <f t="shared" si="48"/>
        <v>189.3879881656805</v>
      </c>
      <c r="Q206" s="17" t="e">
        <f t="shared" si="55"/>
        <v>#N/A</v>
      </c>
      <c r="R206" s="17">
        <f t="shared" si="52"/>
        <v>0</v>
      </c>
      <c r="S206" s="17">
        <f t="shared" si="53"/>
        <v>0</v>
      </c>
    </row>
    <row r="207" spans="1:19" x14ac:dyDescent="0.25">
      <c r="A207" s="17">
        <v>17</v>
      </c>
      <c r="B207" s="17">
        <f t="shared" si="56"/>
        <v>207.8235294117647</v>
      </c>
      <c r="C207" s="17">
        <f t="shared" si="57"/>
        <v>387</v>
      </c>
      <c r="D207" s="17">
        <f t="shared" si="58"/>
        <v>179.1764705882353</v>
      </c>
      <c r="E207" s="17">
        <f t="shared" si="59"/>
        <v>387</v>
      </c>
      <c r="F207" s="17">
        <f t="shared" si="60"/>
        <v>0</v>
      </c>
      <c r="G207" s="17">
        <f t="shared" si="61"/>
        <v>0</v>
      </c>
      <c r="H207" s="17">
        <f t="shared" si="62"/>
        <v>190.47058823529412</v>
      </c>
      <c r="I207" s="17">
        <f t="shared" si="63"/>
        <v>167</v>
      </c>
      <c r="J207" s="17">
        <f t="shared" si="64"/>
        <v>23.470588235294116</v>
      </c>
      <c r="K207" s="17" t="e">
        <f t="shared" si="65"/>
        <v>#N/A</v>
      </c>
      <c r="L207" s="17">
        <f t="shared" si="49"/>
        <v>0</v>
      </c>
      <c r="M207" s="17">
        <f t="shared" si="50"/>
        <v>0</v>
      </c>
      <c r="N207" s="17">
        <f t="shared" si="54"/>
        <v>215.61764705882354</v>
      </c>
      <c r="O207" s="17">
        <f t="shared" si="51"/>
        <v>32</v>
      </c>
      <c r="P207" s="17">
        <f t="shared" si="48"/>
        <v>183.61764705882354</v>
      </c>
      <c r="Q207" s="17" t="e">
        <f t="shared" si="55"/>
        <v>#N/A</v>
      </c>
      <c r="R207" s="17">
        <f t="shared" si="52"/>
        <v>0</v>
      </c>
      <c r="S207" s="17">
        <f t="shared" si="53"/>
        <v>0</v>
      </c>
    </row>
    <row r="208" spans="1:19" x14ac:dyDescent="0.25">
      <c r="A208" s="17">
        <v>17.100000000000001</v>
      </c>
      <c r="B208" s="17">
        <f t="shared" si="56"/>
        <v>208.88953216374273</v>
      </c>
      <c r="C208" s="17">
        <f t="shared" si="57"/>
        <v>393.23</v>
      </c>
      <c r="D208" s="17">
        <f t="shared" si="58"/>
        <v>184.34046783625729</v>
      </c>
      <c r="E208" s="17">
        <f t="shared" si="59"/>
        <v>393.23</v>
      </c>
      <c r="F208" s="17">
        <f t="shared" si="60"/>
        <v>0</v>
      </c>
      <c r="G208" s="17">
        <f t="shared" si="61"/>
        <v>0</v>
      </c>
      <c r="H208" s="17">
        <f t="shared" si="62"/>
        <v>190.34859649122808</v>
      </c>
      <c r="I208" s="17">
        <f t="shared" si="63"/>
        <v>172.2299999999999</v>
      </c>
      <c r="J208" s="17">
        <f t="shared" si="64"/>
        <v>18.118596491228175</v>
      </c>
      <c r="K208" s="17" t="e">
        <f t="shared" si="65"/>
        <v>#N/A</v>
      </c>
      <c r="L208" s="17">
        <f t="shared" si="49"/>
        <v>0</v>
      </c>
      <c r="M208" s="17">
        <f t="shared" si="50"/>
        <v>0</v>
      </c>
      <c r="N208" s="17">
        <f t="shared" si="54"/>
        <v>214.55766081871346</v>
      </c>
      <c r="O208" s="17">
        <f t="shared" si="51"/>
        <v>36.729999999999905</v>
      </c>
      <c r="P208" s="17">
        <f t="shared" si="48"/>
        <v>177.82766081871355</v>
      </c>
      <c r="Q208" s="17" t="e">
        <f t="shared" si="55"/>
        <v>#N/A</v>
      </c>
      <c r="R208" s="17">
        <f t="shared" si="52"/>
        <v>0</v>
      </c>
      <c r="S208" s="17">
        <f t="shared" si="53"/>
        <v>0</v>
      </c>
    </row>
    <row r="209" spans="1:19" x14ac:dyDescent="0.25">
      <c r="A209" s="17">
        <v>17.2</v>
      </c>
      <c r="B209" s="17">
        <f t="shared" si="56"/>
        <v>209.97953488372096</v>
      </c>
      <c r="C209" s="17">
        <f t="shared" si="57"/>
        <v>399.52</v>
      </c>
      <c r="D209" s="17">
        <f t="shared" si="58"/>
        <v>189.54046511627902</v>
      </c>
      <c r="E209" s="17">
        <f t="shared" si="59"/>
        <v>399.52</v>
      </c>
      <c r="F209" s="17">
        <f t="shared" si="60"/>
        <v>0</v>
      </c>
      <c r="G209" s="17">
        <f t="shared" si="61"/>
        <v>0</v>
      </c>
      <c r="H209" s="17">
        <f t="shared" si="62"/>
        <v>190.25860465116281</v>
      </c>
      <c r="I209" s="17">
        <f t="shared" si="63"/>
        <v>177.51999999999998</v>
      </c>
      <c r="J209" s="17">
        <f t="shared" si="64"/>
        <v>12.738604651162831</v>
      </c>
      <c r="K209" s="17" t="e">
        <f t="shared" si="65"/>
        <v>#N/A</v>
      </c>
      <c r="L209" s="17">
        <f t="shared" si="49"/>
        <v>0</v>
      </c>
      <c r="M209" s="17">
        <f t="shared" si="50"/>
        <v>0</v>
      </c>
      <c r="N209" s="17">
        <f t="shared" si="54"/>
        <v>213.53767441860467</v>
      </c>
      <c r="O209" s="17">
        <f t="shared" si="51"/>
        <v>41.519999999999982</v>
      </c>
      <c r="P209" s="17">
        <f t="shared" ref="P209:P272" si="66">ABS(+O209-N209)</f>
        <v>172.01767441860468</v>
      </c>
      <c r="Q209" s="17" t="e">
        <f t="shared" si="55"/>
        <v>#N/A</v>
      </c>
      <c r="R209" s="17">
        <f t="shared" si="52"/>
        <v>0</v>
      </c>
      <c r="S209" s="17">
        <f t="shared" si="53"/>
        <v>0</v>
      </c>
    </row>
    <row r="210" spans="1:19" x14ac:dyDescent="0.25">
      <c r="A210" s="17">
        <v>17.3</v>
      </c>
      <c r="B210" s="17">
        <f t="shared" si="56"/>
        <v>211.0934682080925</v>
      </c>
      <c r="C210" s="17">
        <f t="shared" si="57"/>
        <v>405.87000000000012</v>
      </c>
      <c r="D210" s="17">
        <f t="shared" si="58"/>
        <v>194.77653179190762</v>
      </c>
      <c r="E210" s="17">
        <f t="shared" si="59"/>
        <v>405.87000000000012</v>
      </c>
      <c r="F210" s="17">
        <f t="shared" si="60"/>
        <v>0</v>
      </c>
      <c r="G210" s="17">
        <f t="shared" si="61"/>
        <v>0</v>
      </c>
      <c r="H210" s="17">
        <f t="shared" si="62"/>
        <v>190.20040462427744</v>
      </c>
      <c r="I210" s="17">
        <f t="shared" si="63"/>
        <v>182.87000000000012</v>
      </c>
      <c r="J210" s="17">
        <f t="shared" si="64"/>
        <v>7.3304046242773211</v>
      </c>
      <c r="K210" s="17" t="e">
        <f t="shared" si="65"/>
        <v>#N/A</v>
      </c>
      <c r="L210" s="17">
        <f t="shared" si="49"/>
        <v>0</v>
      </c>
      <c r="M210" s="17">
        <f t="shared" si="50"/>
        <v>0</v>
      </c>
      <c r="N210" s="17">
        <f t="shared" si="54"/>
        <v>212.55734104046243</v>
      </c>
      <c r="O210" s="17">
        <f t="shared" si="51"/>
        <v>46.370000000000118</v>
      </c>
      <c r="P210" s="17">
        <f t="shared" si="66"/>
        <v>166.18734104046231</v>
      </c>
      <c r="Q210" s="17" t="e">
        <f t="shared" si="55"/>
        <v>#N/A</v>
      </c>
      <c r="R210" s="17">
        <f t="shared" si="52"/>
        <v>0</v>
      </c>
      <c r="S210" s="17">
        <f t="shared" si="53"/>
        <v>0</v>
      </c>
    </row>
    <row r="211" spans="1:19" x14ac:dyDescent="0.25">
      <c r="A211" s="17">
        <v>17.399999999999999</v>
      </c>
      <c r="B211" s="17">
        <f t="shared" si="56"/>
        <v>212.23126436781607</v>
      </c>
      <c r="C211" s="17">
        <f t="shared" si="57"/>
        <v>412.27999999999975</v>
      </c>
      <c r="D211" s="17">
        <f t="shared" si="58"/>
        <v>200.04873563218368</v>
      </c>
      <c r="E211" s="17">
        <f t="shared" si="59"/>
        <v>412.27999999999975</v>
      </c>
      <c r="F211" s="17">
        <f t="shared" si="60"/>
        <v>0</v>
      </c>
      <c r="G211" s="17">
        <f t="shared" si="61"/>
        <v>0</v>
      </c>
      <c r="H211" s="17">
        <f t="shared" si="62"/>
        <v>190.1737931034483</v>
      </c>
      <c r="I211" s="17">
        <f t="shared" si="63"/>
        <v>188.27999999999986</v>
      </c>
      <c r="J211" s="17">
        <f t="shared" si="64"/>
        <v>1.893793103448445</v>
      </c>
      <c r="K211" s="17" t="e">
        <f t="shared" si="65"/>
        <v>#N/A</v>
      </c>
      <c r="L211" s="17">
        <f t="shared" si="49"/>
        <v>188.27999999999986</v>
      </c>
      <c r="M211" s="17">
        <f t="shared" si="50"/>
        <v>17.399999999999999</v>
      </c>
      <c r="N211" s="17">
        <f t="shared" si="54"/>
        <v>211.61632183908051</v>
      </c>
      <c r="O211" s="17">
        <f t="shared" si="51"/>
        <v>51.279999999999859</v>
      </c>
      <c r="P211" s="17">
        <f t="shared" si="66"/>
        <v>160.33632183908065</v>
      </c>
      <c r="Q211" s="17" t="e">
        <f t="shared" si="55"/>
        <v>#N/A</v>
      </c>
      <c r="R211" s="17">
        <f t="shared" si="52"/>
        <v>0</v>
      </c>
      <c r="S211" s="17">
        <f t="shared" si="53"/>
        <v>0</v>
      </c>
    </row>
    <row r="212" spans="1:19" x14ac:dyDescent="0.25">
      <c r="A212" s="17">
        <v>17.5</v>
      </c>
      <c r="B212" s="17">
        <f t="shared" si="56"/>
        <v>213.39285714285714</v>
      </c>
      <c r="C212" s="17">
        <f t="shared" si="57"/>
        <v>418.75</v>
      </c>
      <c r="D212" s="17">
        <f t="shared" si="58"/>
        <v>205.35714285714286</v>
      </c>
      <c r="E212" s="17">
        <f t="shared" si="59"/>
        <v>418.75</v>
      </c>
      <c r="F212" s="17">
        <f t="shared" si="60"/>
        <v>0</v>
      </c>
      <c r="G212" s="17">
        <f t="shared" si="61"/>
        <v>0</v>
      </c>
      <c r="H212" s="17">
        <f t="shared" si="62"/>
        <v>190.17857142857142</v>
      </c>
      <c r="I212" s="17">
        <f t="shared" si="63"/>
        <v>193.75</v>
      </c>
      <c r="J212" s="17">
        <f t="shared" si="64"/>
        <v>3.5714285714285836</v>
      </c>
      <c r="K212" s="17">
        <f t="shared" si="65"/>
        <v>193.75</v>
      </c>
      <c r="L212" s="17">
        <f t="shared" si="49"/>
        <v>0</v>
      </c>
      <c r="M212" s="17">
        <f t="shared" si="50"/>
        <v>0</v>
      </c>
      <c r="N212" s="17">
        <f t="shared" si="54"/>
        <v>210.71428571428572</v>
      </c>
      <c r="O212" s="17">
        <f t="shared" si="51"/>
        <v>56.25</v>
      </c>
      <c r="P212" s="17">
        <f t="shared" si="66"/>
        <v>154.46428571428572</v>
      </c>
      <c r="Q212" s="17" t="e">
        <f t="shared" si="55"/>
        <v>#N/A</v>
      </c>
      <c r="R212" s="17">
        <f t="shared" si="52"/>
        <v>0</v>
      </c>
      <c r="S212" s="17">
        <f t="shared" si="53"/>
        <v>0</v>
      </c>
    </row>
    <row r="213" spans="1:19" x14ac:dyDescent="0.25">
      <c r="A213" s="17">
        <v>17.600000000000001</v>
      </c>
      <c r="B213" s="17">
        <f t="shared" si="56"/>
        <v>214.57818181818189</v>
      </c>
      <c r="C213" s="17">
        <f t="shared" si="57"/>
        <v>425.2800000000002</v>
      </c>
      <c r="D213" s="17">
        <f t="shared" si="58"/>
        <v>210.70181818181831</v>
      </c>
      <c r="E213" s="17">
        <f t="shared" si="59"/>
        <v>425.2800000000002</v>
      </c>
      <c r="F213" s="17">
        <f t="shared" si="60"/>
        <v>0</v>
      </c>
      <c r="G213" s="17">
        <f t="shared" si="61"/>
        <v>0</v>
      </c>
      <c r="H213" s="17">
        <f t="shared" si="62"/>
        <v>190.21454545454549</v>
      </c>
      <c r="I213" s="17">
        <f t="shared" si="63"/>
        <v>199.28000000000009</v>
      </c>
      <c r="J213" s="17">
        <f t="shared" si="64"/>
        <v>9.0654545454545996</v>
      </c>
      <c r="K213" s="17">
        <f t="shared" si="65"/>
        <v>199.28000000000009</v>
      </c>
      <c r="L213" s="17">
        <f t="shared" si="49"/>
        <v>0</v>
      </c>
      <c r="M213" s="17">
        <f t="shared" si="50"/>
        <v>0</v>
      </c>
      <c r="N213" s="17">
        <f t="shared" si="54"/>
        <v>209.85090909090908</v>
      </c>
      <c r="O213" s="17">
        <f t="shared" si="51"/>
        <v>61.280000000000086</v>
      </c>
      <c r="P213" s="17">
        <f t="shared" si="66"/>
        <v>148.570909090909</v>
      </c>
      <c r="Q213" s="17" t="e">
        <f t="shared" si="55"/>
        <v>#N/A</v>
      </c>
      <c r="R213" s="17">
        <f t="shared" si="52"/>
        <v>0</v>
      </c>
      <c r="S213" s="17">
        <f t="shared" si="53"/>
        <v>0</v>
      </c>
    </row>
    <row r="214" spans="1:19" x14ac:dyDescent="0.25">
      <c r="A214" s="17">
        <v>17.7</v>
      </c>
      <c r="B214" s="17">
        <f t="shared" si="56"/>
        <v>215.78717514124295</v>
      </c>
      <c r="C214" s="17">
        <f t="shared" si="57"/>
        <v>431.86999999999989</v>
      </c>
      <c r="D214" s="17">
        <f t="shared" si="58"/>
        <v>216.08282485875694</v>
      </c>
      <c r="E214" s="17">
        <f t="shared" si="59"/>
        <v>431.86999999999989</v>
      </c>
      <c r="F214" s="17">
        <f t="shared" si="60"/>
        <v>0</v>
      </c>
      <c r="G214" s="17">
        <f t="shared" si="61"/>
        <v>0</v>
      </c>
      <c r="H214" s="17">
        <f t="shared" si="62"/>
        <v>190.28152542372882</v>
      </c>
      <c r="I214" s="17">
        <f t="shared" si="63"/>
        <v>204.86999999999989</v>
      </c>
      <c r="J214" s="17">
        <f t="shared" si="64"/>
        <v>14.588474576271068</v>
      </c>
      <c r="K214" s="17">
        <f t="shared" si="65"/>
        <v>204.86999999999989</v>
      </c>
      <c r="L214" s="17">
        <f t="shared" si="49"/>
        <v>0</v>
      </c>
      <c r="M214" s="17">
        <f t="shared" si="50"/>
        <v>0</v>
      </c>
      <c r="N214" s="17">
        <f t="shared" si="54"/>
        <v>209.02587570621475</v>
      </c>
      <c r="O214" s="17">
        <f t="shared" si="51"/>
        <v>66.369999999999891</v>
      </c>
      <c r="P214" s="17">
        <f t="shared" si="66"/>
        <v>142.65587570621486</v>
      </c>
      <c r="Q214" s="17" t="e">
        <f t="shared" si="55"/>
        <v>#N/A</v>
      </c>
      <c r="R214" s="17">
        <f t="shared" si="52"/>
        <v>0</v>
      </c>
      <c r="S214" s="17">
        <f t="shared" si="53"/>
        <v>0</v>
      </c>
    </row>
    <row r="215" spans="1:19" x14ac:dyDescent="0.25">
      <c r="A215" s="17">
        <v>17.8</v>
      </c>
      <c r="B215" s="17">
        <f t="shared" si="56"/>
        <v>217.01977528089884</v>
      </c>
      <c r="C215" s="17">
        <f t="shared" si="57"/>
        <v>438.5200000000001</v>
      </c>
      <c r="D215" s="17">
        <f t="shared" si="58"/>
        <v>221.50022471910125</v>
      </c>
      <c r="E215" s="17">
        <f t="shared" si="59"/>
        <v>438.5200000000001</v>
      </c>
      <c r="F215" s="17">
        <f t="shared" si="60"/>
        <v>0</v>
      </c>
      <c r="G215" s="17">
        <f t="shared" si="61"/>
        <v>0</v>
      </c>
      <c r="H215" s="17">
        <f t="shared" si="62"/>
        <v>190.3793258426966</v>
      </c>
      <c r="I215" s="17">
        <f t="shared" si="63"/>
        <v>210.5200000000001</v>
      </c>
      <c r="J215" s="17">
        <f t="shared" si="64"/>
        <v>20.140674157303494</v>
      </c>
      <c r="K215" s="17">
        <f t="shared" si="65"/>
        <v>210.5200000000001</v>
      </c>
      <c r="L215" s="17">
        <f t="shared" si="49"/>
        <v>0</v>
      </c>
      <c r="M215" s="17">
        <f t="shared" si="50"/>
        <v>0</v>
      </c>
      <c r="N215" s="17">
        <f t="shared" si="54"/>
        <v>208.23887640449436</v>
      </c>
      <c r="O215" s="17">
        <f t="shared" si="51"/>
        <v>71.520000000000095</v>
      </c>
      <c r="P215" s="17">
        <f t="shared" si="66"/>
        <v>136.71887640449427</v>
      </c>
      <c r="Q215" s="17" t="e">
        <f t="shared" si="55"/>
        <v>#N/A</v>
      </c>
      <c r="R215" s="17">
        <f t="shared" si="52"/>
        <v>0</v>
      </c>
      <c r="S215" s="17">
        <f t="shared" si="53"/>
        <v>0</v>
      </c>
    </row>
    <row r="216" spans="1:19" x14ac:dyDescent="0.25">
      <c r="A216" s="17">
        <v>17.899999999999999</v>
      </c>
      <c r="B216" s="17">
        <f t="shared" si="56"/>
        <v>218.27592178770951</v>
      </c>
      <c r="C216" s="17">
        <f t="shared" si="57"/>
        <v>445.2299999999999</v>
      </c>
      <c r="D216" s="17">
        <f t="shared" si="58"/>
        <v>226.9540782122904</v>
      </c>
      <c r="E216" s="17">
        <f t="shared" si="59"/>
        <v>445.2299999999999</v>
      </c>
      <c r="F216" s="17">
        <f t="shared" si="60"/>
        <v>0</v>
      </c>
      <c r="G216" s="17">
        <f t="shared" si="61"/>
        <v>0</v>
      </c>
      <c r="H216" s="17">
        <f t="shared" si="62"/>
        <v>190.5077653631285</v>
      </c>
      <c r="I216" s="17">
        <f t="shared" si="63"/>
        <v>216.23000000000002</v>
      </c>
      <c r="J216" s="17">
        <f t="shared" si="64"/>
        <v>25.722234636871519</v>
      </c>
      <c r="K216" s="17">
        <f t="shared" si="65"/>
        <v>216.23000000000002</v>
      </c>
      <c r="L216" s="17">
        <f t="shared" si="49"/>
        <v>0</v>
      </c>
      <c r="M216" s="17">
        <f t="shared" si="50"/>
        <v>0</v>
      </c>
      <c r="N216" s="17">
        <f t="shared" si="54"/>
        <v>207.48960893854746</v>
      </c>
      <c r="O216" s="17">
        <f t="shared" si="51"/>
        <v>76.730000000000018</v>
      </c>
      <c r="P216" s="17">
        <f t="shared" si="66"/>
        <v>130.75960893854744</v>
      </c>
      <c r="Q216" s="17" t="e">
        <f t="shared" si="55"/>
        <v>#N/A</v>
      </c>
      <c r="R216" s="17">
        <f t="shared" si="52"/>
        <v>0</v>
      </c>
      <c r="S216" s="17">
        <f t="shared" si="53"/>
        <v>0</v>
      </c>
    </row>
    <row r="217" spans="1:19" x14ac:dyDescent="0.25">
      <c r="A217" s="17">
        <v>18</v>
      </c>
      <c r="B217" s="17">
        <f t="shared" si="56"/>
        <v>219.55555555555554</v>
      </c>
      <c r="C217" s="17">
        <f t="shared" si="57"/>
        <v>452</v>
      </c>
      <c r="D217" s="17">
        <f t="shared" si="58"/>
        <v>232.44444444444446</v>
      </c>
      <c r="E217" s="17">
        <f t="shared" si="59"/>
        <v>452</v>
      </c>
      <c r="F217" s="17">
        <f t="shared" si="60"/>
        <v>0</v>
      </c>
      <c r="G217" s="17">
        <f t="shared" si="61"/>
        <v>0</v>
      </c>
      <c r="H217" s="17">
        <f t="shared" si="62"/>
        <v>190.66666666666666</v>
      </c>
      <c r="I217" s="17">
        <f t="shared" si="63"/>
        <v>222</v>
      </c>
      <c r="J217" s="17">
        <f t="shared" si="64"/>
        <v>31.333333333333343</v>
      </c>
      <c r="K217" s="17">
        <f t="shared" si="65"/>
        <v>222</v>
      </c>
      <c r="L217" s="17">
        <f t="shared" si="49"/>
        <v>0</v>
      </c>
      <c r="M217" s="17">
        <f t="shared" si="50"/>
        <v>0</v>
      </c>
      <c r="N217" s="17">
        <f t="shared" si="54"/>
        <v>206.77777777777777</v>
      </c>
      <c r="O217" s="17">
        <f t="shared" si="51"/>
        <v>82</v>
      </c>
      <c r="P217" s="17">
        <f t="shared" si="66"/>
        <v>124.77777777777777</v>
      </c>
      <c r="Q217" s="17" t="e">
        <f t="shared" si="55"/>
        <v>#N/A</v>
      </c>
      <c r="R217" s="17">
        <f t="shared" si="52"/>
        <v>0</v>
      </c>
      <c r="S217" s="17">
        <f t="shared" si="53"/>
        <v>0</v>
      </c>
    </row>
    <row r="218" spans="1:19" x14ac:dyDescent="0.25">
      <c r="A218" s="17">
        <v>18.100000000000101</v>
      </c>
      <c r="B218" s="17">
        <f t="shared" si="56"/>
        <v>220.85861878453167</v>
      </c>
      <c r="C218" s="17">
        <f t="shared" si="57"/>
        <v>458.83000000000686</v>
      </c>
      <c r="D218" s="17">
        <f t="shared" si="58"/>
        <v>237.97138121547519</v>
      </c>
      <c r="E218" s="17">
        <f t="shared" si="59"/>
        <v>458.83000000000686</v>
      </c>
      <c r="F218" s="17">
        <f t="shared" si="60"/>
        <v>0</v>
      </c>
      <c r="G218" s="17">
        <f t="shared" si="61"/>
        <v>0</v>
      </c>
      <c r="H218" s="17">
        <f t="shared" si="62"/>
        <v>190.85585635359138</v>
      </c>
      <c r="I218" s="17">
        <f t="shared" si="63"/>
        <v>227.83000000000595</v>
      </c>
      <c r="J218" s="17">
        <f t="shared" si="64"/>
        <v>36.974143646414575</v>
      </c>
      <c r="K218" s="17">
        <f t="shared" si="65"/>
        <v>227.83000000000595</v>
      </c>
      <c r="L218" s="17">
        <f t="shared" si="49"/>
        <v>0</v>
      </c>
      <c r="M218" s="17">
        <f t="shared" si="50"/>
        <v>0</v>
      </c>
      <c r="N218" s="17">
        <f t="shared" si="54"/>
        <v>206.10309392265131</v>
      </c>
      <c r="O218" s="17">
        <f t="shared" si="51"/>
        <v>87.330000000005384</v>
      </c>
      <c r="P218" s="17">
        <f t="shared" si="66"/>
        <v>118.77309392264593</v>
      </c>
      <c r="Q218" s="17" t="e">
        <f t="shared" si="55"/>
        <v>#N/A</v>
      </c>
      <c r="R218" s="17">
        <f t="shared" si="52"/>
        <v>0</v>
      </c>
      <c r="S218" s="17">
        <f t="shared" si="53"/>
        <v>0</v>
      </c>
    </row>
    <row r="219" spans="1:19" x14ac:dyDescent="0.25">
      <c r="A219" s="17">
        <v>18.2</v>
      </c>
      <c r="B219" s="17">
        <f t="shared" si="56"/>
        <v>222.18505494505496</v>
      </c>
      <c r="C219" s="17">
        <f t="shared" si="57"/>
        <v>465.7199999999998</v>
      </c>
      <c r="D219" s="17">
        <f t="shared" si="58"/>
        <v>243.53494505494484</v>
      </c>
      <c r="E219" s="17">
        <f t="shared" si="59"/>
        <v>465.7199999999998</v>
      </c>
      <c r="F219" s="17">
        <f t="shared" si="60"/>
        <v>0</v>
      </c>
      <c r="G219" s="17">
        <f t="shared" si="61"/>
        <v>0</v>
      </c>
      <c r="H219" s="17">
        <f t="shared" si="62"/>
        <v>191.07516483516491</v>
      </c>
      <c r="I219" s="17">
        <f t="shared" si="63"/>
        <v>233.7199999999998</v>
      </c>
      <c r="J219" s="17">
        <f t="shared" si="64"/>
        <v>42.644835164834888</v>
      </c>
      <c r="K219" s="17">
        <f t="shared" si="65"/>
        <v>233.7199999999998</v>
      </c>
      <c r="L219" s="17">
        <f t="shared" si="49"/>
        <v>0</v>
      </c>
      <c r="M219" s="17">
        <f t="shared" si="50"/>
        <v>0</v>
      </c>
      <c r="N219" s="17">
        <f t="shared" si="54"/>
        <v>205.46527472527478</v>
      </c>
      <c r="O219" s="17">
        <f t="shared" si="51"/>
        <v>92.7199999999998</v>
      </c>
      <c r="P219" s="17">
        <f t="shared" si="66"/>
        <v>112.74527472527498</v>
      </c>
      <c r="Q219" s="17" t="e">
        <f t="shared" si="55"/>
        <v>#N/A</v>
      </c>
      <c r="R219" s="17">
        <f t="shared" si="52"/>
        <v>0</v>
      </c>
      <c r="S219" s="17">
        <f t="shared" si="53"/>
        <v>0</v>
      </c>
    </row>
    <row r="220" spans="1:19" x14ac:dyDescent="0.25">
      <c r="A220" s="17">
        <v>18.3000000000001</v>
      </c>
      <c r="B220" s="17">
        <f t="shared" si="56"/>
        <v>223.53480874317074</v>
      </c>
      <c r="C220" s="17">
        <f t="shared" si="57"/>
        <v>472.67000000000701</v>
      </c>
      <c r="D220" s="17">
        <f t="shared" si="58"/>
        <v>249.13519125683626</v>
      </c>
      <c r="E220" s="17">
        <f t="shared" si="59"/>
        <v>472.67000000000701</v>
      </c>
      <c r="F220" s="17">
        <f t="shared" si="60"/>
        <v>0</v>
      </c>
      <c r="G220" s="17">
        <f t="shared" si="61"/>
        <v>0</v>
      </c>
      <c r="H220" s="17">
        <f t="shared" si="62"/>
        <v>191.32442622950842</v>
      </c>
      <c r="I220" s="17">
        <f t="shared" si="63"/>
        <v>239.67000000000598</v>
      </c>
      <c r="J220" s="17">
        <f t="shared" si="64"/>
        <v>48.345573770497566</v>
      </c>
      <c r="K220" s="17">
        <f t="shared" si="65"/>
        <v>239.67000000000598</v>
      </c>
      <c r="L220" s="17">
        <f t="shared" si="49"/>
        <v>0</v>
      </c>
      <c r="M220" s="17">
        <f t="shared" si="50"/>
        <v>0</v>
      </c>
      <c r="N220" s="17">
        <f t="shared" si="54"/>
        <v>204.86404371584646</v>
      </c>
      <c r="O220" s="17">
        <f t="shared" si="51"/>
        <v>98.17000000000553</v>
      </c>
      <c r="P220" s="17">
        <f t="shared" si="66"/>
        <v>106.69404371584093</v>
      </c>
      <c r="Q220" s="17" t="e">
        <f t="shared" si="55"/>
        <v>#N/A</v>
      </c>
      <c r="R220" s="17">
        <f t="shared" si="52"/>
        <v>0</v>
      </c>
      <c r="S220" s="17">
        <f t="shared" si="53"/>
        <v>0</v>
      </c>
    </row>
    <row r="221" spans="1:19" x14ac:dyDescent="0.25">
      <c r="A221" s="17">
        <v>18.399999999999999</v>
      </c>
      <c r="B221" s="17">
        <f t="shared" si="56"/>
        <v>224.90782608695645</v>
      </c>
      <c r="C221" s="17">
        <f t="shared" si="57"/>
        <v>479.67999999999984</v>
      </c>
      <c r="D221" s="17">
        <f t="shared" si="58"/>
        <v>254.77217391304339</v>
      </c>
      <c r="E221" s="17">
        <f t="shared" si="59"/>
        <v>479.67999999999984</v>
      </c>
      <c r="F221" s="17">
        <f t="shared" si="60"/>
        <v>0</v>
      </c>
      <c r="G221" s="17">
        <f t="shared" si="61"/>
        <v>0</v>
      </c>
      <c r="H221" s="17">
        <f t="shared" si="62"/>
        <v>191.60347826086957</v>
      </c>
      <c r="I221" s="17">
        <f t="shared" si="63"/>
        <v>245.67999999999995</v>
      </c>
      <c r="J221" s="17">
        <f t="shared" si="64"/>
        <v>54.076521739130385</v>
      </c>
      <c r="K221" s="17">
        <f t="shared" si="65"/>
        <v>245.67999999999995</v>
      </c>
      <c r="L221" s="17">
        <f t="shared" si="49"/>
        <v>0</v>
      </c>
      <c r="M221" s="17">
        <f t="shared" si="50"/>
        <v>0</v>
      </c>
      <c r="N221" s="17">
        <f t="shared" si="54"/>
        <v>204.29913043478263</v>
      </c>
      <c r="O221" s="17">
        <f t="shared" si="51"/>
        <v>103.67999999999995</v>
      </c>
      <c r="P221" s="17">
        <f t="shared" si="66"/>
        <v>100.61913043478268</v>
      </c>
      <c r="Q221" s="17" t="e">
        <f t="shared" si="55"/>
        <v>#N/A</v>
      </c>
      <c r="R221" s="17">
        <f t="shared" si="52"/>
        <v>0</v>
      </c>
      <c r="S221" s="17">
        <f t="shared" si="53"/>
        <v>0</v>
      </c>
    </row>
    <row r="222" spans="1:19" x14ac:dyDescent="0.25">
      <c r="A222" s="17">
        <v>18.5</v>
      </c>
      <c r="B222" s="17">
        <f t="shared" si="56"/>
        <v>226.30405405405406</v>
      </c>
      <c r="C222" s="17">
        <f t="shared" si="57"/>
        <v>486.75</v>
      </c>
      <c r="D222" s="17">
        <f t="shared" si="58"/>
        <v>260.44594594594594</v>
      </c>
      <c r="E222" s="17">
        <f t="shared" si="59"/>
        <v>486.75</v>
      </c>
      <c r="F222" s="17">
        <f t="shared" si="60"/>
        <v>0</v>
      </c>
      <c r="G222" s="17">
        <f t="shared" si="61"/>
        <v>0</v>
      </c>
      <c r="H222" s="17">
        <f t="shared" si="62"/>
        <v>191.91216216216216</v>
      </c>
      <c r="I222" s="17">
        <f t="shared" si="63"/>
        <v>251.75</v>
      </c>
      <c r="J222" s="17">
        <f t="shared" si="64"/>
        <v>59.837837837837839</v>
      </c>
      <c r="K222" s="17">
        <f t="shared" si="65"/>
        <v>251.75</v>
      </c>
      <c r="L222" s="17">
        <f t="shared" si="49"/>
        <v>0</v>
      </c>
      <c r="M222" s="17">
        <f t="shared" si="50"/>
        <v>0</v>
      </c>
      <c r="N222" s="17">
        <f t="shared" si="54"/>
        <v>203.77027027027026</v>
      </c>
      <c r="O222" s="17">
        <f t="shared" si="51"/>
        <v>109.25</v>
      </c>
      <c r="P222" s="17">
        <f t="shared" si="66"/>
        <v>94.52027027027026</v>
      </c>
      <c r="Q222" s="17" t="e">
        <f t="shared" si="55"/>
        <v>#N/A</v>
      </c>
      <c r="R222" s="17">
        <f t="shared" si="52"/>
        <v>0</v>
      </c>
      <c r="S222" s="17">
        <f t="shared" si="53"/>
        <v>0</v>
      </c>
    </row>
    <row r="223" spans="1:19" x14ac:dyDescent="0.25">
      <c r="A223" s="17">
        <v>18.600000000000101</v>
      </c>
      <c r="B223" s="17">
        <f t="shared" si="56"/>
        <v>227.7234408602165</v>
      </c>
      <c r="C223" s="17">
        <f t="shared" si="57"/>
        <v>493.88000000000716</v>
      </c>
      <c r="D223" s="17">
        <f t="shared" si="58"/>
        <v>266.15655913979066</v>
      </c>
      <c r="E223" s="17">
        <f t="shared" si="59"/>
        <v>493.88000000000716</v>
      </c>
      <c r="F223" s="17">
        <f t="shared" si="60"/>
        <v>0</v>
      </c>
      <c r="G223" s="17">
        <f t="shared" si="61"/>
        <v>0</v>
      </c>
      <c r="H223" s="17">
        <f t="shared" si="62"/>
        <v>192.25032258064556</v>
      </c>
      <c r="I223" s="17">
        <f t="shared" si="63"/>
        <v>257.88000000000625</v>
      </c>
      <c r="J223" s="17">
        <f t="shared" si="64"/>
        <v>65.629677419360689</v>
      </c>
      <c r="K223" s="17">
        <f t="shared" si="65"/>
        <v>257.88000000000625</v>
      </c>
      <c r="L223" s="17">
        <f t="shared" si="49"/>
        <v>0</v>
      </c>
      <c r="M223" s="17">
        <f t="shared" si="50"/>
        <v>0</v>
      </c>
      <c r="N223" s="17">
        <f t="shared" si="54"/>
        <v>203.27720430107476</v>
      </c>
      <c r="O223" s="17">
        <f t="shared" si="51"/>
        <v>114.88000000000568</v>
      </c>
      <c r="P223" s="17">
        <f t="shared" si="66"/>
        <v>88.397204301069081</v>
      </c>
      <c r="Q223" s="17" t="e">
        <f t="shared" si="55"/>
        <v>#N/A</v>
      </c>
      <c r="R223" s="17">
        <f t="shared" si="52"/>
        <v>0</v>
      </c>
      <c r="S223" s="17">
        <f t="shared" si="53"/>
        <v>0</v>
      </c>
    </row>
    <row r="224" spans="1:19" x14ac:dyDescent="0.25">
      <c r="A224" s="17">
        <v>18.700000000000099</v>
      </c>
      <c r="B224" s="17">
        <f t="shared" si="56"/>
        <v>229.16593582887845</v>
      </c>
      <c r="C224" s="17">
        <f t="shared" si="57"/>
        <v>501.0700000000071</v>
      </c>
      <c r="D224" s="17">
        <f t="shared" si="58"/>
        <v>271.90406417112865</v>
      </c>
      <c r="E224" s="17">
        <f t="shared" si="59"/>
        <v>501.0700000000071</v>
      </c>
      <c r="F224" s="17">
        <f t="shared" si="60"/>
        <v>0</v>
      </c>
      <c r="G224" s="17">
        <f t="shared" si="61"/>
        <v>0</v>
      </c>
      <c r="H224" s="17">
        <f t="shared" si="62"/>
        <v>192.61780748663136</v>
      </c>
      <c r="I224" s="17">
        <f t="shared" si="63"/>
        <v>264.07000000000619</v>
      </c>
      <c r="J224" s="17">
        <f t="shared" si="64"/>
        <v>71.452192513374825</v>
      </c>
      <c r="K224" s="17">
        <f t="shared" si="65"/>
        <v>264.07000000000619</v>
      </c>
      <c r="L224" s="17">
        <f t="shared" si="49"/>
        <v>0</v>
      </c>
      <c r="M224" s="17">
        <f t="shared" si="50"/>
        <v>0</v>
      </c>
      <c r="N224" s="17">
        <f t="shared" si="54"/>
        <v>202.81967914438454</v>
      </c>
      <c r="O224" s="17">
        <f t="shared" si="51"/>
        <v>120.57000000000562</v>
      </c>
      <c r="P224" s="17">
        <f t="shared" si="66"/>
        <v>82.249679144378916</v>
      </c>
      <c r="Q224" s="17" t="e">
        <f t="shared" si="55"/>
        <v>#N/A</v>
      </c>
      <c r="R224" s="17">
        <f t="shared" si="52"/>
        <v>0</v>
      </c>
      <c r="S224" s="17">
        <f t="shared" si="53"/>
        <v>0</v>
      </c>
    </row>
    <row r="225" spans="1:19" x14ac:dyDescent="0.25">
      <c r="A225" s="17">
        <v>18.8000000000001</v>
      </c>
      <c r="B225" s="17">
        <f t="shared" si="56"/>
        <v>230.63148936170361</v>
      </c>
      <c r="C225" s="17">
        <f t="shared" si="57"/>
        <v>508.32000000000733</v>
      </c>
      <c r="D225" s="17">
        <f t="shared" si="58"/>
        <v>277.68851063830368</v>
      </c>
      <c r="E225" s="17">
        <f t="shared" si="59"/>
        <v>508.32000000000733</v>
      </c>
      <c r="F225" s="17">
        <f t="shared" si="60"/>
        <v>0</v>
      </c>
      <c r="G225" s="17">
        <f t="shared" si="61"/>
        <v>0</v>
      </c>
      <c r="H225" s="17">
        <f t="shared" si="62"/>
        <v>193.01446808510676</v>
      </c>
      <c r="I225" s="17">
        <f t="shared" si="63"/>
        <v>270.3200000000063</v>
      </c>
      <c r="J225" s="17">
        <f t="shared" si="64"/>
        <v>77.305531914899547</v>
      </c>
      <c r="K225" s="17">
        <f t="shared" si="65"/>
        <v>270.3200000000063</v>
      </c>
      <c r="L225" s="17">
        <f t="shared" si="49"/>
        <v>0</v>
      </c>
      <c r="M225" s="17">
        <f t="shared" si="50"/>
        <v>0</v>
      </c>
      <c r="N225" s="17">
        <f t="shared" si="54"/>
        <v>202.3974468085103</v>
      </c>
      <c r="O225" s="17">
        <f t="shared" si="51"/>
        <v>126.32000000000585</v>
      </c>
      <c r="P225" s="17">
        <f t="shared" si="66"/>
        <v>76.077446808504448</v>
      </c>
      <c r="Q225" s="17" t="e">
        <f t="shared" si="55"/>
        <v>#N/A</v>
      </c>
      <c r="R225" s="17">
        <f t="shared" si="52"/>
        <v>0</v>
      </c>
      <c r="S225" s="17">
        <f t="shared" si="53"/>
        <v>0</v>
      </c>
    </row>
    <row r="226" spans="1:19" x14ac:dyDescent="0.25">
      <c r="A226" s="17">
        <v>18.900000000000102</v>
      </c>
      <c r="B226" s="17">
        <f t="shared" si="56"/>
        <v>232.12005291005443</v>
      </c>
      <c r="C226" s="17">
        <f t="shared" si="57"/>
        <v>515.63000000000739</v>
      </c>
      <c r="D226" s="17">
        <f t="shared" si="58"/>
        <v>283.50994708995296</v>
      </c>
      <c r="E226" s="17">
        <f t="shared" si="59"/>
        <v>515.63000000000739</v>
      </c>
      <c r="F226" s="17">
        <f t="shared" si="60"/>
        <v>0</v>
      </c>
      <c r="G226" s="17">
        <f t="shared" si="61"/>
        <v>0</v>
      </c>
      <c r="H226" s="17">
        <f t="shared" si="62"/>
        <v>193.4401587301592</v>
      </c>
      <c r="I226" s="17">
        <f t="shared" si="63"/>
        <v>276.63000000000636</v>
      </c>
      <c r="J226" s="17">
        <f t="shared" si="64"/>
        <v>83.189841269847165</v>
      </c>
      <c r="K226" s="17">
        <f t="shared" si="65"/>
        <v>276.63000000000636</v>
      </c>
      <c r="L226" s="17">
        <f t="shared" si="49"/>
        <v>0</v>
      </c>
      <c r="M226" s="17">
        <f t="shared" si="50"/>
        <v>0</v>
      </c>
      <c r="N226" s="17">
        <f t="shared" si="54"/>
        <v>202.01026455026422</v>
      </c>
      <c r="O226" s="17">
        <f t="shared" si="51"/>
        <v>132.13000000000579</v>
      </c>
      <c r="P226" s="17">
        <f t="shared" si="66"/>
        <v>69.880264550258431</v>
      </c>
      <c r="Q226" s="17" t="e">
        <f t="shared" si="55"/>
        <v>#N/A</v>
      </c>
      <c r="R226" s="17">
        <f t="shared" si="52"/>
        <v>0</v>
      </c>
      <c r="S226" s="17">
        <f t="shared" si="53"/>
        <v>0</v>
      </c>
    </row>
    <row r="227" spans="1:19" x14ac:dyDescent="0.25">
      <c r="A227" s="17">
        <v>19.000000000000099</v>
      </c>
      <c r="B227" s="17">
        <f t="shared" si="56"/>
        <v>233.63157894736997</v>
      </c>
      <c r="C227" s="17">
        <f t="shared" si="57"/>
        <v>523.00000000000739</v>
      </c>
      <c r="D227" s="17">
        <f t="shared" si="58"/>
        <v>289.36842105263742</v>
      </c>
      <c r="E227" s="17">
        <f t="shared" si="59"/>
        <v>523.00000000000739</v>
      </c>
      <c r="F227" s="17">
        <f t="shared" si="60"/>
        <v>0</v>
      </c>
      <c r="G227" s="17">
        <f t="shared" si="61"/>
        <v>0</v>
      </c>
      <c r="H227" s="17">
        <f t="shared" si="62"/>
        <v>193.89473684210571</v>
      </c>
      <c r="I227" s="17">
        <f t="shared" si="63"/>
        <v>283.00000000000637</v>
      </c>
      <c r="J227" s="17">
        <f t="shared" si="64"/>
        <v>89.105263157900652</v>
      </c>
      <c r="K227" s="17">
        <f t="shared" si="65"/>
        <v>283.00000000000637</v>
      </c>
      <c r="L227" s="17">
        <f t="shared" si="49"/>
        <v>0</v>
      </c>
      <c r="M227" s="17">
        <f t="shared" si="50"/>
        <v>0</v>
      </c>
      <c r="N227" s="17">
        <f t="shared" si="54"/>
        <v>201.65789473684177</v>
      </c>
      <c r="O227" s="17">
        <f t="shared" si="51"/>
        <v>138.00000000000591</v>
      </c>
      <c r="P227" s="17">
        <f t="shared" si="66"/>
        <v>63.657894736835857</v>
      </c>
      <c r="Q227" s="17" t="e">
        <f t="shared" si="55"/>
        <v>#N/A</v>
      </c>
      <c r="R227" s="17">
        <f t="shared" si="52"/>
        <v>0</v>
      </c>
      <c r="S227" s="17">
        <f t="shared" si="53"/>
        <v>0</v>
      </c>
    </row>
    <row r="228" spans="1:19" x14ac:dyDescent="0.25">
      <c r="A228" s="17">
        <v>19.100000000000101</v>
      </c>
      <c r="B228" s="17">
        <f t="shared" si="56"/>
        <v>235.16602094240997</v>
      </c>
      <c r="C228" s="17">
        <f t="shared" si="57"/>
        <v>530.43000000000757</v>
      </c>
      <c r="D228" s="17">
        <f t="shared" si="58"/>
        <v>295.26397905759757</v>
      </c>
      <c r="E228" s="17">
        <f t="shared" si="59"/>
        <v>530.43000000000757</v>
      </c>
      <c r="F228" s="17">
        <f t="shared" si="60"/>
        <v>0</v>
      </c>
      <c r="G228" s="17">
        <f t="shared" si="61"/>
        <v>0</v>
      </c>
      <c r="H228" s="17">
        <f t="shared" si="62"/>
        <v>194.37806282722565</v>
      </c>
      <c r="I228" s="17">
        <f t="shared" si="63"/>
        <v>289.43000000000666</v>
      </c>
      <c r="J228" s="17">
        <f t="shared" si="64"/>
        <v>95.05193717278101</v>
      </c>
      <c r="K228" s="17">
        <f t="shared" si="65"/>
        <v>289.43000000000666</v>
      </c>
      <c r="L228" s="17">
        <f t="shared" si="49"/>
        <v>0</v>
      </c>
      <c r="M228" s="17">
        <f t="shared" si="50"/>
        <v>0</v>
      </c>
      <c r="N228" s="17">
        <f t="shared" si="54"/>
        <v>201.34010471204155</v>
      </c>
      <c r="O228" s="17">
        <f t="shared" si="51"/>
        <v>143.9300000000062</v>
      </c>
      <c r="P228" s="17">
        <f t="shared" si="66"/>
        <v>57.410104712035348</v>
      </c>
      <c r="Q228" s="17" t="e">
        <f t="shared" si="55"/>
        <v>#N/A</v>
      </c>
      <c r="R228" s="17">
        <f t="shared" si="52"/>
        <v>0</v>
      </c>
      <c r="S228" s="17">
        <f t="shared" si="53"/>
        <v>0</v>
      </c>
    </row>
    <row r="229" spans="1:19" x14ac:dyDescent="0.25">
      <c r="A229" s="17">
        <v>19.200000000000099</v>
      </c>
      <c r="B229" s="17">
        <f t="shared" si="56"/>
        <v>236.72333333333484</v>
      </c>
      <c r="C229" s="17">
        <f t="shared" si="57"/>
        <v>537.92000000000746</v>
      </c>
      <c r="D229" s="17">
        <f t="shared" si="58"/>
        <v>301.19666666667263</v>
      </c>
      <c r="E229" s="17">
        <f t="shared" si="59"/>
        <v>537.92000000000746</v>
      </c>
      <c r="F229" s="17">
        <f t="shared" si="60"/>
        <v>0</v>
      </c>
      <c r="G229" s="17">
        <f t="shared" si="61"/>
        <v>0</v>
      </c>
      <c r="H229" s="17">
        <f t="shared" si="62"/>
        <v>194.89000000000053</v>
      </c>
      <c r="I229" s="17">
        <f t="shared" si="63"/>
        <v>295.92000000000655</v>
      </c>
      <c r="J229" s="17">
        <f t="shared" si="64"/>
        <v>101.03000000000603</v>
      </c>
      <c r="K229" s="17">
        <f t="shared" si="65"/>
        <v>295.92000000000655</v>
      </c>
      <c r="L229" s="17">
        <f t="shared" si="49"/>
        <v>0</v>
      </c>
      <c r="M229" s="17">
        <f t="shared" si="50"/>
        <v>0</v>
      </c>
      <c r="N229" s="17">
        <f t="shared" si="54"/>
        <v>201.05666666666642</v>
      </c>
      <c r="O229" s="17">
        <f t="shared" si="51"/>
        <v>149.92000000000598</v>
      </c>
      <c r="P229" s="17">
        <f t="shared" si="66"/>
        <v>51.136666666660432</v>
      </c>
      <c r="Q229" s="17" t="e">
        <f t="shared" si="55"/>
        <v>#N/A</v>
      </c>
      <c r="R229" s="17">
        <f t="shared" si="52"/>
        <v>0</v>
      </c>
      <c r="S229" s="17">
        <f t="shared" si="53"/>
        <v>0</v>
      </c>
    </row>
    <row r="230" spans="1:19" x14ac:dyDescent="0.25">
      <c r="A230" s="17">
        <v>19.3000000000001</v>
      </c>
      <c r="B230" s="17">
        <f t="shared" si="56"/>
        <v>238.30347150259223</v>
      </c>
      <c r="C230" s="17">
        <f t="shared" si="57"/>
        <v>545.47000000000764</v>
      </c>
      <c r="D230" s="17">
        <f t="shared" si="58"/>
        <v>307.16652849741541</v>
      </c>
      <c r="E230" s="17">
        <f t="shared" si="59"/>
        <v>545.47000000000764</v>
      </c>
      <c r="F230" s="17">
        <f t="shared" si="60"/>
        <v>0</v>
      </c>
      <c r="G230" s="17">
        <f t="shared" si="61"/>
        <v>0</v>
      </c>
      <c r="H230" s="17">
        <f t="shared" si="62"/>
        <v>195.43041450777258</v>
      </c>
      <c r="I230" s="17">
        <f t="shared" si="63"/>
        <v>302.47000000000662</v>
      </c>
      <c r="J230" s="17">
        <f t="shared" si="64"/>
        <v>107.03958549223404</v>
      </c>
      <c r="K230" s="17">
        <f t="shared" si="65"/>
        <v>302.47000000000662</v>
      </c>
      <c r="L230" s="17">
        <f t="shared" ref="L230:L293" si="67">IF(J230=$C$10,I230,0)</f>
        <v>0</v>
      </c>
      <c r="M230" s="17">
        <f t="shared" ref="M230:M293" si="68">IF(I230=L230,A230,0)</f>
        <v>0</v>
      </c>
      <c r="N230" s="17">
        <f t="shared" si="54"/>
        <v>200.80735751295313</v>
      </c>
      <c r="O230" s="17">
        <f t="shared" ref="O230:O293" si="69">+$D$11*A230^2+$D$12*A230+$D$13</f>
        <v>155.97000000000617</v>
      </c>
      <c r="P230" s="17">
        <f t="shared" si="66"/>
        <v>44.837357512946966</v>
      </c>
      <c r="Q230" s="17" t="e">
        <f t="shared" si="55"/>
        <v>#N/A</v>
      </c>
      <c r="R230" s="17">
        <f t="shared" ref="R230:R293" si="70">IF(P230=$D$10,O230,0)</f>
        <v>0</v>
      </c>
      <c r="S230" s="17">
        <f t="shared" ref="S230:S293" si="71">IF(O230=R230,A230,0)</f>
        <v>0</v>
      </c>
    </row>
    <row r="231" spans="1:19" x14ac:dyDescent="0.25">
      <c r="A231" s="17">
        <v>19.400000000000102</v>
      </c>
      <c r="B231" s="17">
        <f t="shared" si="56"/>
        <v>239.90639175257894</v>
      </c>
      <c r="C231" s="17">
        <f t="shared" si="57"/>
        <v>553.08000000000766</v>
      </c>
      <c r="D231" s="17">
        <f t="shared" si="58"/>
        <v>313.17360824742872</v>
      </c>
      <c r="E231" s="17">
        <f t="shared" si="59"/>
        <v>553.08000000000766</v>
      </c>
      <c r="F231" s="17">
        <f t="shared" si="60"/>
        <v>0</v>
      </c>
      <c r="G231" s="17">
        <f t="shared" si="61"/>
        <v>0</v>
      </c>
      <c r="H231" s="17">
        <f t="shared" si="62"/>
        <v>195.99917525773256</v>
      </c>
      <c r="I231" s="17">
        <f t="shared" si="63"/>
        <v>309.08000000000663</v>
      </c>
      <c r="J231" s="17">
        <f t="shared" si="64"/>
        <v>113.08082474227407</v>
      </c>
      <c r="K231" s="17">
        <f t="shared" si="65"/>
        <v>309.08000000000663</v>
      </c>
      <c r="L231" s="17">
        <f t="shared" si="67"/>
        <v>0</v>
      </c>
      <c r="M231" s="17">
        <f t="shared" si="68"/>
        <v>0</v>
      </c>
      <c r="N231" s="17">
        <f t="shared" ref="N231:N294" si="72">(+$D$11/3*A231^3+$D$12/2*A231^2+$D$13*A231+$D$14)/A231</f>
        <v>200.59195876288635</v>
      </c>
      <c r="O231" s="17">
        <f t="shared" si="69"/>
        <v>162.08000000000607</v>
      </c>
      <c r="P231" s="17">
        <f t="shared" si="66"/>
        <v>38.511958762880283</v>
      </c>
      <c r="Q231" s="17" t="e">
        <f t="shared" ref="Q231:Q294" si="73">IF(O231&gt;=N231,O231,NA())</f>
        <v>#N/A</v>
      </c>
      <c r="R231" s="17">
        <f t="shared" si="70"/>
        <v>0</v>
      </c>
      <c r="S231" s="17">
        <f t="shared" si="71"/>
        <v>0</v>
      </c>
    </row>
    <row r="232" spans="1:19" x14ac:dyDescent="0.25">
      <c r="A232" s="17">
        <v>19.500000000000099</v>
      </c>
      <c r="B232" s="17">
        <f t="shared" si="56"/>
        <v>241.53205128205289</v>
      </c>
      <c r="C232" s="17">
        <f t="shared" si="57"/>
        <v>560.75000000000762</v>
      </c>
      <c r="D232" s="17">
        <f t="shared" si="58"/>
        <v>319.21794871795476</v>
      </c>
      <c r="E232" s="17">
        <f t="shared" si="59"/>
        <v>560.75000000000762</v>
      </c>
      <c r="F232" s="17">
        <f t="shared" si="60"/>
        <v>0</v>
      </c>
      <c r="G232" s="17">
        <f t="shared" si="61"/>
        <v>0</v>
      </c>
      <c r="H232" s="17">
        <f t="shared" si="62"/>
        <v>196.59615384615446</v>
      </c>
      <c r="I232" s="17">
        <f t="shared" si="63"/>
        <v>315.75000000000659</v>
      </c>
      <c r="J232" s="17">
        <f t="shared" si="64"/>
        <v>119.15384615385213</v>
      </c>
      <c r="K232" s="17">
        <f t="shared" si="65"/>
        <v>315.75000000000659</v>
      </c>
      <c r="L232" s="17">
        <f t="shared" si="67"/>
        <v>0</v>
      </c>
      <c r="M232" s="17">
        <f t="shared" si="68"/>
        <v>0</v>
      </c>
      <c r="N232" s="17">
        <f t="shared" si="72"/>
        <v>200.41025641025627</v>
      </c>
      <c r="O232" s="17">
        <f t="shared" si="69"/>
        <v>168.25000000000614</v>
      </c>
      <c r="P232" s="17">
        <f t="shared" si="66"/>
        <v>32.160256410250128</v>
      </c>
      <c r="Q232" s="17" t="e">
        <f t="shared" si="73"/>
        <v>#N/A</v>
      </c>
      <c r="R232" s="17">
        <f t="shared" si="70"/>
        <v>0</v>
      </c>
      <c r="S232" s="17">
        <f t="shared" si="71"/>
        <v>0</v>
      </c>
    </row>
    <row r="233" spans="1:19" x14ac:dyDescent="0.25">
      <c r="A233" s="17">
        <v>19.600000000000101</v>
      </c>
      <c r="B233" s="17">
        <f t="shared" si="56"/>
        <v>243.180408163267</v>
      </c>
      <c r="C233" s="17">
        <f t="shared" si="57"/>
        <v>568.48000000000775</v>
      </c>
      <c r="D233" s="17">
        <f t="shared" si="58"/>
        <v>325.29959183674077</v>
      </c>
      <c r="E233" s="17">
        <f t="shared" si="59"/>
        <v>568.48000000000775</v>
      </c>
      <c r="F233" s="17">
        <f t="shared" si="60"/>
        <v>0</v>
      </c>
      <c r="G233" s="17">
        <f t="shared" si="61"/>
        <v>0</v>
      </c>
      <c r="H233" s="17">
        <f t="shared" si="62"/>
        <v>197.22122448979661</v>
      </c>
      <c r="I233" s="17">
        <f t="shared" si="63"/>
        <v>322.48000000000684</v>
      </c>
      <c r="J233" s="17">
        <f t="shared" si="64"/>
        <v>125.25877551021023</v>
      </c>
      <c r="K233" s="17">
        <f t="shared" si="65"/>
        <v>322.48000000000684</v>
      </c>
      <c r="L233" s="17">
        <f t="shared" si="67"/>
        <v>0</v>
      </c>
      <c r="M233" s="17">
        <f t="shared" si="68"/>
        <v>0</v>
      </c>
      <c r="N233" s="17">
        <f t="shared" si="72"/>
        <v>200.26204081632639</v>
      </c>
      <c r="O233" s="17">
        <f t="shared" si="69"/>
        <v>174.48000000000638</v>
      </c>
      <c r="P233" s="17">
        <f t="shared" si="66"/>
        <v>25.782040816320006</v>
      </c>
      <c r="Q233" s="17" t="e">
        <f t="shared" si="73"/>
        <v>#N/A</v>
      </c>
      <c r="R233" s="17">
        <f t="shared" si="70"/>
        <v>0</v>
      </c>
      <c r="S233" s="17">
        <f t="shared" si="71"/>
        <v>0</v>
      </c>
    </row>
    <row r="234" spans="1:19" x14ac:dyDescent="0.25">
      <c r="A234" s="17">
        <v>19.700000000000099</v>
      </c>
      <c r="B234" s="17">
        <f t="shared" si="56"/>
        <v>244.85142131979862</v>
      </c>
      <c r="C234" s="17">
        <f t="shared" si="57"/>
        <v>576.27000000000783</v>
      </c>
      <c r="D234" s="17">
        <f t="shared" si="58"/>
        <v>331.41857868020918</v>
      </c>
      <c r="E234" s="17">
        <f t="shared" si="59"/>
        <v>576.27000000000783</v>
      </c>
      <c r="F234" s="17">
        <f t="shared" si="60"/>
        <v>0</v>
      </c>
      <c r="G234" s="17">
        <f t="shared" si="61"/>
        <v>0</v>
      </c>
      <c r="H234" s="17">
        <f t="shared" si="62"/>
        <v>197.8742639593915</v>
      </c>
      <c r="I234" s="17">
        <f t="shared" si="63"/>
        <v>329.27000000000692</v>
      </c>
      <c r="J234" s="17">
        <f t="shared" si="64"/>
        <v>131.39573604061542</v>
      </c>
      <c r="K234" s="17">
        <f t="shared" si="65"/>
        <v>329.27000000000692</v>
      </c>
      <c r="L234" s="17">
        <f t="shared" si="67"/>
        <v>0</v>
      </c>
      <c r="M234" s="17">
        <f t="shared" si="68"/>
        <v>0</v>
      </c>
      <c r="N234" s="17">
        <f t="shared" si="72"/>
        <v>200.14710659898466</v>
      </c>
      <c r="O234" s="17">
        <f t="shared" si="69"/>
        <v>180.77000000000635</v>
      </c>
      <c r="P234" s="17">
        <f t="shared" si="66"/>
        <v>19.377106598978315</v>
      </c>
      <c r="Q234" s="17" t="e">
        <f t="shared" si="73"/>
        <v>#N/A</v>
      </c>
      <c r="R234" s="17">
        <f t="shared" si="70"/>
        <v>0</v>
      </c>
      <c r="S234" s="17">
        <f t="shared" si="71"/>
        <v>0</v>
      </c>
    </row>
    <row r="235" spans="1:19" x14ac:dyDescent="0.25">
      <c r="A235" s="17">
        <v>19.8000000000001</v>
      </c>
      <c r="B235" s="17">
        <f t="shared" si="56"/>
        <v>246.54505050505219</v>
      </c>
      <c r="C235" s="17">
        <f t="shared" si="57"/>
        <v>584.12000000000774</v>
      </c>
      <c r="D235" s="17">
        <f t="shared" si="58"/>
        <v>337.57494949495555</v>
      </c>
      <c r="E235" s="17">
        <f t="shared" si="59"/>
        <v>584.12000000000774</v>
      </c>
      <c r="F235" s="17">
        <f t="shared" si="60"/>
        <v>0</v>
      </c>
      <c r="G235" s="17">
        <f t="shared" si="61"/>
        <v>0</v>
      </c>
      <c r="H235" s="17">
        <f t="shared" si="62"/>
        <v>198.55515151515223</v>
      </c>
      <c r="I235" s="17">
        <f t="shared" si="63"/>
        <v>336.12000000000671</v>
      </c>
      <c r="J235" s="17">
        <f t="shared" si="64"/>
        <v>137.56484848485448</v>
      </c>
      <c r="K235" s="17">
        <f t="shared" si="65"/>
        <v>336.12000000000671</v>
      </c>
      <c r="L235" s="17">
        <f t="shared" si="67"/>
        <v>0</v>
      </c>
      <c r="M235" s="17">
        <f t="shared" si="68"/>
        <v>0</v>
      </c>
      <c r="N235" s="17">
        <f t="shared" si="72"/>
        <v>200.0652525252525</v>
      </c>
      <c r="O235" s="17">
        <f t="shared" si="69"/>
        <v>187.12000000000626</v>
      </c>
      <c r="P235" s="17">
        <f t="shared" si="66"/>
        <v>12.945252525246246</v>
      </c>
      <c r="Q235" s="17" t="e">
        <f t="shared" si="73"/>
        <v>#N/A</v>
      </c>
      <c r="R235" s="17">
        <f t="shared" si="70"/>
        <v>0</v>
      </c>
      <c r="S235" s="17">
        <f t="shared" si="71"/>
        <v>0</v>
      </c>
    </row>
    <row r="236" spans="1:19" x14ac:dyDescent="0.25">
      <c r="A236" s="17">
        <v>19.900000000000102</v>
      </c>
      <c r="B236" s="17">
        <f t="shared" si="56"/>
        <v>248.26125628140875</v>
      </c>
      <c r="C236" s="17">
        <f t="shared" si="57"/>
        <v>592.03000000000793</v>
      </c>
      <c r="D236" s="17">
        <f t="shared" si="58"/>
        <v>343.76874371859918</v>
      </c>
      <c r="E236" s="17">
        <f t="shared" si="59"/>
        <v>592.03000000000793</v>
      </c>
      <c r="F236" s="17">
        <f t="shared" si="60"/>
        <v>0</v>
      </c>
      <c r="G236" s="17">
        <f t="shared" si="61"/>
        <v>0</v>
      </c>
      <c r="H236" s="17">
        <f t="shared" si="62"/>
        <v>199.26376884422189</v>
      </c>
      <c r="I236" s="17">
        <f t="shared" si="63"/>
        <v>343.03000000000691</v>
      </c>
      <c r="J236" s="17">
        <f t="shared" si="64"/>
        <v>143.76623115578502</v>
      </c>
      <c r="K236" s="17">
        <f t="shared" si="65"/>
        <v>343.03000000000691</v>
      </c>
      <c r="L236" s="17">
        <f t="shared" si="67"/>
        <v>0</v>
      </c>
      <c r="M236" s="17">
        <f t="shared" si="68"/>
        <v>0</v>
      </c>
      <c r="N236" s="17">
        <f t="shared" si="72"/>
        <v>200.01628140703514</v>
      </c>
      <c r="O236" s="17">
        <f t="shared" si="69"/>
        <v>193.53000000000634</v>
      </c>
      <c r="P236" s="17">
        <f t="shared" si="66"/>
        <v>6.4862814070287982</v>
      </c>
      <c r="Q236" s="17" t="e">
        <f t="shared" si="73"/>
        <v>#N/A</v>
      </c>
      <c r="R236" s="17">
        <f t="shared" si="70"/>
        <v>0</v>
      </c>
      <c r="S236" s="17">
        <f t="shared" si="71"/>
        <v>0</v>
      </c>
    </row>
    <row r="237" spans="1:19" x14ac:dyDescent="0.25">
      <c r="A237" s="17">
        <v>20.000000000000099</v>
      </c>
      <c r="B237" s="17">
        <f t="shared" si="56"/>
        <v>250.00000000000171</v>
      </c>
      <c r="C237" s="17">
        <f t="shared" si="57"/>
        <v>600.00000000000784</v>
      </c>
      <c r="D237" s="17">
        <f t="shared" si="58"/>
        <v>350.00000000000614</v>
      </c>
      <c r="E237" s="17">
        <f t="shared" si="59"/>
        <v>600.00000000000784</v>
      </c>
      <c r="F237" s="17">
        <f t="shared" si="60"/>
        <v>0</v>
      </c>
      <c r="G237" s="17">
        <f t="shared" si="61"/>
        <v>0</v>
      </c>
      <c r="H237" s="17">
        <f t="shared" si="62"/>
        <v>200.00000000000071</v>
      </c>
      <c r="I237" s="17">
        <f t="shared" si="63"/>
        <v>350.00000000000682</v>
      </c>
      <c r="J237" s="17">
        <f t="shared" si="64"/>
        <v>150.00000000000611</v>
      </c>
      <c r="K237" s="17">
        <f t="shared" si="65"/>
        <v>350.00000000000682</v>
      </c>
      <c r="L237" s="17">
        <f t="shared" si="67"/>
        <v>0</v>
      </c>
      <c r="M237" s="17">
        <f t="shared" si="68"/>
        <v>0</v>
      </c>
      <c r="N237" s="17">
        <f t="shared" si="72"/>
        <v>200</v>
      </c>
      <c r="O237" s="17">
        <f t="shared" si="69"/>
        <v>200.00000000000637</v>
      </c>
      <c r="P237" s="17">
        <f t="shared" si="66"/>
        <v>6.3664629124104977E-12</v>
      </c>
      <c r="Q237" s="17">
        <f t="shared" si="73"/>
        <v>200.00000000000637</v>
      </c>
      <c r="R237" s="17">
        <f t="shared" si="70"/>
        <v>200.00000000000637</v>
      </c>
      <c r="S237" s="17">
        <f t="shared" si="71"/>
        <v>20.000000000000099</v>
      </c>
    </row>
    <row r="238" spans="1:19" x14ac:dyDescent="0.25">
      <c r="A238" s="17">
        <v>20.100000000000101</v>
      </c>
      <c r="B238" s="17">
        <f t="shared" si="56"/>
        <v>251.76124378109628</v>
      </c>
      <c r="C238" s="17">
        <f t="shared" si="57"/>
        <v>608.03000000000816</v>
      </c>
      <c r="D238" s="17">
        <f t="shared" si="58"/>
        <v>356.2687562189119</v>
      </c>
      <c r="E238" s="17">
        <f t="shared" si="59"/>
        <v>608.03000000000816</v>
      </c>
      <c r="F238" s="17">
        <f t="shared" si="60"/>
        <v>0</v>
      </c>
      <c r="G238" s="17">
        <f t="shared" si="61"/>
        <v>0</v>
      </c>
      <c r="H238" s="17">
        <f t="shared" si="62"/>
        <v>200.76373134328435</v>
      </c>
      <c r="I238" s="17">
        <f t="shared" si="63"/>
        <v>357.03000000000725</v>
      </c>
      <c r="J238" s="17">
        <f t="shared" si="64"/>
        <v>156.2662686567229</v>
      </c>
      <c r="K238" s="17">
        <f t="shared" si="65"/>
        <v>357.03000000000725</v>
      </c>
      <c r="L238" s="17">
        <f t="shared" si="67"/>
        <v>0</v>
      </c>
      <c r="M238" s="17">
        <f t="shared" si="68"/>
        <v>0</v>
      </c>
      <c r="N238" s="17">
        <f t="shared" si="72"/>
        <v>200.01621890547264</v>
      </c>
      <c r="O238" s="17">
        <f t="shared" si="69"/>
        <v>206.53000000000679</v>
      </c>
      <c r="P238" s="17">
        <f t="shared" si="66"/>
        <v>6.5137810945341528</v>
      </c>
      <c r="Q238" s="17">
        <f t="shared" si="73"/>
        <v>206.53000000000679</v>
      </c>
      <c r="R238" s="17">
        <f t="shared" si="70"/>
        <v>0</v>
      </c>
      <c r="S238" s="17">
        <f t="shared" si="71"/>
        <v>0</v>
      </c>
    </row>
    <row r="239" spans="1:19" x14ac:dyDescent="0.25">
      <c r="A239" s="17">
        <v>20.200000000000099</v>
      </c>
      <c r="B239" s="17">
        <f t="shared" si="56"/>
        <v>253.54495049505124</v>
      </c>
      <c r="C239" s="17">
        <f t="shared" si="57"/>
        <v>616.12000000000796</v>
      </c>
      <c r="D239" s="17">
        <f t="shared" si="58"/>
        <v>362.57504950495672</v>
      </c>
      <c r="E239" s="17">
        <f t="shared" si="59"/>
        <v>616.12000000000796</v>
      </c>
      <c r="F239" s="17">
        <f t="shared" si="60"/>
        <v>0</v>
      </c>
      <c r="G239" s="17">
        <f t="shared" si="61"/>
        <v>0</v>
      </c>
      <c r="H239" s="17">
        <f t="shared" si="62"/>
        <v>201.55485148514933</v>
      </c>
      <c r="I239" s="17">
        <f t="shared" si="63"/>
        <v>364.12000000000705</v>
      </c>
      <c r="J239" s="17">
        <f t="shared" si="64"/>
        <v>162.56514851485773</v>
      </c>
      <c r="K239" s="17">
        <f t="shared" si="65"/>
        <v>364.12000000000705</v>
      </c>
      <c r="L239" s="17">
        <f t="shared" si="67"/>
        <v>0</v>
      </c>
      <c r="M239" s="17">
        <f t="shared" si="68"/>
        <v>0</v>
      </c>
      <c r="N239" s="17">
        <f t="shared" si="72"/>
        <v>200.06475247524762</v>
      </c>
      <c r="O239" s="17">
        <f t="shared" si="69"/>
        <v>213.12000000000648</v>
      </c>
      <c r="P239" s="17">
        <f t="shared" si="66"/>
        <v>13.055247524758869</v>
      </c>
      <c r="Q239" s="17">
        <f t="shared" si="73"/>
        <v>213.12000000000648</v>
      </c>
      <c r="R239" s="17">
        <f t="shared" si="70"/>
        <v>0</v>
      </c>
      <c r="S239" s="17">
        <f t="shared" si="71"/>
        <v>0</v>
      </c>
    </row>
    <row r="240" spans="1:19" x14ac:dyDescent="0.25">
      <c r="A240" s="17">
        <v>20.3000000000001</v>
      </c>
      <c r="B240" s="17">
        <f t="shared" si="56"/>
        <v>255.35108374384416</v>
      </c>
      <c r="C240" s="17">
        <f t="shared" si="57"/>
        <v>624.27000000000828</v>
      </c>
      <c r="D240" s="17">
        <f t="shared" si="58"/>
        <v>368.91891625616415</v>
      </c>
      <c r="E240" s="17">
        <f t="shared" si="59"/>
        <v>624.27000000000828</v>
      </c>
      <c r="F240" s="17">
        <f t="shared" si="60"/>
        <v>0</v>
      </c>
      <c r="G240" s="17">
        <f t="shared" si="61"/>
        <v>0</v>
      </c>
      <c r="H240" s="17">
        <f t="shared" si="62"/>
        <v>202.37325123152786</v>
      </c>
      <c r="I240" s="17">
        <f t="shared" si="63"/>
        <v>371.27000000000726</v>
      </c>
      <c r="J240" s="17">
        <f t="shared" si="64"/>
        <v>168.8967487684794</v>
      </c>
      <c r="K240" s="17">
        <f t="shared" si="65"/>
        <v>371.27000000000726</v>
      </c>
      <c r="L240" s="17">
        <f t="shared" si="67"/>
        <v>0</v>
      </c>
      <c r="M240" s="17">
        <f t="shared" si="68"/>
        <v>0</v>
      </c>
      <c r="N240" s="17">
        <f t="shared" si="72"/>
        <v>200.14541871921193</v>
      </c>
      <c r="O240" s="17">
        <f t="shared" si="69"/>
        <v>219.7700000000068</v>
      </c>
      <c r="P240" s="17">
        <f t="shared" si="66"/>
        <v>19.624581280794871</v>
      </c>
      <c r="Q240" s="17">
        <f t="shared" si="73"/>
        <v>219.7700000000068</v>
      </c>
      <c r="R240" s="17">
        <f t="shared" si="70"/>
        <v>0</v>
      </c>
      <c r="S240" s="17">
        <f t="shared" si="71"/>
        <v>0</v>
      </c>
    </row>
    <row r="241" spans="1:19" x14ac:dyDescent="0.25">
      <c r="A241" s="17">
        <v>20.400000000000102</v>
      </c>
      <c r="B241" s="17">
        <f t="shared" si="56"/>
        <v>257.17960784313908</v>
      </c>
      <c r="C241" s="17">
        <f t="shared" si="57"/>
        <v>632.4800000000082</v>
      </c>
      <c r="D241" s="17">
        <f t="shared" si="58"/>
        <v>375.30039215686912</v>
      </c>
      <c r="E241" s="17">
        <f t="shared" si="59"/>
        <v>632.4800000000082</v>
      </c>
      <c r="F241" s="17">
        <f t="shared" si="60"/>
        <v>0</v>
      </c>
      <c r="G241" s="17">
        <f t="shared" si="61"/>
        <v>0</v>
      </c>
      <c r="H241" s="17">
        <f t="shared" si="62"/>
        <v>203.21882352941262</v>
      </c>
      <c r="I241" s="17">
        <f t="shared" si="63"/>
        <v>378.48000000000718</v>
      </c>
      <c r="J241" s="17">
        <f t="shared" si="64"/>
        <v>175.26117647059456</v>
      </c>
      <c r="K241" s="17">
        <f t="shared" si="65"/>
        <v>378.48000000000718</v>
      </c>
      <c r="L241" s="17">
        <f t="shared" si="67"/>
        <v>0</v>
      </c>
      <c r="M241" s="17">
        <f t="shared" si="68"/>
        <v>0</v>
      </c>
      <c r="N241" s="17">
        <f t="shared" si="72"/>
        <v>200.25803921568644</v>
      </c>
      <c r="O241" s="17">
        <f t="shared" si="69"/>
        <v>226.48000000000661</v>
      </c>
      <c r="P241" s="17">
        <f t="shared" si="66"/>
        <v>26.221960784320174</v>
      </c>
      <c r="Q241" s="17">
        <f t="shared" si="73"/>
        <v>226.48000000000661</v>
      </c>
      <c r="R241" s="17">
        <f t="shared" si="70"/>
        <v>0</v>
      </c>
      <c r="S241" s="17">
        <f t="shared" si="71"/>
        <v>0</v>
      </c>
    </row>
    <row r="242" spans="1:19" x14ac:dyDescent="0.25">
      <c r="A242" s="17">
        <v>20.500000000000099</v>
      </c>
      <c r="B242" s="17">
        <f t="shared" si="56"/>
        <v>259.0304878048799</v>
      </c>
      <c r="C242" s="17">
        <f t="shared" si="57"/>
        <v>640.7500000000083</v>
      </c>
      <c r="D242" s="17">
        <f t="shared" si="58"/>
        <v>381.7195121951284</v>
      </c>
      <c r="E242" s="17">
        <f t="shared" si="59"/>
        <v>640.7500000000083</v>
      </c>
      <c r="F242" s="17">
        <f t="shared" si="60"/>
        <v>0</v>
      </c>
      <c r="G242" s="17">
        <f t="shared" si="61"/>
        <v>0</v>
      </c>
      <c r="H242" s="17">
        <f t="shared" si="62"/>
        <v>204.09146341463503</v>
      </c>
      <c r="I242" s="17">
        <f t="shared" si="63"/>
        <v>385.75000000000728</v>
      </c>
      <c r="J242" s="17">
        <f t="shared" si="64"/>
        <v>181.65853658537225</v>
      </c>
      <c r="K242" s="17">
        <f t="shared" si="65"/>
        <v>385.75000000000728</v>
      </c>
      <c r="L242" s="17">
        <f t="shared" si="67"/>
        <v>0</v>
      </c>
      <c r="M242" s="17">
        <f t="shared" si="68"/>
        <v>0</v>
      </c>
      <c r="N242" s="17">
        <f t="shared" si="72"/>
        <v>200.40243902439039</v>
      </c>
      <c r="O242" s="17">
        <f t="shared" si="69"/>
        <v>233.25000000000682</v>
      </c>
      <c r="P242" s="17">
        <f t="shared" si="66"/>
        <v>32.847560975616432</v>
      </c>
      <c r="Q242" s="17">
        <f t="shared" si="73"/>
        <v>233.25000000000682</v>
      </c>
      <c r="R242" s="17">
        <f t="shared" si="70"/>
        <v>0</v>
      </c>
      <c r="S242" s="17">
        <f t="shared" si="71"/>
        <v>0</v>
      </c>
    </row>
    <row r="243" spans="1:19" x14ac:dyDescent="0.25">
      <c r="A243" s="17">
        <v>20.600000000000101</v>
      </c>
      <c r="B243" s="17">
        <f t="shared" si="56"/>
        <v>260.90368932039024</v>
      </c>
      <c r="C243" s="17">
        <f t="shared" si="57"/>
        <v>649.08000000000834</v>
      </c>
      <c r="D243" s="17">
        <f t="shared" si="58"/>
        <v>388.1763106796181</v>
      </c>
      <c r="E243" s="17">
        <f t="shared" si="59"/>
        <v>649.08000000000834</v>
      </c>
      <c r="F243" s="17">
        <f t="shared" si="60"/>
        <v>0</v>
      </c>
      <c r="G243" s="17">
        <f t="shared" si="61"/>
        <v>0</v>
      </c>
      <c r="H243" s="17">
        <f t="shared" si="62"/>
        <v>204.99106796116592</v>
      </c>
      <c r="I243" s="17">
        <f t="shared" si="63"/>
        <v>393.08000000000743</v>
      </c>
      <c r="J243" s="17">
        <f t="shared" si="64"/>
        <v>188.08893203884151</v>
      </c>
      <c r="K243" s="17">
        <f t="shared" si="65"/>
        <v>393.08000000000743</v>
      </c>
      <c r="L243" s="17">
        <f t="shared" si="67"/>
        <v>0</v>
      </c>
      <c r="M243" s="17">
        <f t="shared" si="68"/>
        <v>0</v>
      </c>
      <c r="N243" s="17">
        <f t="shared" si="72"/>
        <v>200.57844660194192</v>
      </c>
      <c r="O243" s="17">
        <f t="shared" si="69"/>
        <v>240.08000000000698</v>
      </c>
      <c r="P243" s="17">
        <f t="shared" si="66"/>
        <v>39.501553398065056</v>
      </c>
      <c r="Q243" s="17">
        <f t="shared" si="73"/>
        <v>240.08000000000698</v>
      </c>
      <c r="R243" s="17">
        <f t="shared" si="70"/>
        <v>0</v>
      </c>
      <c r="S243" s="17">
        <f t="shared" si="71"/>
        <v>0</v>
      </c>
    </row>
    <row r="244" spans="1:19" x14ac:dyDescent="0.25">
      <c r="A244" s="17">
        <v>20.700000000000099</v>
      </c>
      <c r="B244" s="17">
        <f t="shared" si="56"/>
        <v>262.79917874396324</v>
      </c>
      <c r="C244" s="17">
        <f t="shared" si="57"/>
        <v>657.47000000000833</v>
      </c>
      <c r="D244" s="17">
        <f t="shared" si="58"/>
        <v>394.67082125604509</v>
      </c>
      <c r="E244" s="17">
        <f t="shared" si="59"/>
        <v>657.47000000000833</v>
      </c>
      <c r="F244" s="17">
        <f t="shared" si="60"/>
        <v>0</v>
      </c>
      <c r="G244" s="17">
        <f t="shared" si="61"/>
        <v>0</v>
      </c>
      <c r="H244" s="17">
        <f t="shared" si="62"/>
        <v>205.91753623188504</v>
      </c>
      <c r="I244" s="17">
        <f t="shared" si="63"/>
        <v>400.4700000000073</v>
      </c>
      <c r="J244" s="17">
        <f t="shared" si="64"/>
        <v>194.55246376812227</v>
      </c>
      <c r="K244" s="17">
        <f t="shared" si="65"/>
        <v>400.4700000000073</v>
      </c>
      <c r="L244" s="17">
        <f t="shared" si="67"/>
        <v>0</v>
      </c>
      <c r="M244" s="17">
        <f t="shared" si="68"/>
        <v>0</v>
      </c>
      <c r="N244" s="17">
        <f t="shared" si="72"/>
        <v>200.78589371980701</v>
      </c>
      <c r="O244" s="17">
        <f t="shared" si="69"/>
        <v>246.97000000000685</v>
      </c>
      <c r="P244" s="17">
        <f t="shared" si="66"/>
        <v>46.184106280199842</v>
      </c>
      <c r="Q244" s="17">
        <f t="shared" si="73"/>
        <v>246.97000000000685</v>
      </c>
      <c r="R244" s="17">
        <f t="shared" si="70"/>
        <v>0</v>
      </c>
      <c r="S244" s="17">
        <f t="shared" si="71"/>
        <v>0</v>
      </c>
    </row>
    <row r="245" spans="1:19" x14ac:dyDescent="0.25">
      <c r="A245" s="17">
        <v>20.8000000000001</v>
      </c>
      <c r="B245" s="17">
        <f t="shared" si="56"/>
        <v>264.71692307692507</v>
      </c>
      <c r="C245" s="17">
        <f t="shared" si="57"/>
        <v>665.9200000000086</v>
      </c>
      <c r="D245" s="17">
        <f t="shared" si="58"/>
        <v>401.20307692308353</v>
      </c>
      <c r="E245" s="17">
        <f t="shared" si="59"/>
        <v>665.9200000000086</v>
      </c>
      <c r="F245" s="17">
        <f t="shared" si="60"/>
        <v>0</v>
      </c>
      <c r="G245" s="17">
        <f t="shared" si="61"/>
        <v>0</v>
      </c>
      <c r="H245" s="17">
        <f t="shared" si="62"/>
        <v>206.87076923077018</v>
      </c>
      <c r="I245" s="17">
        <f t="shared" si="63"/>
        <v>407.92000000000758</v>
      </c>
      <c r="J245" s="17">
        <f t="shared" si="64"/>
        <v>201.0492307692374</v>
      </c>
      <c r="K245" s="17">
        <f t="shared" si="65"/>
        <v>407.92000000000758</v>
      </c>
      <c r="L245" s="17">
        <f t="shared" si="67"/>
        <v>0</v>
      </c>
      <c r="M245" s="17">
        <f t="shared" si="68"/>
        <v>0</v>
      </c>
      <c r="N245" s="17">
        <f t="shared" si="72"/>
        <v>201.02461538461569</v>
      </c>
      <c r="O245" s="17">
        <f t="shared" si="69"/>
        <v>253.92000000000712</v>
      </c>
      <c r="P245" s="17">
        <f t="shared" si="66"/>
        <v>52.895384615391436</v>
      </c>
      <c r="Q245" s="17">
        <f t="shared" si="73"/>
        <v>253.92000000000712</v>
      </c>
      <c r="R245" s="17">
        <f t="shared" si="70"/>
        <v>0</v>
      </c>
      <c r="S245" s="17">
        <f t="shared" si="71"/>
        <v>0</v>
      </c>
    </row>
    <row r="246" spans="1:19" x14ac:dyDescent="0.25">
      <c r="A246" s="17">
        <v>20.900000000000102</v>
      </c>
      <c r="B246" s="17">
        <f t="shared" si="56"/>
        <v>266.65688995215515</v>
      </c>
      <c r="C246" s="17">
        <f t="shared" si="57"/>
        <v>674.4300000000087</v>
      </c>
      <c r="D246" s="17">
        <f t="shared" si="58"/>
        <v>407.77311004785355</v>
      </c>
      <c r="E246" s="17">
        <f t="shared" si="59"/>
        <v>674.4300000000087</v>
      </c>
      <c r="F246" s="17">
        <f t="shared" si="60"/>
        <v>0</v>
      </c>
      <c r="G246" s="17">
        <f t="shared" si="61"/>
        <v>0</v>
      </c>
      <c r="H246" s="17">
        <f t="shared" si="62"/>
        <v>207.85066985646034</v>
      </c>
      <c r="I246" s="17">
        <f t="shared" si="63"/>
        <v>415.43000000000779</v>
      </c>
      <c r="J246" s="17">
        <f t="shared" si="64"/>
        <v>207.57933014354745</v>
      </c>
      <c r="K246" s="17">
        <f t="shared" si="65"/>
        <v>415.43000000000779</v>
      </c>
      <c r="L246" s="17">
        <f t="shared" si="67"/>
        <v>0</v>
      </c>
      <c r="M246" s="17">
        <f t="shared" si="68"/>
        <v>0</v>
      </c>
      <c r="N246" s="17">
        <f t="shared" si="72"/>
        <v>201.29444976076584</v>
      </c>
      <c r="O246" s="17">
        <f t="shared" si="69"/>
        <v>260.93000000000711</v>
      </c>
      <c r="P246" s="17">
        <f t="shared" si="66"/>
        <v>59.635550239241269</v>
      </c>
      <c r="Q246" s="17">
        <f t="shared" si="73"/>
        <v>260.93000000000711</v>
      </c>
      <c r="R246" s="17">
        <f t="shared" si="70"/>
        <v>0</v>
      </c>
      <c r="S246" s="17">
        <f t="shared" si="71"/>
        <v>0</v>
      </c>
    </row>
    <row r="247" spans="1:19" x14ac:dyDescent="0.25">
      <c r="A247" s="17">
        <v>21.000000000000099</v>
      </c>
      <c r="B247" s="17">
        <f t="shared" si="56"/>
        <v>268.61904761904964</v>
      </c>
      <c r="C247" s="17">
        <f t="shared" si="57"/>
        <v>683.00000000000875</v>
      </c>
      <c r="D247" s="17">
        <f t="shared" si="58"/>
        <v>414.38095238095912</v>
      </c>
      <c r="E247" s="17">
        <f t="shared" si="59"/>
        <v>683.00000000000875</v>
      </c>
      <c r="F247" s="17">
        <f t="shared" si="60"/>
        <v>0</v>
      </c>
      <c r="G247" s="17">
        <f t="shared" si="61"/>
        <v>0</v>
      </c>
      <c r="H247" s="17">
        <f t="shared" si="62"/>
        <v>208.85714285714386</v>
      </c>
      <c r="I247" s="17">
        <f t="shared" si="63"/>
        <v>423.00000000000773</v>
      </c>
      <c r="J247" s="17">
        <f t="shared" si="64"/>
        <v>214.14285714286387</v>
      </c>
      <c r="K247" s="17">
        <f t="shared" si="65"/>
        <v>423.00000000000773</v>
      </c>
      <c r="L247" s="17">
        <f t="shared" si="67"/>
        <v>0</v>
      </c>
      <c r="M247" s="17">
        <f t="shared" si="68"/>
        <v>0</v>
      </c>
      <c r="N247" s="17">
        <f t="shared" si="72"/>
        <v>201.59523809523839</v>
      </c>
      <c r="O247" s="17">
        <f t="shared" si="69"/>
        <v>268.00000000000728</v>
      </c>
      <c r="P247" s="17">
        <f t="shared" si="66"/>
        <v>66.40476190476889</v>
      </c>
      <c r="Q247" s="17">
        <f t="shared" si="73"/>
        <v>268.00000000000728</v>
      </c>
      <c r="R247" s="17">
        <f t="shared" si="70"/>
        <v>0</v>
      </c>
      <c r="S247" s="17">
        <f t="shared" si="71"/>
        <v>0</v>
      </c>
    </row>
    <row r="248" spans="1:19" x14ac:dyDescent="0.25">
      <c r="A248" s="17">
        <v>21.100000000000101</v>
      </c>
      <c r="B248" s="17">
        <f t="shared" si="56"/>
        <v>270.60336492891201</v>
      </c>
      <c r="C248" s="17">
        <f t="shared" si="57"/>
        <v>691.63000000000875</v>
      </c>
      <c r="D248" s="17">
        <f t="shared" si="58"/>
        <v>421.02663507109673</v>
      </c>
      <c r="E248" s="17">
        <f t="shared" si="59"/>
        <v>691.63000000000875</v>
      </c>
      <c r="F248" s="17">
        <f t="shared" si="60"/>
        <v>0</v>
      </c>
      <c r="G248" s="17">
        <f t="shared" si="61"/>
        <v>0</v>
      </c>
      <c r="H248" s="17">
        <f t="shared" si="62"/>
        <v>209.89009478673094</v>
      </c>
      <c r="I248" s="17">
        <f t="shared" si="63"/>
        <v>430.63000000000784</v>
      </c>
      <c r="J248" s="17">
        <f t="shared" si="64"/>
        <v>220.7399052132769</v>
      </c>
      <c r="K248" s="17">
        <f t="shared" si="65"/>
        <v>430.63000000000784</v>
      </c>
      <c r="L248" s="17">
        <f t="shared" si="67"/>
        <v>0</v>
      </c>
      <c r="M248" s="17">
        <f t="shared" si="68"/>
        <v>0</v>
      </c>
      <c r="N248" s="17">
        <f t="shared" si="72"/>
        <v>201.92682464455018</v>
      </c>
      <c r="O248" s="17">
        <f t="shared" si="69"/>
        <v>275.13000000000739</v>
      </c>
      <c r="P248" s="17">
        <f t="shared" si="66"/>
        <v>73.203175355457205</v>
      </c>
      <c r="Q248" s="17">
        <f t="shared" si="73"/>
        <v>275.13000000000739</v>
      </c>
      <c r="R248" s="17">
        <f t="shared" si="70"/>
        <v>0</v>
      </c>
      <c r="S248" s="17">
        <f t="shared" si="71"/>
        <v>0</v>
      </c>
    </row>
    <row r="249" spans="1:19" x14ac:dyDescent="0.25">
      <c r="A249" s="17">
        <v>21.200000000000099</v>
      </c>
      <c r="B249" s="17">
        <f t="shared" si="56"/>
        <v>272.60981132075671</v>
      </c>
      <c r="C249" s="17">
        <f t="shared" si="57"/>
        <v>700.32000000000869</v>
      </c>
      <c r="D249" s="17">
        <f t="shared" si="58"/>
        <v>427.71018867925198</v>
      </c>
      <c r="E249" s="17">
        <f t="shared" si="59"/>
        <v>700.32000000000869</v>
      </c>
      <c r="F249" s="17">
        <f t="shared" si="60"/>
        <v>0</v>
      </c>
      <c r="G249" s="17">
        <f t="shared" si="61"/>
        <v>0</v>
      </c>
      <c r="H249" s="17">
        <f t="shared" si="62"/>
        <v>210.94943396226518</v>
      </c>
      <c r="I249" s="17">
        <f t="shared" si="63"/>
        <v>438.32000000000767</v>
      </c>
      <c r="J249" s="17">
        <f t="shared" si="64"/>
        <v>227.37056603774249</v>
      </c>
      <c r="K249" s="17">
        <f t="shared" si="65"/>
        <v>438.32000000000767</v>
      </c>
      <c r="L249" s="17">
        <f t="shared" si="67"/>
        <v>0</v>
      </c>
      <c r="M249" s="17">
        <f t="shared" si="68"/>
        <v>0</v>
      </c>
      <c r="N249" s="17">
        <f t="shared" si="72"/>
        <v>202.28905660377399</v>
      </c>
      <c r="O249" s="17">
        <f t="shared" si="69"/>
        <v>282.32000000000721</v>
      </c>
      <c r="P249" s="17">
        <f t="shared" si="66"/>
        <v>80.030943396233226</v>
      </c>
      <c r="Q249" s="17">
        <f t="shared" si="73"/>
        <v>282.32000000000721</v>
      </c>
      <c r="R249" s="17">
        <f t="shared" si="70"/>
        <v>0</v>
      </c>
      <c r="S249" s="17">
        <f t="shared" si="71"/>
        <v>0</v>
      </c>
    </row>
    <row r="250" spans="1:19" x14ac:dyDescent="0.25">
      <c r="A250" s="17">
        <v>21.3000000000001</v>
      </c>
      <c r="B250" s="17">
        <f t="shared" ref="B250:B313" si="74">(+$B$11/3*A250^3+$B$12/2*A250^2+$B$13*A250+$B$14)/A250</f>
        <v>274.63835680751379</v>
      </c>
      <c r="C250" s="17">
        <f t="shared" ref="C250:C313" si="75">+$B$11*A250^2+$B$12*A250+$B$13</f>
        <v>709.07000000000892</v>
      </c>
      <c r="D250" s="17">
        <f t="shared" ref="D250:D313" si="76">ABS(+C250-B250)</f>
        <v>434.43164319249513</v>
      </c>
      <c r="E250" s="17">
        <f t="shared" ref="E250:E313" si="77">IF(C250&gt;=B250,C250,NA())</f>
        <v>709.07000000000892</v>
      </c>
      <c r="F250" s="17">
        <f t="shared" ref="F250:F313" si="78">IF(D250=$B$10,C250,0)</f>
        <v>0</v>
      </c>
      <c r="G250" s="17">
        <f t="shared" ref="G250:G313" si="79">IF(C250=F250,A250,0)</f>
        <v>0</v>
      </c>
      <c r="H250" s="17">
        <f t="shared" ref="H250:H313" si="80">(+$C$11/3*A250^3+$C$12/2*A250^2+$C$13*A250+$C$14)/A250</f>
        <v>212.03507042253625</v>
      </c>
      <c r="I250" s="17">
        <f t="shared" ref="I250:I313" si="81">+$C$11*A250^2+$C$12*A250+$C$13</f>
        <v>446.07000000000789</v>
      </c>
      <c r="J250" s="17">
        <f t="shared" ref="J250:J313" si="82">ABS(+I250-H250)</f>
        <v>234.03492957747164</v>
      </c>
      <c r="K250" s="17">
        <f t="shared" ref="K250:K313" si="83">IF(I250&gt;=H250,I250,NA())</f>
        <v>446.07000000000789</v>
      </c>
      <c r="L250" s="17">
        <f t="shared" si="67"/>
        <v>0</v>
      </c>
      <c r="M250" s="17">
        <f t="shared" si="68"/>
        <v>0</v>
      </c>
      <c r="N250" s="17">
        <f t="shared" si="72"/>
        <v>202.68178403755911</v>
      </c>
      <c r="O250" s="17">
        <f t="shared" si="69"/>
        <v>289.57000000000744</v>
      </c>
      <c r="P250" s="17">
        <f t="shared" si="66"/>
        <v>86.888215962448328</v>
      </c>
      <c r="Q250" s="17">
        <f t="shared" si="73"/>
        <v>289.57000000000744</v>
      </c>
      <c r="R250" s="17">
        <f t="shared" si="70"/>
        <v>0</v>
      </c>
      <c r="S250" s="17">
        <f t="shared" si="71"/>
        <v>0</v>
      </c>
    </row>
    <row r="251" spans="1:19" x14ac:dyDescent="0.25">
      <c r="A251" s="17">
        <v>21.400000000000102</v>
      </c>
      <c r="B251" s="17">
        <f t="shared" si="74"/>
        <v>276.68897196261884</v>
      </c>
      <c r="C251" s="17">
        <f t="shared" si="75"/>
        <v>717.88000000000898</v>
      </c>
      <c r="D251" s="17">
        <f t="shared" si="76"/>
        <v>441.19102803739014</v>
      </c>
      <c r="E251" s="17">
        <f t="shared" si="77"/>
        <v>717.88000000000898</v>
      </c>
      <c r="F251" s="17">
        <f t="shared" si="78"/>
        <v>0</v>
      </c>
      <c r="G251" s="17">
        <f t="shared" si="79"/>
        <v>0</v>
      </c>
      <c r="H251" s="17">
        <f t="shared" si="80"/>
        <v>213.14691588785158</v>
      </c>
      <c r="I251" s="17">
        <f t="shared" si="81"/>
        <v>453.88000000000807</v>
      </c>
      <c r="J251" s="17">
        <f t="shared" si="82"/>
        <v>240.73308411215649</v>
      </c>
      <c r="K251" s="17">
        <f t="shared" si="83"/>
        <v>453.88000000000807</v>
      </c>
      <c r="L251" s="17">
        <f t="shared" si="67"/>
        <v>0</v>
      </c>
      <c r="M251" s="17">
        <f t="shared" si="68"/>
        <v>0</v>
      </c>
      <c r="N251" s="17">
        <f t="shared" si="72"/>
        <v>203.10485981308452</v>
      </c>
      <c r="O251" s="17">
        <f t="shared" si="69"/>
        <v>296.88000000000739</v>
      </c>
      <c r="P251" s="17">
        <f t="shared" si="66"/>
        <v>93.775140186922869</v>
      </c>
      <c r="Q251" s="17">
        <f t="shared" si="73"/>
        <v>296.88000000000739</v>
      </c>
      <c r="R251" s="17">
        <f t="shared" si="70"/>
        <v>0</v>
      </c>
      <c r="S251" s="17">
        <f t="shared" si="71"/>
        <v>0</v>
      </c>
    </row>
    <row r="252" spans="1:19" x14ac:dyDescent="0.25">
      <c r="A252" s="17">
        <v>21.500000000000099</v>
      </c>
      <c r="B252" s="17">
        <f t="shared" si="74"/>
        <v>278.76162790697884</v>
      </c>
      <c r="C252" s="17">
        <f t="shared" si="75"/>
        <v>726.75000000000875</v>
      </c>
      <c r="D252" s="17">
        <f t="shared" si="76"/>
        <v>447.98837209302991</v>
      </c>
      <c r="E252" s="17">
        <f t="shared" si="77"/>
        <v>726.75000000000875</v>
      </c>
      <c r="F252" s="17">
        <f t="shared" si="78"/>
        <v>0</v>
      </c>
      <c r="G252" s="17">
        <f t="shared" si="79"/>
        <v>0</v>
      </c>
      <c r="H252" s="17">
        <f t="shared" si="80"/>
        <v>214.28488372093136</v>
      </c>
      <c r="I252" s="17">
        <f t="shared" si="81"/>
        <v>461.75000000000773</v>
      </c>
      <c r="J252" s="17">
        <f t="shared" si="82"/>
        <v>247.46511627907637</v>
      </c>
      <c r="K252" s="17">
        <f t="shared" si="83"/>
        <v>461.75000000000773</v>
      </c>
      <c r="L252" s="17">
        <f t="shared" si="67"/>
        <v>0</v>
      </c>
      <c r="M252" s="17">
        <f t="shared" si="68"/>
        <v>0</v>
      </c>
      <c r="N252" s="17">
        <f t="shared" si="72"/>
        <v>203.55813953488425</v>
      </c>
      <c r="O252" s="17">
        <f t="shared" si="69"/>
        <v>304.25000000000728</v>
      </c>
      <c r="P252" s="17">
        <f t="shared" si="66"/>
        <v>100.69186046512303</v>
      </c>
      <c r="Q252" s="17">
        <f t="shared" si="73"/>
        <v>304.25000000000728</v>
      </c>
      <c r="R252" s="17">
        <f t="shared" si="70"/>
        <v>0</v>
      </c>
      <c r="S252" s="17">
        <f t="shared" si="71"/>
        <v>0</v>
      </c>
    </row>
    <row r="253" spans="1:19" x14ac:dyDescent="0.25">
      <c r="A253" s="17">
        <v>21.600000000000101</v>
      </c>
      <c r="B253" s="17">
        <f t="shared" si="74"/>
        <v>280.85629629629841</v>
      </c>
      <c r="C253" s="17">
        <f t="shared" si="75"/>
        <v>735.68000000000893</v>
      </c>
      <c r="D253" s="17">
        <f t="shared" si="76"/>
        <v>454.82370370371052</v>
      </c>
      <c r="E253" s="17">
        <f t="shared" si="77"/>
        <v>735.68000000000893</v>
      </c>
      <c r="F253" s="17">
        <f t="shared" si="78"/>
        <v>0</v>
      </c>
      <c r="G253" s="17">
        <f t="shared" si="79"/>
        <v>0</v>
      </c>
      <c r="H253" s="17">
        <f t="shared" si="80"/>
        <v>215.44888888889008</v>
      </c>
      <c r="I253" s="17">
        <f t="shared" si="81"/>
        <v>469.68000000000802</v>
      </c>
      <c r="J253" s="17">
        <f t="shared" si="82"/>
        <v>254.23111111111794</v>
      </c>
      <c r="K253" s="17">
        <f t="shared" si="83"/>
        <v>469.68000000000802</v>
      </c>
      <c r="L253" s="17">
        <f t="shared" si="67"/>
        <v>0</v>
      </c>
      <c r="M253" s="17">
        <f t="shared" si="68"/>
        <v>0</v>
      </c>
      <c r="N253" s="17">
        <f t="shared" si="72"/>
        <v>204.04148148148201</v>
      </c>
      <c r="O253" s="17">
        <f t="shared" si="69"/>
        <v>311.68000000000757</v>
      </c>
      <c r="P253" s="17">
        <f t="shared" si="66"/>
        <v>107.63851851852556</v>
      </c>
      <c r="Q253" s="17">
        <f t="shared" si="73"/>
        <v>311.68000000000757</v>
      </c>
      <c r="R253" s="17">
        <f t="shared" si="70"/>
        <v>0</v>
      </c>
      <c r="S253" s="17">
        <f t="shared" si="71"/>
        <v>0</v>
      </c>
    </row>
    <row r="254" spans="1:19" x14ac:dyDescent="0.25">
      <c r="A254" s="17">
        <v>21.700000000000099</v>
      </c>
      <c r="B254" s="17">
        <f t="shared" si="74"/>
        <v>282.97294930875785</v>
      </c>
      <c r="C254" s="17">
        <f t="shared" si="75"/>
        <v>744.67000000000883</v>
      </c>
      <c r="D254" s="17">
        <f t="shared" si="76"/>
        <v>461.69705069125098</v>
      </c>
      <c r="E254" s="17">
        <f t="shared" si="77"/>
        <v>744.67000000000883</v>
      </c>
      <c r="F254" s="17">
        <f t="shared" si="78"/>
        <v>0</v>
      </c>
      <c r="G254" s="17">
        <f t="shared" si="79"/>
        <v>0</v>
      </c>
      <c r="H254" s="17">
        <f t="shared" si="80"/>
        <v>216.63884792626848</v>
      </c>
      <c r="I254" s="17">
        <f t="shared" si="81"/>
        <v>477.6700000000078</v>
      </c>
      <c r="J254" s="17">
        <f t="shared" si="82"/>
        <v>261.03115207373935</v>
      </c>
      <c r="K254" s="17">
        <f t="shared" si="83"/>
        <v>477.6700000000078</v>
      </c>
      <c r="L254" s="17">
        <f t="shared" si="67"/>
        <v>0</v>
      </c>
      <c r="M254" s="17">
        <f t="shared" si="68"/>
        <v>0</v>
      </c>
      <c r="N254" s="17">
        <f t="shared" si="72"/>
        <v>204.55474654377932</v>
      </c>
      <c r="O254" s="17">
        <f t="shared" si="69"/>
        <v>319.17000000000735</v>
      </c>
      <c r="P254" s="17">
        <f t="shared" si="66"/>
        <v>114.61525345622803</v>
      </c>
      <c r="Q254" s="17">
        <f t="shared" si="73"/>
        <v>319.17000000000735</v>
      </c>
      <c r="R254" s="17">
        <f t="shared" si="70"/>
        <v>0</v>
      </c>
      <c r="S254" s="17">
        <f t="shared" si="71"/>
        <v>0</v>
      </c>
    </row>
    <row r="255" spans="1:19" x14ac:dyDescent="0.25">
      <c r="A255" s="17">
        <v>21.8000000000001</v>
      </c>
      <c r="B255" s="17">
        <f t="shared" si="74"/>
        <v>285.11155963302969</v>
      </c>
      <c r="C255" s="17">
        <f t="shared" si="75"/>
        <v>753.72000000000924</v>
      </c>
      <c r="D255" s="17">
        <f t="shared" si="76"/>
        <v>468.60844036697955</v>
      </c>
      <c r="E255" s="17">
        <f t="shared" si="77"/>
        <v>753.72000000000924</v>
      </c>
      <c r="F255" s="17">
        <f t="shared" si="78"/>
        <v>0</v>
      </c>
      <c r="G255" s="17">
        <f t="shared" si="79"/>
        <v>0</v>
      </c>
      <c r="H255" s="17">
        <f t="shared" si="80"/>
        <v>217.85467889908381</v>
      </c>
      <c r="I255" s="17">
        <f t="shared" si="81"/>
        <v>485.72000000000821</v>
      </c>
      <c r="J255" s="17">
        <f t="shared" si="82"/>
        <v>267.8653211009244</v>
      </c>
      <c r="K255" s="17">
        <f t="shared" si="83"/>
        <v>485.72000000000821</v>
      </c>
      <c r="L255" s="17">
        <f t="shared" si="67"/>
        <v>0</v>
      </c>
      <c r="M255" s="17">
        <f t="shared" si="68"/>
        <v>0</v>
      </c>
      <c r="N255" s="17">
        <f t="shared" si="72"/>
        <v>205.09779816513819</v>
      </c>
      <c r="O255" s="17">
        <f t="shared" si="69"/>
        <v>326.72000000000776</v>
      </c>
      <c r="P255" s="17">
        <f t="shared" si="66"/>
        <v>121.62220183486957</v>
      </c>
      <c r="Q255" s="17">
        <f t="shared" si="73"/>
        <v>326.72000000000776</v>
      </c>
      <c r="R255" s="17">
        <f t="shared" si="70"/>
        <v>0</v>
      </c>
      <c r="S255" s="17">
        <f t="shared" si="71"/>
        <v>0</v>
      </c>
    </row>
    <row r="256" spans="1:19" x14ac:dyDescent="0.25">
      <c r="A256" s="17">
        <v>21.900000000000102</v>
      </c>
      <c r="B256" s="17">
        <f t="shared" si="74"/>
        <v>287.27210045662326</v>
      </c>
      <c r="C256" s="17">
        <f t="shared" si="75"/>
        <v>762.83000000000925</v>
      </c>
      <c r="D256" s="17">
        <f t="shared" si="76"/>
        <v>475.55789954338599</v>
      </c>
      <c r="E256" s="17">
        <f t="shared" si="77"/>
        <v>762.83000000000925</v>
      </c>
      <c r="F256" s="17">
        <f t="shared" si="78"/>
        <v>0</v>
      </c>
      <c r="G256" s="17">
        <f t="shared" si="79"/>
        <v>0</v>
      </c>
      <c r="H256" s="17">
        <f t="shared" si="80"/>
        <v>219.09630136986431</v>
      </c>
      <c r="I256" s="17">
        <f t="shared" si="81"/>
        <v>493.83000000000834</v>
      </c>
      <c r="J256" s="17">
        <f t="shared" si="82"/>
        <v>274.73369863014403</v>
      </c>
      <c r="K256" s="17">
        <f t="shared" si="83"/>
        <v>493.83000000000834</v>
      </c>
      <c r="L256" s="17">
        <f t="shared" si="67"/>
        <v>0</v>
      </c>
      <c r="M256" s="17">
        <f t="shared" si="68"/>
        <v>0</v>
      </c>
      <c r="N256" s="17">
        <f t="shared" si="72"/>
        <v>205.67050228310566</v>
      </c>
      <c r="O256" s="17">
        <f t="shared" si="69"/>
        <v>334.33000000000766</v>
      </c>
      <c r="P256" s="17">
        <f t="shared" si="66"/>
        <v>128.659497716902</v>
      </c>
      <c r="Q256" s="17">
        <f t="shared" si="73"/>
        <v>334.33000000000766</v>
      </c>
      <c r="R256" s="17">
        <f t="shared" si="70"/>
        <v>0</v>
      </c>
      <c r="S256" s="17">
        <f t="shared" si="71"/>
        <v>0</v>
      </c>
    </row>
    <row r="257" spans="1:19" x14ac:dyDescent="0.25">
      <c r="A257" s="17">
        <v>22.000000000000099</v>
      </c>
      <c r="B257" s="17">
        <f t="shared" si="74"/>
        <v>289.4545454545476</v>
      </c>
      <c r="C257" s="17">
        <f t="shared" si="75"/>
        <v>772.00000000000921</v>
      </c>
      <c r="D257" s="17">
        <f t="shared" si="76"/>
        <v>482.54545454546161</v>
      </c>
      <c r="E257" s="17">
        <f t="shared" si="77"/>
        <v>772.00000000000921</v>
      </c>
      <c r="F257" s="17">
        <f t="shared" si="78"/>
        <v>0</v>
      </c>
      <c r="G257" s="17">
        <f t="shared" si="79"/>
        <v>0</v>
      </c>
      <c r="H257" s="17">
        <f t="shared" si="80"/>
        <v>220.3636363636376</v>
      </c>
      <c r="I257" s="17">
        <f t="shared" si="81"/>
        <v>502.00000000000819</v>
      </c>
      <c r="J257" s="17">
        <f t="shared" si="82"/>
        <v>281.63636363637056</v>
      </c>
      <c r="K257" s="17">
        <f t="shared" si="83"/>
        <v>502.00000000000819</v>
      </c>
      <c r="L257" s="17">
        <f t="shared" si="67"/>
        <v>0</v>
      </c>
      <c r="M257" s="17">
        <f t="shared" si="68"/>
        <v>0</v>
      </c>
      <c r="N257" s="17">
        <f t="shared" si="72"/>
        <v>206.27272727272788</v>
      </c>
      <c r="O257" s="17">
        <f t="shared" si="69"/>
        <v>342.00000000000773</v>
      </c>
      <c r="P257" s="17">
        <f t="shared" si="66"/>
        <v>135.72727272727985</v>
      </c>
      <c r="Q257" s="17">
        <f t="shared" si="73"/>
        <v>342.00000000000773</v>
      </c>
      <c r="R257" s="17">
        <f t="shared" si="70"/>
        <v>0</v>
      </c>
      <c r="S257" s="17">
        <f t="shared" si="71"/>
        <v>0</v>
      </c>
    </row>
    <row r="258" spans="1:19" x14ac:dyDescent="0.25">
      <c r="A258" s="17">
        <v>22.100000000000101</v>
      </c>
      <c r="B258" s="17">
        <f t="shared" si="74"/>
        <v>291.65886877828274</v>
      </c>
      <c r="C258" s="17">
        <f t="shared" si="75"/>
        <v>781.23000000000934</v>
      </c>
      <c r="D258" s="17">
        <f t="shared" si="76"/>
        <v>489.5711312217266</v>
      </c>
      <c r="E258" s="17">
        <f t="shared" si="77"/>
        <v>781.23000000000934</v>
      </c>
      <c r="F258" s="17">
        <f t="shared" si="78"/>
        <v>0</v>
      </c>
      <c r="G258" s="17">
        <f t="shared" si="79"/>
        <v>0</v>
      </c>
      <c r="H258" s="17">
        <f t="shared" si="80"/>
        <v>221.65660633484296</v>
      </c>
      <c r="I258" s="17">
        <f t="shared" si="81"/>
        <v>510.23000000000843</v>
      </c>
      <c r="J258" s="17">
        <f t="shared" si="82"/>
        <v>288.57339366516544</v>
      </c>
      <c r="K258" s="17">
        <f t="shared" si="83"/>
        <v>510.23000000000843</v>
      </c>
      <c r="L258" s="17">
        <f t="shared" si="67"/>
        <v>0</v>
      </c>
      <c r="M258" s="17">
        <f t="shared" si="68"/>
        <v>0</v>
      </c>
      <c r="N258" s="17">
        <f t="shared" si="72"/>
        <v>206.90434389140336</v>
      </c>
      <c r="O258" s="17">
        <f t="shared" si="69"/>
        <v>349.73000000000798</v>
      </c>
      <c r="P258" s="17">
        <f t="shared" si="66"/>
        <v>142.82565610860462</v>
      </c>
      <c r="Q258" s="17">
        <f t="shared" si="73"/>
        <v>349.73000000000798</v>
      </c>
      <c r="R258" s="17">
        <f t="shared" si="70"/>
        <v>0</v>
      </c>
      <c r="S258" s="17">
        <f t="shared" si="71"/>
        <v>0</v>
      </c>
    </row>
    <row r="259" spans="1:19" x14ac:dyDescent="0.25">
      <c r="A259" s="17">
        <v>22.200000000000099</v>
      </c>
      <c r="B259" s="17">
        <f t="shared" si="74"/>
        <v>293.88504504504726</v>
      </c>
      <c r="C259" s="17">
        <f t="shared" si="75"/>
        <v>790.52000000000919</v>
      </c>
      <c r="D259" s="17">
        <f t="shared" si="76"/>
        <v>496.63495495496193</v>
      </c>
      <c r="E259" s="17">
        <f t="shared" si="77"/>
        <v>790.52000000000919</v>
      </c>
      <c r="F259" s="17">
        <f t="shared" si="78"/>
        <v>0</v>
      </c>
      <c r="G259" s="17">
        <f t="shared" si="79"/>
        <v>0</v>
      </c>
      <c r="H259" s="17">
        <f t="shared" si="80"/>
        <v>222.97513513513638</v>
      </c>
      <c r="I259" s="17">
        <f t="shared" si="81"/>
        <v>518.52000000000817</v>
      </c>
      <c r="J259" s="17">
        <f t="shared" si="82"/>
        <v>295.54486486487178</v>
      </c>
      <c r="K259" s="17">
        <f t="shared" si="83"/>
        <v>518.52000000000817</v>
      </c>
      <c r="L259" s="17">
        <f t="shared" si="67"/>
        <v>0</v>
      </c>
      <c r="M259" s="17">
        <f t="shared" si="68"/>
        <v>0</v>
      </c>
      <c r="N259" s="17">
        <f t="shared" si="72"/>
        <v>207.5652252252259</v>
      </c>
      <c r="O259" s="17">
        <f t="shared" si="69"/>
        <v>357.52000000000771</v>
      </c>
      <c r="P259" s="17">
        <f t="shared" si="66"/>
        <v>149.95477477478181</v>
      </c>
      <c r="Q259" s="17">
        <f t="shared" si="73"/>
        <v>357.52000000000771</v>
      </c>
      <c r="R259" s="17">
        <f t="shared" si="70"/>
        <v>0</v>
      </c>
      <c r="S259" s="17">
        <f t="shared" si="71"/>
        <v>0</v>
      </c>
    </row>
    <row r="260" spans="1:19" x14ac:dyDescent="0.25">
      <c r="A260" s="17">
        <v>22.3000000000001</v>
      </c>
      <c r="B260" s="17">
        <f t="shared" si="74"/>
        <v>296.1330493273565</v>
      </c>
      <c r="C260" s="17">
        <f t="shared" si="75"/>
        <v>799.87000000000933</v>
      </c>
      <c r="D260" s="17">
        <f t="shared" si="76"/>
        <v>503.73695067265282</v>
      </c>
      <c r="E260" s="17">
        <f t="shared" si="77"/>
        <v>799.87000000000933</v>
      </c>
      <c r="F260" s="17">
        <f t="shared" si="78"/>
        <v>0</v>
      </c>
      <c r="G260" s="17">
        <f t="shared" si="79"/>
        <v>0</v>
      </c>
      <c r="H260" s="17">
        <f t="shared" si="80"/>
        <v>224.3191479820641</v>
      </c>
      <c r="I260" s="17">
        <f t="shared" si="81"/>
        <v>526.8700000000083</v>
      </c>
      <c r="J260" s="17">
        <f t="shared" si="82"/>
        <v>302.55085201794418</v>
      </c>
      <c r="K260" s="17">
        <f t="shared" si="83"/>
        <v>526.8700000000083</v>
      </c>
      <c r="L260" s="17">
        <f t="shared" si="67"/>
        <v>0</v>
      </c>
      <c r="M260" s="17">
        <f t="shared" si="68"/>
        <v>0</v>
      </c>
      <c r="N260" s="17">
        <f t="shared" si="72"/>
        <v>208.25524663677197</v>
      </c>
      <c r="O260" s="17">
        <f t="shared" si="69"/>
        <v>365.37000000000785</v>
      </c>
      <c r="P260" s="17">
        <f t="shared" si="66"/>
        <v>157.11475336323588</v>
      </c>
      <c r="Q260" s="17">
        <f t="shared" si="73"/>
        <v>365.37000000000785</v>
      </c>
      <c r="R260" s="17">
        <f t="shared" si="70"/>
        <v>0</v>
      </c>
      <c r="S260" s="17">
        <f t="shared" si="71"/>
        <v>0</v>
      </c>
    </row>
    <row r="261" spans="1:19" x14ac:dyDescent="0.25">
      <c r="A261" s="17">
        <v>22.400000000000102</v>
      </c>
      <c r="B261" s="17">
        <f t="shared" si="74"/>
        <v>298.40285714285938</v>
      </c>
      <c r="C261" s="17">
        <f t="shared" si="75"/>
        <v>809.28000000000952</v>
      </c>
      <c r="D261" s="17">
        <f t="shared" si="76"/>
        <v>510.87714285715015</v>
      </c>
      <c r="E261" s="17">
        <f t="shared" si="77"/>
        <v>809.28000000000952</v>
      </c>
      <c r="F261" s="17">
        <f t="shared" si="78"/>
        <v>0</v>
      </c>
      <c r="G261" s="17">
        <f t="shared" si="79"/>
        <v>0</v>
      </c>
      <c r="H261" s="17">
        <f t="shared" si="80"/>
        <v>225.68857142857283</v>
      </c>
      <c r="I261" s="17">
        <f t="shared" si="81"/>
        <v>535.28000000000861</v>
      </c>
      <c r="J261" s="17">
        <f t="shared" si="82"/>
        <v>309.59142857143581</v>
      </c>
      <c r="K261" s="17">
        <f t="shared" si="83"/>
        <v>535.28000000000861</v>
      </c>
      <c r="L261" s="17">
        <f t="shared" si="67"/>
        <v>0</v>
      </c>
      <c r="M261" s="17">
        <f t="shared" si="68"/>
        <v>0</v>
      </c>
      <c r="N261" s="17">
        <f t="shared" si="72"/>
        <v>208.9742857142864</v>
      </c>
      <c r="O261" s="17">
        <f t="shared" si="69"/>
        <v>373.28000000000793</v>
      </c>
      <c r="P261" s="17">
        <f t="shared" si="66"/>
        <v>164.30571428572154</v>
      </c>
      <c r="Q261" s="17">
        <f t="shared" si="73"/>
        <v>373.28000000000793</v>
      </c>
      <c r="R261" s="17">
        <f t="shared" si="70"/>
        <v>0</v>
      </c>
      <c r="S261" s="17">
        <f t="shared" si="71"/>
        <v>0</v>
      </c>
    </row>
    <row r="262" spans="1:19" x14ac:dyDescent="0.25">
      <c r="A262" s="17">
        <v>22.500000000000099</v>
      </c>
      <c r="B262" s="17">
        <f t="shared" si="74"/>
        <v>300.69444444444673</v>
      </c>
      <c r="C262" s="17">
        <f t="shared" si="75"/>
        <v>818.75000000000944</v>
      </c>
      <c r="D262" s="17">
        <f t="shared" si="76"/>
        <v>518.05555555556271</v>
      </c>
      <c r="E262" s="17">
        <f t="shared" si="77"/>
        <v>818.75000000000944</v>
      </c>
      <c r="F262" s="17">
        <f t="shared" si="78"/>
        <v>0</v>
      </c>
      <c r="G262" s="17">
        <f t="shared" si="79"/>
        <v>0</v>
      </c>
      <c r="H262" s="17">
        <f t="shared" si="80"/>
        <v>227.08333333333468</v>
      </c>
      <c r="I262" s="17">
        <f t="shared" si="81"/>
        <v>543.75000000000841</v>
      </c>
      <c r="J262" s="17">
        <f t="shared" si="82"/>
        <v>316.66666666667373</v>
      </c>
      <c r="K262" s="17">
        <f t="shared" si="83"/>
        <v>543.75000000000841</v>
      </c>
      <c r="L262" s="17">
        <f t="shared" si="67"/>
        <v>0</v>
      </c>
      <c r="M262" s="17">
        <f t="shared" si="68"/>
        <v>0</v>
      </c>
      <c r="N262" s="17">
        <f t="shared" si="72"/>
        <v>209.72222222222294</v>
      </c>
      <c r="O262" s="17">
        <f t="shared" si="69"/>
        <v>381.25000000000796</v>
      </c>
      <c r="P262" s="17">
        <f t="shared" si="66"/>
        <v>171.52777777778502</v>
      </c>
      <c r="Q262" s="17">
        <f t="shared" si="73"/>
        <v>381.25000000000796</v>
      </c>
      <c r="R262" s="17">
        <f t="shared" si="70"/>
        <v>0</v>
      </c>
      <c r="S262" s="17">
        <f>IF(O262=R262,A262,0)</f>
        <v>0</v>
      </c>
    </row>
    <row r="263" spans="1:19" x14ac:dyDescent="0.25">
      <c r="A263" s="17">
        <v>22.600000000000101</v>
      </c>
      <c r="B263" s="17">
        <f t="shared" si="74"/>
        <v>303.00778761062179</v>
      </c>
      <c r="C263" s="17">
        <f t="shared" si="75"/>
        <v>828.28000000000952</v>
      </c>
      <c r="D263" s="17">
        <f t="shared" si="76"/>
        <v>525.27221238938773</v>
      </c>
      <c r="E263" s="17">
        <f t="shared" si="77"/>
        <v>828.28000000000952</v>
      </c>
      <c r="F263" s="17">
        <f t="shared" si="78"/>
        <v>0</v>
      </c>
      <c r="G263" s="17">
        <f t="shared" si="79"/>
        <v>0</v>
      </c>
      <c r="H263" s="17">
        <f t="shared" si="80"/>
        <v>228.50336283185985</v>
      </c>
      <c r="I263" s="17">
        <f t="shared" si="81"/>
        <v>552.28000000000861</v>
      </c>
      <c r="J263" s="17">
        <f t="shared" si="82"/>
        <v>323.7766371681488</v>
      </c>
      <c r="K263" s="17">
        <f t="shared" si="83"/>
        <v>552.28000000000861</v>
      </c>
      <c r="L263" s="17">
        <f t="shared" si="67"/>
        <v>0</v>
      </c>
      <c r="M263" s="17">
        <f t="shared" si="68"/>
        <v>0</v>
      </c>
      <c r="N263" s="17">
        <f t="shared" si="72"/>
        <v>210.49893805309813</v>
      </c>
      <c r="O263" s="17">
        <f t="shared" si="69"/>
        <v>389.28000000000816</v>
      </c>
      <c r="P263" s="17">
        <f t="shared" si="66"/>
        <v>178.78106194691003</v>
      </c>
      <c r="Q263" s="17">
        <f t="shared" si="73"/>
        <v>389.28000000000816</v>
      </c>
      <c r="R263" s="17">
        <f t="shared" si="70"/>
        <v>0</v>
      </c>
      <c r="S263" s="17">
        <f t="shared" si="71"/>
        <v>0</v>
      </c>
    </row>
    <row r="264" spans="1:19" x14ac:dyDescent="0.25">
      <c r="A264" s="17">
        <v>22.700000000000099</v>
      </c>
      <c r="B264" s="17">
        <f t="shared" si="74"/>
        <v>305.3428634361257</v>
      </c>
      <c r="C264" s="17">
        <f t="shared" si="75"/>
        <v>837.87000000000955</v>
      </c>
      <c r="D264" s="17">
        <f t="shared" si="76"/>
        <v>532.52713656388391</v>
      </c>
      <c r="E264" s="17">
        <f t="shared" si="77"/>
        <v>837.87000000000955</v>
      </c>
      <c r="F264" s="17">
        <f t="shared" si="78"/>
        <v>0</v>
      </c>
      <c r="G264" s="17">
        <f t="shared" si="79"/>
        <v>0</v>
      </c>
      <c r="H264" s="17">
        <f t="shared" si="80"/>
        <v>229.94859030837148</v>
      </c>
      <c r="I264" s="17">
        <f t="shared" si="81"/>
        <v>560.87000000000853</v>
      </c>
      <c r="J264" s="17">
        <f t="shared" si="82"/>
        <v>330.92140969163705</v>
      </c>
      <c r="K264" s="17">
        <f t="shared" si="83"/>
        <v>560.87000000000853</v>
      </c>
      <c r="L264" s="17">
        <f t="shared" si="67"/>
        <v>0</v>
      </c>
      <c r="M264" s="17">
        <f t="shared" si="68"/>
        <v>0</v>
      </c>
      <c r="N264" s="17">
        <f t="shared" si="72"/>
        <v>211.30431718061755</v>
      </c>
      <c r="O264" s="17">
        <f t="shared" si="69"/>
        <v>397.37000000000808</v>
      </c>
      <c r="P264" s="17">
        <f t="shared" si="66"/>
        <v>186.06568281939053</v>
      </c>
      <c r="Q264" s="17">
        <f t="shared" si="73"/>
        <v>397.37000000000808</v>
      </c>
      <c r="R264" s="17">
        <f t="shared" si="70"/>
        <v>0</v>
      </c>
      <c r="S264" s="17">
        <f t="shared" si="71"/>
        <v>0</v>
      </c>
    </row>
    <row r="265" spans="1:19" x14ac:dyDescent="0.25">
      <c r="A265" s="17">
        <v>22.8000000000001</v>
      </c>
      <c r="B265" s="17">
        <f t="shared" si="74"/>
        <v>307.69964912280938</v>
      </c>
      <c r="C265" s="17">
        <f t="shared" si="75"/>
        <v>847.52000000000965</v>
      </c>
      <c r="D265" s="17">
        <f t="shared" si="76"/>
        <v>539.82035087720033</v>
      </c>
      <c r="E265" s="17">
        <f t="shared" si="77"/>
        <v>847.52000000000965</v>
      </c>
      <c r="F265" s="17">
        <f t="shared" si="78"/>
        <v>0</v>
      </c>
      <c r="G265" s="17">
        <f t="shared" si="79"/>
        <v>0</v>
      </c>
      <c r="H265" s="17">
        <f t="shared" si="80"/>
        <v>231.41894736842255</v>
      </c>
      <c r="I265" s="17">
        <f t="shared" si="81"/>
        <v>569.52000000000862</v>
      </c>
      <c r="J265" s="17">
        <f t="shared" si="82"/>
        <v>338.10105263158607</v>
      </c>
      <c r="K265" s="17">
        <f t="shared" si="83"/>
        <v>569.52000000000862</v>
      </c>
      <c r="L265" s="17">
        <f t="shared" si="67"/>
        <v>0</v>
      </c>
      <c r="M265" s="17">
        <f t="shared" si="68"/>
        <v>0</v>
      </c>
      <c r="N265" s="17">
        <f t="shared" si="72"/>
        <v>212.13824561403598</v>
      </c>
      <c r="O265" s="17">
        <f t="shared" si="69"/>
        <v>405.52000000000817</v>
      </c>
      <c r="P265" s="17">
        <f t="shared" si="66"/>
        <v>193.38175438597219</v>
      </c>
      <c r="Q265" s="17">
        <f t="shared" si="73"/>
        <v>405.52000000000817</v>
      </c>
      <c r="R265" s="17">
        <f t="shared" si="70"/>
        <v>0</v>
      </c>
      <c r="S265" s="17">
        <f t="shared" si="71"/>
        <v>0</v>
      </c>
    </row>
    <row r="266" spans="1:19" x14ac:dyDescent="0.25">
      <c r="A266" s="17">
        <v>22.900000000000102</v>
      </c>
      <c r="B266" s="17">
        <f t="shared" si="74"/>
        <v>310.07812227074481</v>
      </c>
      <c r="C266" s="17">
        <f t="shared" si="75"/>
        <v>857.2300000000098</v>
      </c>
      <c r="D266" s="17">
        <f t="shared" si="76"/>
        <v>547.15187772926492</v>
      </c>
      <c r="E266" s="17">
        <f t="shared" si="77"/>
        <v>857.2300000000098</v>
      </c>
      <c r="F266" s="17">
        <f t="shared" si="78"/>
        <v>0</v>
      </c>
      <c r="G266" s="17">
        <f t="shared" si="79"/>
        <v>0</v>
      </c>
      <c r="H266" s="17">
        <f t="shared" si="80"/>
        <v>232.91436681222859</v>
      </c>
      <c r="I266" s="17">
        <f t="shared" si="81"/>
        <v>578.23000000000889</v>
      </c>
      <c r="J266" s="17">
        <f t="shared" si="82"/>
        <v>345.31563318778029</v>
      </c>
      <c r="K266" s="17">
        <f t="shared" si="83"/>
        <v>578.23000000000889</v>
      </c>
      <c r="L266" s="17">
        <f t="shared" si="67"/>
        <v>0</v>
      </c>
      <c r="M266" s="17">
        <f t="shared" si="68"/>
        <v>0</v>
      </c>
      <c r="N266" s="17">
        <f t="shared" si="72"/>
        <v>213.00061135371271</v>
      </c>
      <c r="O266" s="17">
        <f t="shared" si="69"/>
        <v>413.7300000000082</v>
      </c>
      <c r="P266" s="17">
        <f t="shared" si="66"/>
        <v>200.72938864629549</v>
      </c>
      <c r="Q266" s="17">
        <f t="shared" si="73"/>
        <v>413.7300000000082</v>
      </c>
      <c r="R266" s="17">
        <f t="shared" si="70"/>
        <v>0</v>
      </c>
      <c r="S266" s="17">
        <f t="shared" si="71"/>
        <v>0</v>
      </c>
    </row>
    <row r="267" spans="1:19" x14ac:dyDescent="0.25">
      <c r="A267" s="17">
        <v>23.000000000000099</v>
      </c>
      <c r="B267" s="17">
        <f t="shared" si="74"/>
        <v>312.47826086956758</v>
      </c>
      <c r="C267" s="17">
        <f t="shared" si="75"/>
        <v>867.00000000000966</v>
      </c>
      <c r="D267" s="17">
        <f t="shared" si="76"/>
        <v>554.52173913044203</v>
      </c>
      <c r="E267" s="17">
        <f t="shared" si="77"/>
        <v>867.00000000000966</v>
      </c>
      <c r="F267" s="17">
        <f t="shared" si="78"/>
        <v>0</v>
      </c>
      <c r="G267" s="17">
        <f t="shared" si="79"/>
        <v>0</v>
      </c>
      <c r="H267" s="17">
        <f t="shared" si="80"/>
        <v>234.43478260869716</v>
      </c>
      <c r="I267" s="17">
        <f t="shared" si="81"/>
        <v>587.00000000000864</v>
      </c>
      <c r="J267" s="17">
        <f t="shared" si="82"/>
        <v>352.56521739131148</v>
      </c>
      <c r="K267" s="17">
        <f t="shared" si="83"/>
        <v>587.00000000000864</v>
      </c>
      <c r="L267" s="17">
        <f t="shared" si="67"/>
        <v>0</v>
      </c>
      <c r="M267" s="17">
        <f t="shared" si="68"/>
        <v>0</v>
      </c>
      <c r="N267" s="17">
        <f t="shared" si="72"/>
        <v>213.89130434782695</v>
      </c>
      <c r="O267" s="17">
        <f t="shared" si="69"/>
        <v>422.00000000000819</v>
      </c>
      <c r="P267" s="17">
        <f t="shared" si="66"/>
        <v>208.10869565218124</v>
      </c>
      <c r="Q267" s="17">
        <f t="shared" si="73"/>
        <v>422.00000000000819</v>
      </c>
      <c r="R267" s="17">
        <f t="shared" si="70"/>
        <v>0</v>
      </c>
      <c r="S267" s="17">
        <f t="shared" si="71"/>
        <v>0</v>
      </c>
    </row>
    <row r="268" spans="1:19" x14ac:dyDescent="0.25">
      <c r="A268" s="17">
        <v>23.100000000000101</v>
      </c>
      <c r="B268" s="17">
        <f t="shared" si="74"/>
        <v>314.90004329004574</v>
      </c>
      <c r="C268" s="17">
        <f t="shared" si="75"/>
        <v>876.83000000000993</v>
      </c>
      <c r="D268" s="17">
        <f t="shared" si="76"/>
        <v>561.92995670996424</v>
      </c>
      <c r="E268" s="17">
        <f t="shared" si="77"/>
        <v>876.83000000000993</v>
      </c>
      <c r="F268" s="17">
        <f t="shared" si="78"/>
        <v>0</v>
      </c>
      <c r="G268" s="17">
        <f t="shared" si="79"/>
        <v>0</v>
      </c>
      <c r="H268" s="17">
        <f t="shared" si="80"/>
        <v>235.98012987013144</v>
      </c>
      <c r="I268" s="17">
        <f t="shared" si="81"/>
        <v>595.83000000000902</v>
      </c>
      <c r="J268" s="17">
        <f t="shared" si="82"/>
        <v>359.84987012987756</v>
      </c>
      <c r="K268" s="17">
        <f t="shared" si="83"/>
        <v>595.83000000000902</v>
      </c>
      <c r="L268" s="17">
        <f t="shared" si="67"/>
        <v>0</v>
      </c>
      <c r="M268" s="17">
        <f t="shared" si="68"/>
        <v>0</v>
      </c>
      <c r="N268" s="17">
        <f t="shared" si="72"/>
        <v>214.81021645021735</v>
      </c>
      <c r="O268" s="17">
        <f t="shared" si="69"/>
        <v>430.33000000000857</v>
      </c>
      <c r="P268" s="17">
        <f t="shared" si="66"/>
        <v>215.51978354979121</v>
      </c>
      <c r="Q268" s="17">
        <f t="shared" si="73"/>
        <v>430.33000000000857</v>
      </c>
      <c r="R268" s="17">
        <f t="shared" si="70"/>
        <v>0</v>
      </c>
      <c r="S268" s="17">
        <f t="shared" si="71"/>
        <v>0</v>
      </c>
    </row>
    <row r="269" spans="1:19" x14ac:dyDescent="0.25">
      <c r="A269" s="17">
        <v>23.200000000000099</v>
      </c>
      <c r="B269" s="17">
        <f t="shared" si="74"/>
        <v>317.3434482758646</v>
      </c>
      <c r="C269" s="17">
        <f t="shared" si="75"/>
        <v>886.72000000000969</v>
      </c>
      <c r="D269" s="17">
        <f t="shared" si="76"/>
        <v>569.37655172414509</v>
      </c>
      <c r="E269" s="17">
        <f t="shared" si="77"/>
        <v>886.72000000000969</v>
      </c>
      <c r="F269" s="17">
        <f t="shared" si="78"/>
        <v>0</v>
      </c>
      <c r="G269" s="17">
        <f t="shared" si="79"/>
        <v>0</v>
      </c>
      <c r="H269" s="17">
        <f t="shared" si="80"/>
        <v>237.55034482758776</v>
      </c>
      <c r="I269" s="17">
        <f t="shared" si="81"/>
        <v>604.72000000000867</v>
      </c>
      <c r="J269" s="17">
        <f t="shared" si="82"/>
        <v>367.1696551724209</v>
      </c>
      <c r="K269" s="17">
        <f t="shared" si="83"/>
        <v>604.72000000000867</v>
      </c>
      <c r="L269" s="17">
        <f t="shared" si="67"/>
        <v>0</v>
      </c>
      <c r="M269" s="17">
        <f t="shared" si="68"/>
        <v>0</v>
      </c>
      <c r="N269" s="17">
        <f t="shared" si="72"/>
        <v>215.75724137931132</v>
      </c>
      <c r="O269" s="17">
        <f t="shared" si="69"/>
        <v>438.72000000000821</v>
      </c>
      <c r="P269" s="17">
        <f t="shared" si="66"/>
        <v>222.96275862069689</v>
      </c>
      <c r="Q269" s="17">
        <f t="shared" si="73"/>
        <v>438.72000000000821</v>
      </c>
      <c r="R269" s="17">
        <f t="shared" si="70"/>
        <v>0</v>
      </c>
      <c r="S269" s="17">
        <f t="shared" si="71"/>
        <v>0</v>
      </c>
    </row>
    <row r="270" spans="1:19" x14ac:dyDescent="0.25">
      <c r="A270" s="17">
        <v>23.3000000000001</v>
      </c>
      <c r="B270" s="17">
        <f t="shared" si="74"/>
        <v>319.80845493562475</v>
      </c>
      <c r="C270" s="17">
        <f t="shared" si="75"/>
        <v>896.67000000000996</v>
      </c>
      <c r="D270" s="17">
        <f t="shared" si="76"/>
        <v>576.86154506438515</v>
      </c>
      <c r="E270" s="17">
        <f t="shared" si="77"/>
        <v>896.67000000000996</v>
      </c>
      <c r="F270" s="17">
        <f t="shared" si="78"/>
        <v>0</v>
      </c>
      <c r="G270" s="17">
        <f t="shared" si="79"/>
        <v>0</v>
      </c>
      <c r="H270" s="17">
        <f t="shared" si="80"/>
        <v>239.14536480686857</v>
      </c>
      <c r="I270" s="17">
        <f t="shared" si="81"/>
        <v>613.67000000000894</v>
      </c>
      <c r="J270" s="17">
        <f t="shared" si="82"/>
        <v>374.5246351931404</v>
      </c>
      <c r="K270" s="17">
        <f t="shared" si="83"/>
        <v>613.67000000000894</v>
      </c>
      <c r="L270" s="17">
        <f t="shared" si="67"/>
        <v>0</v>
      </c>
      <c r="M270" s="17">
        <f t="shared" si="68"/>
        <v>0</v>
      </c>
      <c r="N270" s="17">
        <f t="shared" si="72"/>
        <v>216.73227467811262</v>
      </c>
      <c r="O270" s="17">
        <f t="shared" si="69"/>
        <v>447.17000000000849</v>
      </c>
      <c r="P270" s="17">
        <f t="shared" si="66"/>
        <v>230.43772532189587</v>
      </c>
      <c r="Q270" s="17">
        <f t="shared" si="73"/>
        <v>447.17000000000849</v>
      </c>
      <c r="R270" s="17">
        <f t="shared" si="70"/>
        <v>0</v>
      </c>
      <c r="S270" s="17">
        <f t="shared" si="71"/>
        <v>0</v>
      </c>
    </row>
    <row r="271" spans="1:19" x14ac:dyDescent="0.25">
      <c r="A271" s="17">
        <v>23.400000000000102</v>
      </c>
      <c r="B271" s="17">
        <f t="shared" si="74"/>
        <v>322.29504273504523</v>
      </c>
      <c r="C271" s="17">
        <f t="shared" si="75"/>
        <v>906.68000000001007</v>
      </c>
      <c r="D271" s="17">
        <f t="shared" si="76"/>
        <v>584.3849572649649</v>
      </c>
      <c r="E271" s="17">
        <f t="shared" si="77"/>
        <v>906.68000000001007</v>
      </c>
      <c r="F271" s="17">
        <f t="shared" si="78"/>
        <v>0</v>
      </c>
      <c r="G271" s="17">
        <f t="shared" si="79"/>
        <v>0</v>
      </c>
      <c r="H271" s="17">
        <f t="shared" si="80"/>
        <v>240.76512820512986</v>
      </c>
      <c r="I271" s="17">
        <f t="shared" si="81"/>
        <v>622.68000000000916</v>
      </c>
      <c r="J271" s="17">
        <f t="shared" si="82"/>
        <v>381.91487179487933</v>
      </c>
      <c r="K271" s="17">
        <f t="shared" si="83"/>
        <v>622.68000000000916</v>
      </c>
      <c r="L271" s="17">
        <f t="shared" si="67"/>
        <v>0</v>
      </c>
      <c r="M271" s="17">
        <f t="shared" si="68"/>
        <v>0</v>
      </c>
      <c r="N271" s="17">
        <f t="shared" si="72"/>
        <v>217.73521367521468</v>
      </c>
      <c r="O271" s="17">
        <f t="shared" si="69"/>
        <v>455.68000000000848</v>
      </c>
      <c r="P271" s="17">
        <f t="shared" si="66"/>
        <v>237.9447863247938</v>
      </c>
      <c r="Q271" s="17">
        <f t="shared" si="73"/>
        <v>455.68000000000848</v>
      </c>
      <c r="R271" s="17">
        <f t="shared" si="70"/>
        <v>0</v>
      </c>
      <c r="S271" s="17">
        <f t="shared" si="71"/>
        <v>0</v>
      </c>
    </row>
    <row r="272" spans="1:19" x14ac:dyDescent="0.25">
      <c r="A272" s="17">
        <v>23.500000000000099</v>
      </c>
      <c r="B272" s="17">
        <f t="shared" si="74"/>
        <v>324.80319148936422</v>
      </c>
      <c r="C272" s="17">
        <f t="shared" si="75"/>
        <v>916.75000000001012</v>
      </c>
      <c r="D272" s="17">
        <f t="shared" si="76"/>
        <v>591.94680851064595</v>
      </c>
      <c r="E272" s="17">
        <f t="shared" si="77"/>
        <v>916.75000000001012</v>
      </c>
      <c r="F272" s="17">
        <f t="shared" si="78"/>
        <v>0</v>
      </c>
      <c r="G272" s="17">
        <f t="shared" si="79"/>
        <v>0</v>
      </c>
      <c r="H272" s="17">
        <f t="shared" si="80"/>
        <v>242.4095744680867</v>
      </c>
      <c r="I272" s="17">
        <f t="shared" si="81"/>
        <v>631.75000000000909</v>
      </c>
      <c r="J272" s="17">
        <f t="shared" si="82"/>
        <v>389.34042553192239</v>
      </c>
      <c r="K272" s="17">
        <f t="shared" si="83"/>
        <v>631.75000000000909</v>
      </c>
      <c r="L272" s="17">
        <f t="shared" si="67"/>
        <v>0</v>
      </c>
      <c r="M272" s="17">
        <f t="shared" si="68"/>
        <v>0</v>
      </c>
      <c r="N272" s="17">
        <f t="shared" si="72"/>
        <v>218.76595744680955</v>
      </c>
      <c r="O272" s="17">
        <f t="shared" si="69"/>
        <v>464.25000000000864</v>
      </c>
      <c r="P272" s="17">
        <f t="shared" si="66"/>
        <v>245.48404255319909</v>
      </c>
      <c r="Q272" s="17">
        <f t="shared" si="73"/>
        <v>464.25000000000864</v>
      </c>
      <c r="R272" s="17">
        <f t="shared" si="70"/>
        <v>0</v>
      </c>
      <c r="S272" s="17">
        <f t="shared" si="71"/>
        <v>0</v>
      </c>
    </row>
    <row r="273" spans="1:19" x14ac:dyDescent="0.25">
      <c r="A273" s="17">
        <v>23.600000000000101</v>
      </c>
      <c r="B273" s="17">
        <f t="shared" si="74"/>
        <v>327.33288135593483</v>
      </c>
      <c r="C273" s="17">
        <f t="shared" si="75"/>
        <v>926.88000000001034</v>
      </c>
      <c r="D273" s="17">
        <f t="shared" si="76"/>
        <v>599.54711864407545</v>
      </c>
      <c r="E273" s="17">
        <f t="shared" si="77"/>
        <v>926.88000000001034</v>
      </c>
      <c r="F273" s="17">
        <f t="shared" si="78"/>
        <v>0</v>
      </c>
      <c r="G273" s="17">
        <f t="shared" si="79"/>
        <v>0</v>
      </c>
      <c r="H273" s="17">
        <f t="shared" si="80"/>
        <v>244.07864406779831</v>
      </c>
      <c r="I273" s="17">
        <f t="shared" si="81"/>
        <v>640.88000000000943</v>
      </c>
      <c r="J273" s="17">
        <f t="shared" si="82"/>
        <v>396.8013559322111</v>
      </c>
      <c r="K273" s="17">
        <f t="shared" si="83"/>
        <v>640.88000000000943</v>
      </c>
      <c r="L273" s="17">
        <f t="shared" si="67"/>
        <v>0</v>
      </c>
      <c r="M273" s="17">
        <f t="shared" si="68"/>
        <v>0</v>
      </c>
      <c r="N273" s="17">
        <f t="shared" si="72"/>
        <v>219.8244067796621</v>
      </c>
      <c r="O273" s="17">
        <f t="shared" si="69"/>
        <v>472.88000000000898</v>
      </c>
      <c r="P273" s="17">
        <f t="shared" ref="P273:P336" si="84">ABS(+O273-N273)</f>
        <v>253.05559322034688</v>
      </c>
      <c r="Q273" s="17">
        <f t="shared" si="73"/>
        <v>472.88000000000898</v>
      </c>
      <c r="R273" s="17">
        <f t="shared" si="70"/>
        <v>0</v>
      </c>
      <c r="S273" s="17">
        <f t="shared" si="71"/>
        <v>0</v>
      </c>
    </row>
    <row r="274" spans="1:19" x14ac:dyDescent="0.25">
      <c r="A274" s="17">
        <v>23.700000000000099</v>
      </c>
      <c r="B274" s="17">
        <f t="shared" si="74"/>
        <v>329.88409282700678</v>
      </c>
      <c r="C274" s="17">
        <f t="shared" si="75"/>
        <v>937.07000000001028</v>
      </c>
      <c r="D274" s="17">
        <f t="shared" si="76"/>
        <v>607.18590717300344</v>
      </c>
      <c r="E274" s="17">
        <f t="shared" si="77"/>
        <v>937.07000000001028</v>
      </c>
      <c r="F274" s="17">
        <f t="shared" si="78"/>
        <v>0</v>
      </c>
      <c r="G274" s="17">
        <f t="shared" si="79"/>
        <v>0</v>
      </c>
      <c r="H274" s="17">
        <f t="shared" si="80"/>
        <v>245.77227848101433</v>
      </c>
      <c r="I274" s="17">
        <f t="shared" si="81"/>
        <v>650.07000000000926</v>
      </c>
      <c r="J274" s="17">
        <f t="shared" si="82"/>
        <v>404.29772151899493</v>
      </c>
      <c r="K274" s="17">
        <f t="shared" si="83"/>
        <v>650.07000000000926</v>
      </c>
      <c r="L274" s="17">
        <f t="shared" si="67"/>
        <v>0</v>
      </c>
      <c r="M274" s="17">
        <f t="shared" si="68"/>
        <v>0</v>
      </c>
      <c r="N274" s="17">
        <f t="shared" si="72"/>
        <v>220.91046413502218</v>
      </c>
      <c r="O274" s="17">
        <f t="shared" si="69"/>
        <v>481.5700000000088</v>
      </c>
      <c r="P274" s="17">
        <f t="shared" si="84"/>
        <v>260.65953586498665</v>
      </c>
      <c r="Q274" s="17">
        <f t="shared" si="73"/>
        <v>481.5700000000088</v>
      </c>
      <c r="R274" s="17">
        <f t="shared" si="70"/>
        <v>0</v>
      </c>
      <c r="S274" s="17">
        <f t="shared" si="71"/>
        <v>0</v>
      </c>
    </row>
    <row r="275" spans="1:19" x14ac:dyDescent="0.25">
      <c r="A275" s="17">
        <v>23.8000000000001</v>
      </c>
      <c r="B275" s="17">
        <f t="shared" si="74"/>
        <v>332.45680672269162</v>
      </c>
      <c r="C275" s="17">
        <f t="shared" si="75"/>
        <v>947.32000000001028</v>
      </c>
      <c r="D275" s="17">
        <f t="shared" si="76"/>
        <v>614.86319327731871</v>
      </c>
      <c r="E275" s="17">
        <f t="shared" si="77"/>
        <v>947.32000000001028</v>
      </c>
      <c r="F275" s="17">
        <f t="shared" si="78"/>
        <v>0</v>
      </c>
      <c r="G275" s="17">
        <f t="shared" si="79"/>
        <v>0</v>
      </c>
      <c r="H275" s="17">
        <f t="shared" si="80"/>
        <v>247.49042016806891</v>
      </c>
      <c r="I275" s="17">
        <f t="shared" si="81"/>
        <v>659.32000000000926</v>
      </c>
      <c r="J275" s="17">
        <f t="shared" si="82"/>
        <v>411.82957983194035</v>
      </c>
      <c r="K275" s="17">
        <f t="shared" si="83"/>
        <v>659.32000000000926</v>
      </c>
      <c r="L275" s="17">
        <f t="shared" si="67"/>
        <v>0</v>
      </c>
      <c r="M275" s="17">
        <f t="shared" si="68"/>
        <v>0</v>
      </c>
      <c r="N275" s="17">
        <f t="shared" si="72"/>
        <v>222.02403361344648</v>
      </c>
      <c r="O275" s="17">
        <f t="shared" si="69"/>
        <v>490.3200000000088</v>
      </c>
      <c r="P275" s="17">
        <f t="shared" si="84"/>
        <v>268.29596638656233</v>
      </c>
      <c r="Q275" s="17">
        <f t="shared" si="73"/>
        <v>490.3200000000088</v>
      </c>
      <c r="R275" s="17">
        <f t="shared" si="70"/>
        <v>0</v>
      </c>
      <c r="S275" s="17">
        <f t="shared" si="71"/>
        <v>0</v>
      </c>
    </row>
    <row r="276" spans="1:19" x14ac:dyDescent="0.25">
      <c r="A276" s="17">
        <v>23.900000000000102</v>
      </c>
      <c r="B276" s="17">
        <f t="shared" si="74"/>
        <v>335.05100418410308</v>
      </c>
      <c r="C276" s="17">
        <f t="shared" si="75"/>
        <v>957.63000000001034</v>
      </c>
      <c r="D276" s="17">
        <f t="shared" si="76"/>
        <v>622.57899581590732</v>
      </c>
      <c r="E276" s="17">
        <f t="shared" si="77"/>
        <v>957.63000000001034</v>
      </c>
      <c r="F276" s="17">
        <f t="shared" si="78"/>
        <v>0</v>
      </c>
      <c r="G276" s="17">
        <f t="shared" si="79"/>
        <v>0</v>
      </c>
      <c r="H276" s="17">
        <f t="shared" si="80"/>
        <v>249.23301255230305</v>
      </c>
      <c r="I276" s="17">
        <f t="shared" si="81"/>
        <v>668.63000000000943</v>
      </c>
      <c r="J276" s="17">
        <f t="shared" si="82"/>
        <v>419.39698744770635</v>
      </c>
      <c r="K276" s="17">
        <f t="shared" si="83"/>
        <v>668.63000000000943</v>
      </c>
      <c r="L276" s="17">
        <f t="shared" si="67"/>
        <v>0</v>
      </c>
      <c r="M276" s="17">
        <f t="shared" si="68"/>
        <v>0</v>
      </c>
      <c r="N276" s="17">
        <f t="shared" si="72"/>
        <v>223.16502092050325</v>
      </c>
      <c r="O276" s="17">
        <f t="shared" si="69"/>
        <v>499.13000000000875</v>
      </c>
      <c r="P276" s="17">
        <f t="shared" si="84"/>
        <v>275.9649790795055</v>
      </c>
      <c r="Q276" s="17">
        <f t="shared" si="73"/>
        <v>499.13000000000875</v>
      </c>
      <c r="R276" s="17">
        <f t="shared" si="70"/>
        <v>0</v>
      </c>
      <c r="S276" s="17">
        <f t="shared" si="71"/>
        <v>0</v>
      </c>
    </row>
    <row r="277" spans="1:19" x14ac:dyDescent="0.25">
      <c r="A277" s="17">
        <v>24.000000000000099</v>
      </c>
      <c r="B277" s="17">
        <f t="shared" si="74"/>
        <v>337.6666666666693</v>
      </c>
      <c r="C277" s="17">
        <f t="shared" si="75"/>
        <v>968.00000000001035</v>
      </c>
      <c r="D277" s="17">
        <f t="shared" si="76"/>
        <v>630.33333333334099</v>
      </c>
      <c r="E277" s="17">
        <f t="shared" si="77"/>
        <v>968.00000000001035</v>
      </c>
      <c r="F277" s="17">
        <f t="shared" si="78"/>
        <v>0</v>
      </c>
      <c r="G277" s="17">
        <f t="shared" si="79"/>
        <v>0</v>
      </c>
      <c r="H277" s="17">
        <f t="shared" si="80"/>
        <v>251.00000000000168</v>
      </c>
      <c r="I277" s="17">
        <f t="shared" si="81"/>
        <v>678.00000000000932</v>
      </c>
      <c r="J277" s="17">
        <f t="shared" si="82"/>
        <v>427.00000000000762</v>
      </c>
      <c r="K277" s="17">
        <f t="shared" si="83"/>
        <v>678.00000000000932</v>
      </c>
      <c r="L277" s="17">
        <f t="shared" si="67"/>
        <v>0</v>
      </c>
      <c r="M277" s="17">
        <f t="shared" si="68"/>
        <v>0</v>
      </c>
      <c r="N277" s="17">
        <f t="shared" si="72"/>
        <v>224.33333333333448</v>
      </c>
      <c r="O277" s="17">
        <f t="shared" si="69"/>
        <v>508.00000000000887</v>
      </c>
      <c r="P277" s="17">
        <f t="shared" si="84"/>
        <v>283.66666666667436</v>
      </c>
      <c r="Q277" s="17">
        <f t="shared" si="73"/>
        <v>508.00000000000887</v>
      </c>
      <c r="R277" s="17">
        <f t="shared" si="70"/>
        <v>0</v>
      </c>
      <c r="S277" s="17">
        <f t="shared" si="71"/>
        <v>0</v>
      </c>
    </row>
    <row r="278" spans="1:19" x14ac:dyDescent="0.25">
      <c r="A278" s="17">
        <v>24.100000000000101</v>
      </c>
      <c r="B278" s="17">
        <f t="shared" si="74"/>
        <v>340.3037759336126</v>
      </c>
      <c r="C278" s="17">
        <f t="shared" si="75"/>
        <v>978.4300000000103</v>
      </c>
      <c r="D278" s="17">
        <f t="shared" si="76"/>
        <v>638.12622406639775</v>
      </c>
      <c r="E278" s="17">
        <f t="shared" si="77"/>
        <v>978.4300000000103</v>
      </c>
      <c r="F278" s="17">
        <f t="shared" si="78"/>
        <v>0</v>
      </c>
      <c r="G278" s="17">
        <f t="shared" si="79"/>
        <v>0</v>
      </c>
      <c r="H278" s="17">
        <f t="shared" si="80"/>
        <v>252.79132780083171</v>
      </c>
      <c r="I278" s="17">
        <f t="shared" si="81"/>
        <v>687.43000000000939</v>
      </c>
      <c r="J278" s="17">
        <f t="shared" si="82"/>
        <v>434.63867219917768</v>
      </c>
      <c r="K278" s="17">
        <f t="shared" si="83"/>
        <v>687.43000000000939</v>
      </c>
      <c r="L278" s="17">
        <f t="shared" si="67"/>
        <v>0</v>
      </c>
      <c r="M278" s="17">
        <f t="shared" si="68"/>
        <v>0</v>
      </c>
      <c r="N278" s="17">
        <f t="shared" si="72"/>
        <v>225.52887966805105</v>
      </c>
      <c r="O278" s="17">
        <f t="shared" si="69"/>
        <v>516.93000000000893</v>
      </c>
      <c r="P278" s="17">
        <f t="shared" si="84"/>
        <v>291.40112033195788</v>
      </c>
      <c r="Q278" s="17">
        <f t="shared" si="73"/>
        <v>516.93000000000893</v>
      </c>
      <c r="R278" s="17">
        <f t="shared" si="70"/>
        <v>0</v>
      </c>
      <c r="S278" s="17">
        <f t="shared" si="71"/>
        <v>0</v>
      </c>
    </row>
    <row r="279" spans="1:19" x14ac:dyDescent="0.25">
      <c r="A279" s="17">
        <v>24.200000000000099</v>
      </c>
      <c r="B279" s="17">
        <f t="shared" si="74"/>
        <v>342.96231404958934</v>
      </c>
      <c r="C279" s="17">
        <f t="shared" si="75"/>
        <v>988.92000000001019</v>
      </c>
      <c r="D279" s="17">
        <f t="shared" si="76"/>
        <v>645.95768595042091</v>
      </c>
      <c r="E279" s="17">
        <f t="shared" si="77"/>
        <v>988.92000000001019</v>
      </c>
      <c r="F279" s="17">
        <f t="shared" si="78"/>
        <v>0</v>
      </c>
      <c r="G279" s="17">
        <f t="shared" si="79"/>
        <v>0</v>
      </c>
      <c r="H279" s="17">
        <f t="shared" si="80"/>
        <v>254.60694214876213</v>
      </c>
      <c r="I279" s="17">
        <f t="shared" si="81"/>
        <v>696.92000000000917</v>
      </c>
      <c r="J279" s="17">
        <f t="shared" si="82"/>
        <v>442.31305785124704</v>
      </c>
      <c r="K279" s="17">
        <f t="shared" si="83"/>
        <v>696.92000000000917</v>
      </c>
      <c r="L279" s="17">
        <f t="shared" si="67"/>
        <v>0</v>
      </c>
      <c r="M279" s="17">
        <f t="shared" si="68"/>
        <v>0</v>
      </c>
      <c r="N279" s="17">
        <f t="shared" si="72"/>
        <v>226.75157024793506</v>
      </c>
      <c r="O279" s="17">
        <f t="shared" si="69"/>
        <v>525.92000000000871</v>
      </c>
      <c r="P279" s="17">
        <f t="shared" si="84"/>
        <v>299.16842975207362</v>
      </c>
      <c r="Q279" s="17">
        <f t="shared" si="73"/>
        <v>525.92000000000871</v>
      </c>
      <c r="R279" s="17">
        <f t="shared" si="70"/>
        <v>0</v>
      </c>
      <c r="S279" s="17">
        <f t="shared" si="71"/>
        <v>0</v>
      </c>
    </row>
    <row r="280" spans="1:19" x14ac:dyDescent="0.25">
      <c r="A280" s="17">
        <v>24.3000000000001</v>
      </c>
      <c r="B280" s="17">
        <f t="shared" si="74"/>
        <v>345.64226337448827</v>
      </c>
      <c r="C280" s="17">
        <f t="shared" si="75"/>
        <v>999.47000000001083</v>
      </c>
      <c r="D280" s="17">
        <f t="shared" si="76"/>
        <v>653.82773662552256</v>
      </c>
      <c r="E280" s="17">
        <f t="shared" si="77"/>
        <v>999.47000000001083</v>
      </c>
      <c r="F280" s="17">
        <f t="shared" si="78"/>
        <v>0</v>
      </c>
      <c r="G280" s="17">
        <f t="shared" si="79"/>
        <v>0</v>
      </c>
      <c r="H280" s="17">
        <f t="shared" si="80"/>
        <v>256.44679012345864</v>
      </c>
      <c r="I280" s="17">
        <f t="shared" si="81"/>
        <v>706.4700000000098</v>
      </c>
      <c r="J280" s="17">
        <f t="shared" si="82"/>
        <v>450.02320987655116</v>
      </c>
      <c r="K280" s="17">
        <f t="shared" si="83"/>
        <v>706.4700000000098</v>
      </c>
      <c r="L280" s="17">
        <f t="shared" si="67"/>
        <v>0</v>
      </c>
      <c r="M280" s="17">
        <f t="shared" si="68"/>
        <v>0</v>
      </c>
      <c r="N280" s="17">
        <f t="shared" si="72"/>
        <v>228.00131687242921</v>
      </c>
      <c r="O280" s="17">
        <f t="shared" si="69"/>
        <v>534.97000000000935</v>
      </c>
      <c r="P280" s="17">
        <f t="shared" si="84"/>
        <v>306.96868312758011</v>
      </c>
      <c r="Q280" s="17">
        <f t="shared" si="73"/>
        <v>534.97000000000935</v>
      </c>
      <c r="R280" s="17">
        <f t="shared" si="70"/>
        <v>0</v>
      </c>
      <c r="S280" s="17">
        <f t="shared" si="71"/>
        <v>0</v>
      </c>
    </row>
    <row r="281" spans="1:19" x14ac:dyDescent="0.25">
      <c r="A281" s="17">
        <v>24.400000000000102</v>
      </c>
      <c r="B281" s="17">
        <f t="shared" si="74"/>
        <v>348.3436065573797</v>
      </c>
      <c r="C281" s="17">
        <f t="shared" si="75"/>
        <v>1010.0800000000106</v>
      </c>
      <c r="D281" s="17">
        <f t="shared" si="76"/>
        <v>661.73639344263097</v>
      </c>
      <c r="E281" s="17">
        <f t="shared" si="77"/>
        <v>1010.0800000000106</v>
      </c>
      <c r="F281" s="17">
        <f t="shared" si="78"/>
        <v>0</v>
      </c>
      <c r="G281" s="17">
        <f t="shared" si="79"/>
        <v>0</v>
      </c>
      <c r="H281" s="17">
        <f t="shared" si="80"/>
        <v>258.31081967213305</v>
      </c>
      <c r="I281" s="17">
        <f t="shared" si="81"/>
        <v>716.0800000000097</v>
      </c>
      <c r="J281" s="17">
        <f t="shared" si="82"/>
        <v>457.76918032787665</v>
      </c>
      <c r="K281" s="17">
        <f t="shared" si="83"/>
        <v>716.0800000000097</v>
      </c>
      <c r="L281" s="17">
        <f t="shared" si="67"/>
        <v>0</v>
      </c>
      <c r="M281" s="17">
        <f t="shared" si="68"/>
        <v>0</v>
      </c>
      <c r="N281" s="17">
        <f t="shared" si="72"/>
        <v>229.27803278688657</v>
      </c>
      <c r="O281" s="17">
        <f t="shared" si="69"/>
        <v>544.08000000000902</v>
      </c>
      <c r="P281" s="17">
        <f t="shared" si="84"/>
        <v>314.80196721312245</v>
      </c>
      <c r="Q281" s="17">
        <f t="shared" si="73"/>
        <v>544.08000000000902</v>
      </c>
      <c r="R281" s="17">
        <f t="shared" si="70"/>
        <v>0</v>
      </c>
      <c r="S281" s="17">
        <f t="shared" si="71"/>
        <v>0</v>
      </c>
    </row>
    <row r="282" spans="1:19" x14ac:dyDescent="0.25">
      <c r="A282" s="17">
        <v>24.500000000000099</v>
      </c>
      <c r="B282" s="17">
        <f t="shared" si="74"/>
        <v>351.06632653061496</v>
      </c>
      <c r="C282" s="17">
        <f t="shared" si="75"/>
        <v>1020.7500000000106</v>
      </c>
      <c r="D282" s="17">
        <f t="shared" si="76"/>
        <v>669.68367346939567</v>
      </c>
      <c r="E282" s="17">
        <f t="shared" si="77"/>
        <v>1020.7500000000106</v>
      </c>
      <c r="F282" s="17">
        <f t="shared" si="78"/>
        <v>0</v>
      </c>
      <c r="G282" s="17">
        <f t="shared" si="79"/>
        <v>0</v>
      </c>
      <c r="H282" s="17">
        <f t="shared" si="80"/>
        <v>260.19897959183862</v>
      </c>
      <c r="I282" s="17">
        <f t="shared" si="81"/>
        <v>725.75000000000955</v>
      </c>
      <c r="J282" s="17">
        <f t="shared" si="82"/>
        <v>465.55102040817093</v>
      </c>
      <c r="K282" s="17">
        <f t="shared" si="83"/>
        <v>725.75000000000955</v>
      </c>
      <c r="L282" s="17">
        <f t="shared" si="67"/>
        <v>0</v>
      </c>
      <c r="M282" s="17">
        <f t="shared" si="68"/>
        <v>0</v>
      </c>
      <c r="N282" s="17">
        <f t="shared" si="72"/>
        <v>230.58163265306254</v>
      </c>
      <c r="O282" s="17">
        <f t="shared" si="69"/>
        <v>553.25000000000909</v>
      </c>
      <c r="P282" s="17">
        <f t="shared" si="84"/>
        <v>322.66836734694652</v>
      </c>
      <c r="Q282" s="17">
        <f t="shared" si="73"/>
        <v>553.25000000000909</v>
      </c>
      <c r="R282" s="17">
        <f t="shared" si="70"/>
        <v>0</v>
      </c>
      <c r="S282" s="17">
        <f t="shared" si="71"/>
        <v>0</v>
      </c>
    </row>
    <row r="283" spans="1:19" x14ac:dyDescent="0.25">
      <c r="A283" s="17">
        <v>24.600000000000101</v>
      </c>
      <c r="B283" s="17">
        <f t="shared" si="74"/>
        <v>353.81040650406783</v>
      </c>
      <c r="C283" s="17">
        <f t="shared" si="75"/>
        <v>1031.4800000000109</v>
      </c>
      <c r="D283" s="17">
        <f t="shared" si="76"/>
        <v>677.6695934959431</v>
      </c>
      <c r="E283" s="17">
        <f t="shared" si="77"/>
        <v>1031.4800000000109</v>
      </c>
      <c r="F283" s="17">
        <f t="shared" si="78"/>
        <v>0</v>
      </c>
      <c r="G283" s="17">
        <f t="shared" si="79"/>
        <v>0</v>
      </c>
      <c r="H283" s="17">
        <f t="shared" si="80"/>
        <v>262.11121951219707</v>
      </c>
      <c r="I283" s="17">
        <f t="shared" si="81"/>
        <v>735.48000000001002</v>
      </c>
      <c r="J283" s="17">
        <f t="shared" si="82"/>
        <v>473.36878048781296</v>
      </c>
      <c r="K283" s="17">
        <f t="shared" si="83"/>
        <v>735.48000000001002</v>
      </c>
      <c r="L283" s="17">
        <f t="shared" si="67"/>
        <v>0</v>
      </c>
      <c r="M283" s="17">
        <f t="shared" si="68"/>
        <v>0</v>
      </c>
      <c r="N283" s="17">
        <f t="shared" si="72"/>
        <v>231.91203252032659</v>
      </c>
      <c r="O283" s="17">
        <f t="shared" si="69"/>
        <v>562.48000000000957</v>
      </c>
      <c r="P283" s="17">
        <f t="shared" si="84"/>
        <v>330.56796747968298</v>
      </c>
      <c r="Q283" s="17">
        <f t="shared" si="73"/>
        <v>562.48000000000957</v>
      </c>
      <c r="R283" s="17">
        <f t="shared" si="70"/>
        <v>0</v>
      </c>
      <c r="S283" s="17">
        <f t="shared" si="71"/>
        <v>0</v>
      </c>
    </row>
    <row r="284" spans="1:19" x14ac:dyDescent="0.25">
      <c r="A284" s="17">
        <v>24.700000000000099</v>
      </c>
      <c r="B284" s="17">
        <f t="shared" si="74"/>
        <v>356.57582995951697</v>
      </c>
      <c r="C284" s="17">
        <f t="shared" si="75"/>
        <v>1042.2700000000109</v>
      </c>
      <c r="D284" s="17">
        <f t="shared" si="76"/>
        <v>685.69417004049387</v>
      </c>
      <c r="E284" s="17">
        <f t="shared" si="77"/>
        <v>1042.2700000000109</v>
      </c>
      <c r="F284" s="17">
        <f t="shared" si="78"/>
        <v>0</v>
      </c>
      <c r="G284" s="17">
        <f t="shared" si="79"/>
        <v>0</v>
      </c>
      <c r="H284" s="17">
        <f t="shared" si="80"/>
        <v>264.04748987854441</v>
      </c>
      <c r="I284" s="17">
        <f t="shared" si="81"/>
        <v>745.27000000000976</v>
      </c>
      <c r="J284" s="17">
        <f t="shared" si="82"/>
        <v>481.22251012146535</v>
      </c>
      <c r="K284" s="17">
        <f t="shared" si="83"/>
        <v>745.27000000000976</v>
      </c>
      <c r="L284" s="17">
        <f t="shared" si="67"/>
        <v>0</v>
      </c>
      <c r="M284" s="17">
        <f t="shared" si="68"/>
        <v>0</v>
      </c>
      <c r="N284" s="17">
        <f t="shared" si="72"/>
        <v>233.26914979757214</v>
      </c>
      <c r="O284" s="17">
        <f t="shared" si="69"/>
        <v>571.7700000000093</v>
      </c>
      <c r="P284" s="17">
        <f t="shared" si="84"/>
        <v>338.50085020243716</v>
      </c>
      <c r="Q284" s="17">
        <f t="shared" si="73"/>
        <v>571.7700000000093</v>
      </c>
      <c r="R284" s="17">
        <f t="shared" si="70"/>
        <v>0</v>
      </c>
      <c r="S284" s="17">
        <f t="shared" si="71"/>
        <v>0</v>
      </c>
    </row>
    <row r="285" spans="1:19" x14ac:dyDescent="0.25">
      <c r="A285" s="17">
        <v>24.8000000000001</v>
      </c>
      <c r="B285" s="17">
        <f t="shared" si="74"/>
        <v>359.36258064516403</v>
      </c>
      <c r="C285" s="17">
        <f t="shared" si="75"/>
        <v>1053.1200000000108</v>
      </c>
      <c r="D285" s="17">
        <f t="shared" si="76"/>
        <v>693.75741935484677</v>
      </c>
      <c r="E285" s="17">
        <f t="shared" si="77"/>
        <v>1053.1200000000108</v>
      </c>
      <c r="F285" s="17">
        <f t="shared" si="78"/>
        <v>0</v>
      </c>
      <c r="G285" s="17">
        <f t="shared" si="79"/>
        <v>0</v>
      </c>
      <c r="H285" s="17">
        <f t="shared" si="80"/>
        <v>266.0077419354858</v>
      </c>
      <c r="I285" s="17">
        <f t="shared" si="81"/>
        <v>755.1200000000099</v>
      </c>
      <c r="J285" s="17">
        <f t="shared" si="82"/>
        <v>489.1122580645241</v>
      </c>
      <c r="K285" s="17">
        <f t="shared" si="83"/>
        <v>755.1200000000099</v>
      </c>
      <c r="L285" s="17">
        <f t="shared" si="67"/>
        <v>0</v>
      </c>
      <c r="M285" s="17">
        <f t="shared" si="68"/>
        <v>0</v>
      </c>
      <c r="N285" s="17">
        <f t="shared" si="72"/>
        <v>234.65290322580782</v>
      </c>
      <c r="O285" s="17">
        <f t="shared" si="69"/>
        <v>581.12000000000944</v>
      </c>
      <c r="P285" s="17">
        <f t="shared" si="84"/>
        <v>346.46709677420165</v>
      </c>
      <c r="Q285" s="17">
        <f t="shared" si="73"/>
        <v>581.12000000000944</v>
      </c>
      <c r="R285" s="17">
        <f t="shared" si="70"/>
        <v>0</v>
      </c>
      <c r="S285" s="17">
        <f t="shared" si="71"/>
        <v>0</v>
      </c>
    </row>
    <row r="286" spans="1:19" x14ac:dyDescent="0.25">
      <c r="A286" s="17">
        <v>24.900000000000102</v>
      </c>
      <c r="B286" s="17">
        <f t="shared" si="74"/>
        <v>362.17064257028397</v>
      </c>
      <c r="C286" s="17">
        <f t="shared" si="75"/>
        <v>1064.0300000000111</v>
      </c>
      <c r="D286" s="17">
        <f t="shared" si="76"/>
        <v>701.8593574297272</v>
      </c>
      <c r="E286" s="17">
        <f t="shared" si="77"/>
        <v>1064.0300000000111</v>
      </c>
      <c r="F286" s="17">
        <f t="shared" si="78"/>
        <v>0</v>
      </c>
      <c r="G286" s="17">
        <f t="shared" si="79"/>
        <v>0</v>
      </c>
      <c r="H286" s="17">
        <f t="shared" si="80"/>
        <v>267.99192771084546</v>
      </c>
      <c r="I286" s="17">
        <f t="shared" si="81"/>
        <v>765.0300000000102</v>
      </c>
      <c r="J286" s="17">
        <f t="shared" si="82"/>
        <v>497.03807228916475</v>
      </c>
      <c r="K286" s="17">
        <f t="shared" si="83"/>
        <v>765.0300000000102</v>
      </c>
      <c r="L286" s="17">
        <f t="shared" si="67"/>
        <v>0</v>
      </c>
      <c r="M286" s="17">
        <f t="shared" si="68"/>
        <v>0</v>
      </c>
      <c r="N286" s="17">
        <f t="shared" si="72"/>
        <v>236.06321285140712</v>
      </c>
      <c r="O286" s="17">
        <f t="shared" si="69"/>
        <v>590.53000000000952</v>
      </c>
      <c r="P286" s="17">
        <f t="shared" si="84"/>
        <v>354.46678714860241</v>
      </c>
      <c r="Q286" s="17">
        <f t="shared" si="73"/>
        <v>590.53000000000952</v>
      </c>
      <c r="R286" s="17">
        <f t="shared" si="70"/>
        <v>0</v>
      </c>
      <c r="S286" s="17">
        <f t="shared" si="71"/>
        <v>0</v>
      </c>
    </row>
    <row r="287" spans="1:19" x14ac:dyDescent="0.25">
      <c r="A287" s="17">
        <v>25.000000000000099</v>
      </c>
      <c r="B287" s="17">
        <f t="shared" si="74"/>
        <v>365.00000000000284</v>
      </c>
      <c r="C287" s="17">
        <f t="shared" si="75"/>
        <v>1075.0000000000109</v>
      </c>
      <c r="D287" s="17">
        <f t="shared" si="76"/>
        <v>710.00000000000807</v>
      </c>
      <c r="E287" s="17">
        <f t="shared" si="77"/>
        <v>1075.0000000000109</v>
      </c>
      <c r="F287" s="17">
        <f t="shared" si="78"/>
        <v>0</v>
      </c>
      <c r="G287" s="17">
        <f t="shared" si="79"/>
        <v>0</v>
      </c>
      <c r="H287" s="17">
        <f t="shared" si="80"/>
        <v>270.00000000000199</v>
      </c>
      <c r="I287" s="17">
        <f t="shared" si="81"/>
        <v>775.00000000001</v>
      </c>
      <c r="J287" s="17">
        <f t="shared" si="82"/>
        <v>505.00000000000801</v>
      </c>
      <c r="K287" s="17">
        <f t="shared" si="83"/>
        <v>775.00000000001</v>
      </c>
      <c r="L287" s="17">
        <f t="shared" si="67"/>
        <v>0</v>
      </c>
      <c r="M287" s="17">
        <f t="shared" si="68"/>
        <v>0</v>
      </c>
      <c r="N287" s="17">
        <f t="shared" si="72"/>
        <v>237.50000000000142</v>
      </c>
      <c r="O287" s="17">
        <f t="shared" si="69"/>
        <v>600.00000000000955</v>
      </c>
      <c r="P287" s="17">
        <f t="shared" si="84"/>
        <v>362.50000000000813</v>
      </c>
      <c r="Q287" s="17">
        <f t="shared" si="73"/>
        <v>600.00000000000955</v>
      </c>
      <c r="R287" s="17">
        <f t="shared" si="70"/>
        <v>0</v>
      </c>
      <c r="S287" s="17">
        <f t="shared" si="71"/>
        <v>0</v>
      </c>
    </row>
    <row r="288" spans="1:19" x14ac:dyDescent="0.25">
      <c r="A288" s="17">
        <v>25.100000000000101</v>
      </c>
      <c r="B288" s="17">
        <f t="shared" si="74"/>
        <v>367.85063745020204</v>
      </c>
      <c r="C288" s="17">
        <f t="shared" si="75"/>
        <v>1086.0300000000111</v>
      </c>
      <c r="D288" s="17">
        <f t="shared" si="76"/>
        <v>718.17936254980907</v>
      </c>
      <c r="E288" s="17">
        <f t="shared" si="77"/>
        <v>1086.0300000000111</v>
      </c>
      <c r="F288" s="17">
        <f t="shared" si="78"/>
        <v>0</v>
      </c>
      <c r="G288" s="17">
        <f t="shared" si="79"/>
        <v>0</v>
      </c>
      <c r="H288" s="17">
        <f t="shared" si="80"/>
        <v>272.03191235059967</v>
      </c>
      <c r="I288" s="17">
        <f t="shared" si="81"/>
        <v>785.0300000000102</v>
      </c>
      <c r="J288" s="17">
        <f t="shared" si="82"/>
        <v>512.99808764941054</v>
      </c>
      <c r="K288" s="17">
        <f t="shared" si="83"/>
        <v>785.0300000000102</v>
      </c>
      <c r="L288" s="17">
        <f t="shared" si="67"/>
        <v>0</v>
      </c>
      <c r="M288" s="17">
        <f t="shared" si="68"/>
        <v>0</v>
      </c>
      <c r="N288" s="17">
        <f t="shared" si="72"/>
        <v>238.96318725099749</v>
      </c>
      <c r="O288" s="17">
        <f t="shared" si="69"/>
        <v>609.53000000000975</v>
      </c>
      <c r="P288" s="17">
        <f t="shared" si="84"/>
        <v>370.56681274901223</v>
      </c>
      <c r="Q288" s="17">
        <f t="shared" si="73"/>
        <v>609.53000000000975</v>
      </c>
      <c r="R288" s="17">
        <f t="shared" si="70"/>
        <v>0</v>
      </c>
      <c r="S288" s="17">
        <f t="shared" si="71"/>
        <v>0</v>
      </c>
    </row>
    <row r="289" spans="1:19" x14ac:dyDescent="0.25">
      <c r="A289" s="17">
        <v>25.200000000000099</v>
      </c>
      <c r="B289" s="17">
        <f t="shared" si="74"/>
        <v>370.7225396825425</v>
      </c>
      <c r="C289" s="17">
        <f t="shared" si="75"/>
        <v>1097.1200000000108</v>
      </c>
      <c r="D289" s="17">
        <f t="shared" si="76"/>
        <v>726.39746031746836</v>
      </c>
      <c r="E289" s="17">
        <f t="shared" si="77"/>
        <v>1097.1200000000108</v>
      </c>
      <c r="F289" s="17">
        <f t="shared" si="78"/>
        <v>0</v>
      </c>
      <c r="G289" s="17">
        <f t="shared" si="79"/>
        <v>0</v>
      </c>
      <c r="H289" s="17">
        <f t="shared" si="80"/>
        <v>274.08761904762105</v>
      </c>
      <c r="I289" s="17">
        <f t="shared" si="81"/>
        <v>795.1200000000099</v>
      </c>
      <c r="J289" s="17">
        <f t="shared" si="82"/>
        <v>521.03238095238885</v>
      </c>
      <c r="K289" s="17">
        <f t="shared" si="83"/>
        <v>795.1200000000099</v>
      </c>
      <c r="L289" s="17">
        <f t="shared" si="67"/>
        <v>0</v>
      </c>
      <c r="M289" s="17">
        <f t="shared" si="68"/>
        <v>0</v>
      </c>
      <c r="N289" s="17">
        <f t="shared" si="72"/>
        <v>240.45269841269987</v>
      </c>
      <c r="O289" s="17">
        <f t="shared" si="69"/>
        <v>619.12000000000944</v>
      </c>
      <c r="P289" s="17">
        <f t="shared" si="84"/>
        <v>378.66730158730957</v>
      </c>
      <c r="Q289" s="17">
        <f t="shared" si="73"/>
        <v>619.12000000000944</v>
      </c>
      <c r="R289" s="17">
        <f t="shared" si="70"/>
        <v>0</v>
      </c>
      <c r="S289" s="17">
        <f t="shared" si="71"/>
        <v>0</v>
      </c>
    </row>
    <row r="290" spans="1:19" x14ac:dyDescent="0.25">
      <c r="A290" s="17">
        <v>25.3000000000002</v>
      </c>
      <c r="B290" s="17">
        <f t="shared" si="74"/>
        <v>373.61569169961052</v>
      </c>
      <c r="C290" s="17">
        <f t="shared" si="75"/>
        <v>1108.2700000000225</v>
      </c>
      <c r="D290" s="17">
        <f t="shared" si="76"/>
        <v>734.65430830041191</v>
      </c>
      <c r="E290" s="17">
        <f t="shared" si="77"/>
        <v>1108.2700000000225</v>
      </c>
      <c r="F290" s="17">
        <f t="shared" si="78"/>
        <v>0</v>
      </c>
      <c r="G290" s="17">
        <f t="shared" si="79"/>
        <v>0</v>
      </c>
      <c r="H290" s="17">
        <f t="shared" si="80"/>
        <v>276.16707509881832</v>
      </c>
      <c r="I290" s="17">
        <f t="shared" si="81"/>
        <v>805.27000000002045</v>
      </c>
      <c r="J290" s="17">
        <f t="shared" si="82"/>
        <v>529.10292490120219</v>
      </c>
      <c r="K290" s="17">
        <f t="shared" si="83"/>
        <v>805.27000000002045</v>
      </c>
      <c r="L290" s="17">
        <f t="shared" si="67"/>
        <v>0</v>
      </c>
      <c r="M290" s="17">
        <f t="shared" si="68"/>
        <v>0</v>
      </c>
      <c r="N290" s="17">
        <f t="shared" si="72"/>
        <v>241.96845849802676</v>
      </c>
      <c r="O290" s="17">
        <f t="shared" si="69"/>
        <v>628.77000000001954</v>
      </c>
      <c r="P290" s="17">
        <f t="shared" si="84"/>
        <v>386.8015415019928</v>
      </c>
      <c r="Q290" s="17">
        <f t="shared" si="73"/>
        <v>628.77000000001954</v>
      </c>
      <c r="R290" s="17">
        <f t="shared" si="70"/>
        <v>0</v>
      </c>
      <c r="S290" s="17">
        <f t="shared" si="71"/>
        <v>0</v>
      </c>
    </row>
    <row r="291" spans="1:19" x14ac:dyDescent="0.25">
      <c r="A291" s="17">
        <v>25.400000000000201</v>
      </c>
      <c r="B291" s="17">
        <f t="shared" si="74"/>
        <v>376.53007874016328</v>
      </c>
      <c r="C291" s="17">
        <f t="shared" si="75"/>
        <v>1119.4800000000223</v>
      </c>
      <c r="D291" s="17">
        <f t="shared" si="76"/>
        <v>742.94992125985902</v>
      </c>
      <c r="E291" s="17">
        <f t="shared" si="77"/>
        <v>1119.4800000000223</v>
      </c>
      <c r="F291" s="17">
        <f t="shared" si="78"/>
        <v>0</v>
      </c>
      <c r="G291" s="17">
        <f t="shared" si="79"/>
        <v>0</v>
      </c>
      <c r="H291" s="17">
        <f t="shared" si="80"/>
        <v>278.27023622047665</v>
      </c>
      <c r="I291" s="17">
        <f t="shared" si="81"/>
        <v>815.48000000002048</v>
      </c>
      <c r="J291" s="17">
        <f t="shared" si="82"/>
        <v>537.20976377954389</v>
      </c>
      <c r="K291" s="17">
        <f t="shared" si="83"/>
        <v>815.48000000002048</v>
      </c>
      <c r="L291" s="17">
        <f t="shared" si="67"/>
        <v>0</v>
      </c>
      <c r="M291" s="17">
        <f t="shared" si="68"/>
        <v>0</v>
      </c>
      <c r="N291" s="17">
        <f t="shared" si="72"/>
        <v>243.51039370079044</v>
      </c>
      <c r="O291" s="17">
        <f t="shared" si="69"/>
        <v>638.48000000001934</v>
      </c>
      <c r="P291" s="17">
        <f t="shared" si="84"/>
        <v>394.96960629922887</v>
      </c>
      <c r="Q291" s="17">
        <f t="shared" si="73"/>
        <v>638.48000000001934</v>
      </c>
      <c r="R291" s="17">
        <f t="shared" si="70"/>
        <v>0</v>
      </c>
      <c r="S291" s="17">
        <f t="shared" si="71"/>
        <v>0</v>
      </c>
    </row>
    <row r="292" spans="1:19" x14ac:dyDescent="0.25">
      <c r="A292" s="17">
        <v>25.500000000000199</v>
      </c>
      <c r="B292" s="17">
        <f t="shared" si="74"/>
        <v>379.46568627451563</v>
      </c>
      <c r="C292" s="17">
        <f t="shared" si="75"/>
        <v>1130.7500000000225</v>
      </c>
      <c r="D292" s="17">
        <f t="shared" si="76"/>
        <v>751.28431372550688</v>
      </c>
      <c r="E292" s="17">
        <f t="shared" si="77"/>
        <v>1130.7500000000225</v>
      </c>
      <c r="F292" s="17">
        <f t="shared" si="78"/>
        <v>0</v>
      </c>
      <c r="G292" s="17">
        <f t="shared" si="79"/>
        <v>0</v>
      </c>
      <c r="H292" s="17">
        <f t="shared" si="80"/>
        <v>280.3970588235336</v>
      </c>
      <c r="I292" s="17">
        <f t="shared" si="81"/>
        <v>825.75000000002046</v>
      </c>
      <c r="J292" s="17">
        <f t="shared" si="82"/>
        <v>545.35294117648687</v>
      </c>
      <c r="K292" s="17">
        <f t="shared" si="83"/>
        <v>825.75000000002046</v>
      </c>
      <c r="L292" s="17">
        <f t="shared" si="67"/>
        <v>0</v>
      </c>
      <c r="M292" s="17">
        <f t="shared" si="68"/>
        <v>0</v>
      </c>
      <c r="N292" s="17">
        <f t="shared" si="72"/>
        <v>245.07843137255216</v>
      </c>
      <c r="O292" s="17">
        <f t="shared" si="69"/>
        <v>648.25000000001955</v>
      </c>
      <c r="P292" s="17">
        <f t="shared" si="84"/>
        <v>403.17156862746742</v>
      </c>
      <c r="Q292" s="17">
        <f t="shared" si="73"/>
        <v>648.25000000001955</v>
      </c>
      <c r="R292" s="17">
        <f t="shared" si="70"/>
        <v>0</v>
      </c>
      <c r="S292" s="17">
        <f t="shared" si="71"/>
        <v>0</v>
      </c>
    </row>
    <row r="293" spans="1:19" x14ac:dyDescent="0.25">
      <c r="A293" s="17">
        <v>25.6000000000002</v>
      </c>
      <c r="B293" s="17">
        <f t="shared" si="74"/>
        <v>382.42250000000593</v>
      </c>
      <c r="C293" s="17">
        <f t="shared" si="75"/>
        <v>1142.0800000000229</v>
      </c>
      <c r="D293" s="17">
        <f t="shared" si="76"/>
        <v>759.65750000001697</v>
      </c>
      <c r="E293" s="17">
        <f t="shared" si="77"/>
        <v>1142.0800000000229</v>
      </c>
      <c r="F293" s="17">
        <f t="shared" si="78"/>
        <v>0</v>
      </c>
      <c r="G293" s="17">
        <f t="shared" si="79"/>
        <v>0</v>
      </c>
      <c r="H293" s="17">
        <f t="shared" si="80"/>
        <v>282.54750000000439</v>
      </c>
      <c r="I293" s="17">
        <f t="shared" si="81"/>
        <v>836.08000000002085</v>
      </c>
      <c r="J293" s="17">
        <f t="shared" si="82"/>
        <v>553.5325000000164</v>
      </c>
      <c r="K293" s="17">
        <f t="shared" si="83"/>
        <v>836.08000000002085</v>
      </c>
      <c r="L293" s="17">
        <f t="shared" si="67"/>
        <v>0</v>
      </c>
      <c r="M293" s="17">
        <f t="shared" si="68"/>
        <v>0</v>
      </c>
      <c r="N293" s="17">
        <f t="shared" si="72"/>
        <v>246.67250000000323</v>
      </c>
      <c r="O293" s="17">
        <f t="shared" si="69"/>
        <v>658.08000000001994</v>
      </c>
      <c r="P293" s="17">
        <f t="shared" si="84"/>
        <v>411.40750000001674</v>
      </c>
      <c r="Q293" s="17">
        <f t="shared" si="73"/>
        <v>658.08000000001994</v>
      </c>
      <c r="R293" s="17">
        <f t="shared" si="70"/>
        <v>0</v>
      </c>
      <c r="S293" s="17">
        <f t="shared" si="71"/>
        <v>0</v>
      </c>
    </row>
    <row r="294" spans="1:19" x14ac:dyDescent="0.25">
      <c r="A294" s="17">
        <v>25.700000000000198</v>
      </c>
      <c r="B294" s="17">
        <f t="shared" si="74"/>
        <v>385.40050583658183</v>
      </c>
      <c r="C294" s="17">
        <f t="shared" si="75"/>
        <v>1153.4700000000228</v>
      </c>
      <c r="D294" s="17">
        <f t="shared" si="76"/>
        <v>768.06949416344094</v>
      </c>
      <c r="E294" s="17">
        <f t="shared" si="77"/>
        <v>1153.4700000000228</v>
      </c>
      <c r="F294" s="17">
        <f t="shared" si="78"/>
        <v>0</v>
      </c>
      <c r="G294" s="17">
        <f t="shared" si="79"/>
        <v>0</v>
      </c>
      <c r="H294" s="17">
        <f t="shared" si="80"/>
        <v>284.721517509732</v>
      </c>
      <c r="I294" s="17">
        <f t="shared" si="81"/>
        <v>846.47000000002072</v>
      </c>
      <c r="J294" s="17">
        <f t="shared" si="82"/>
        <v>561.74848249028878</v>
      </c>
      <c r="K294" s="17">
        <f t="shared" si="83"/>
        <v>846.47000000002072</v>
      </c>
      <c r="L294" s="17">
        <f t="shared" ref="L294:L357" si="85">IF(J294=$C$10,I294,0)</f>
        <v>0</v>
      </c>
      <c r="M294" s="17">
        <f t="shared" ref="M294:M357" si="86">IF(I294=L294,A294,0)</f>
        <v>0</v>
      </c>
      <c r="N294" s="17">
        <f t="shared" si="72"/>
        <v>248.29252918288256</v>
      </c>
      <c r="O294" s="17">
        <f t="shared" ref="O294:O357" si="87">+$D$11*A294^2+$D$12*A294+$D$13</f>
        <v>667.97000000001981</v>
      </c>
      <c r="P294" s="17">
        <f t="shared" si="84"/>
        <v>419.67747081713725</v>
      </c>
      <c r="Q294" s="17">
        <f t="shared" si="73"/>
        <v>667.97000000001981</v>
      </c>
      <c r="R294" s="17">
        <f t="shared" ref="R294:R357" si="88">IF(P294=$D$10,O294,0)</f>
        <v>0</v>
      </c>
      <c r="S294" s="17">
        <f t="shared" ref="S294:S357" si="89">IF(O294=R294,A294,0)</f>
        <v>0</v>
      </c>
    </row>
    <row r="295" spans="1:19" x14ac:dyDescent="0.25">
      <c r="A295" s="17">
        <v>25.8000000000002</v>
      </c>
      <c r="B295" s="17">
        <f t="shared" si="74"/>
        <v>388.39968992248663</v>
      </c>
      <c r="C295" s="17">
        <f t="shared" si="75"/>
        <v>1164.920000000023</v>
      </c>
      <c r="D295" s="17">
        <f t="shared" si="76"/>
        <v>776.52031007753635</v>
      </c>
      <c r="E295" s="17">
        <f t="shared" si="77"/>
        <v>1164.920000000023</v>
      </c>
      <c r="F295" s="17">
        <f t="shared" si="78"/>
        <v>0</v>
      </c>
      <c r="G295" s="17">
        <f t="shared" si="79"/>
        <v>0</v>
      </c>
      <c r="H295" s="17">
        <f t="shared" si="80"/>
        <v>286.91906976744627</v>
      </c>
      <c r="I295" s="17">
        <f t="shared" si="81"/>
        <v>856.92000000002099</v>
      </c>
      <c r="J295" s="17">
        <f t="shared" si="82"/>
        <v>570.00093023257477</v>
      </c>
      <c r="K295" s="17">
        <f t="shared" si="83"/>
        <v>856.92000000002099</v>
      </c>
      <c r="L295" s="17">
        <f t="shared" si="85"/>
        <v>0</v>
      </c>
      <c r="M295" s="17">
        <f t="shared" si="86"/>
        <v>0</v>
      </c>
      <c r="N295" s="17">
        <f t="shared" ref="N295:N358" si="90">(+$D$11/3*A295^3+$D$12/2*A295^2+$D$13*A295+$D$14)/A295</f>
        <v>249.93844961240646</v>
      </c>
      <c r="O295" s="17">
        <f t="shared" si="87"/>
        <v>677.92000000002008</v>
      </c>
      <c r="P295" s="17">
        <f t="shared" si="84"/>
        <v>427.98155038761365</v>
      </c>
      <c r="Q295" s="17">
        <f t="shared" ref="Q295:Q358" si="91">IF(O295&gt;=N295,O295,NA())</f>
        <v>677.92000000002008</v>
      </c>
      <c r="R295" s="17">
        <f t="shared" si="88"/>
        <v>0</v>
      </c>
      <c r="S295" s="17">
        <f t="shared" si="89"/>
        <v>0</v>
      </c>
    </row>
    <row r="296" spans="1:19" x14ac:dyDescent="0.25">
      <c r="A296" s="17">
        <v>25.900000000000201</v>
      </c>
      <c r="B296" s="17">
        <f t="shared" si="74"/>
        <v>391.42003861004463</v>
      </c>
      <c r="C296" s="17">
        <f t="shared" si="75"/>
        <v>1176.4300000000233</v>
      </c>
      <c r="D296" s="17">
        <f t="shared" si="76"/>
        <v>785.00996138997857</v>
      </c>
      <c r="E296" s="17">
        <f t="shared" si="77"/>
        <v>1176.4300000000233</v>
      </c>
      <c r="F296" s="17">
        <f t="shared" si="78"/>
        <v>0</v>
      </c>
      <c r="G296" s="17">
        <f t="shared" si="79"/>
        <v>0</v>
      </c>
      <c r="H296" s="17">
        <f t="shared" si="80"/>
        <v>289.14011583012018</v>
      </c>
      <c r="I296" s="17">
        <f t="shared" si="81"/>
        <v>867.43000000002121</v>
      </c>
      <c r="J296" s="17">
        <f t="shared" si="82"/>
        <v>578.28988416990103</v>
      </c>
      <c r="K296" s="17">
        <f t="shared" si="83"/>
        <v>867.43000000002121</v>
      </c>
      <c r="L296" s="17">
        <f t="shared" si="85"/>
        <v>0</v>
      </c>
      <c r="M296" s="17">
        <f t="shared" si="86"/>
        <v>0</v>
      </c>
      <c r="N296" s="17">
        <f t="shared" si="90"/>
        <v>251.61019305019641</v>
      </c>
      <c r="O296" s="17">
        <f t="shared" si="87"/>
        <v>687.93000000002007</v>
      </c>
      <c r="P296" s="17">
        <f t="shared" si="84"/>
        <v>436.31980694982366</v>
      </c>
      <c r="Q296" s="17">
        <f t="shared" si="91"/>
        <v>687.93000000002007</v>
      </c>
      <c r="R296" s="17">
        <f t="shared" si="88"/>
        <v>0</v>
      </c>
      <c r="S296" s="17">
        <f t="shared" si="89"/>
        <v>0</v>
      </c>
    </row>
    <row r="297" spans="1:19" x14ac:dyDescent="0.25">
      <c r="A297" s="17">
        <v>26.000000000000199</v>
      </c>
      <c r="B297" s="17">
        <f t="shared" si="74"/>
        <v>394.46153846154454</v>
      </c>
      <c r="C297" s="17">
        <f t="shared" si="75"/>
        <v>1188.000000000023</v>
      </c>
      <c r="D297" s="17">
        <f t="shared" si="76"/>
        <v>793.53846153847849</v>
      </c>
      <c r="E297" s="17">
        <f t="shared" si="77"/>
        <v>1188.000000000023</v>
      </c>
      <c r="F297" s="17">
        <f t="shared" si="78"/>
        <v>0</v>
      </c>
      <c r="G297" s="17">
        <f t="shared" si="79"/>
        <v>0</v>
      </c>
      <c r="H297" s="17">
        <f t="shared" si="80"/>
        <v>291.38461538461991</v>
      </c>
      <c r="I297" s="17">
        <f t="shared" si="81"/>
        <v>878.00000000002092</v>
      </c>
      <c r="J297" s="17">
        <f t="shared" si="82"/>
        <v>586.61538461540101</v>
      </c>
      <c r="K297" s="17">
        <f t="shared" si="83"/>
        <v>878.00000000002092</v>
      </c>
      <c r="L297" s="17">
        <f t="shared" si="85"/>
        <v>0</v>
      </c>
      <c r="M297" s="17">
        <f t="shared" si="86"/>
        <v>0</v>
      </c>
      <c r="N297" s="17">
        <f t="shared" si="90"/>
        <v>253.30769230769576</v>
      </c>
      <c r="O297" s="17">
        <f t="shared" si="87"/>
        <v>698.00000000002001</v>
      </c>
      <c r="P297" s="17">
        <f t="shared" si="84"/>
        <v>444.69230769232422</v>
      </c>
      <c r="Q297" s="17">
        <f t="shared" si="91"/>
        <v>698.00000000002001</v>
      </c>
      <c r="R297" s="17">
        <f t="shared" si="88"/>
        <v>0</v>
      </c>
      <c r="S297" s="17">
        <f t="shared" si="89"/>
        <v>0</v>
      </c>
    </row>
    <row r="298" spans="1:19" x14ac:dyDescent="0.25">
      <c r="A298" s="17">
        <v>26.1000000000002</v>
      </c>
      <c r="B298" s="17">
        <f t="shared" si="74"/>
        <v>397.52417624521684</v>
      </c>
      <c r="C298" s="17">
        <f t="shared" si="75"/>
        <v>1199.6300000000235</v>
      </c>
      <c r="D298" s="17">
        <f t="shared" si="76"/>
        <v>802.10582375480669</v>
      </c>
      <c r="E298" s="17">
        <f t="shared" si="77"/>
        <v>1199.6300000000235</v>
      </c>
      <c r="F298" s="17">
        <f t="shared" si="78"/>
        <v>0</v>
      </c>
      <c r="G298" s="17">
        <f t="shared" si="79"/>
        <v>0</v>
      </c>
      <c r="H298" s="17">
        <f t="shared" si="80"/>
        <v>293.65252873563674</v>
      </c>
      <c r="I298" s="17">
        <f t="shared" si="81"/>
        <v>888.63000000002148</v>
      </c>
      <c r="J298" s="17">
        <f t="shared" si="82"/>
        <v>594.9774712643848</v>
      </c>
      <c r="K298" s="17">
        <f t="shared" si="83"/>
        <v>888.63000000002148</v>
      </c>
      <c r="L298" s="17">
        <f t="shared" si="85"/>
        <v>0</v>
      </c>
      <c r="M298" s="17">
        <f t="shared" si="86"/>
        <v>0</v>
      </c>
      <c r="N298" s="17">
        <f t="shared" si="90"/>
        <v>255.03088122605706</v>
      </c>
      <c r="O298" s="17">
        <f t="shared" si="87"/>
        <v>708.13000000002057</v>
      </c>
      <c r="P298" s="17">
        <f t="shared" si="84"/>
        <v>453.09911877396348</v>
      </c>
      <c r="Q298" s="17">
        <f t="shared" si="91"/>
        <v>708.13000000002057</v>
      </c>
      <c r="R298" s="17">
        <f t="shared" si="88"/>
        <v>0</v>
      </c>
      <c r="S298" s="17">
        <f t="shared" si="89"/>
        <v>0</v>
      </c>
    </row>
    <row r="299" spans="1:19" x14ac:dyDescent="0.25">
      <c r="A299" s="17">
        <v>26.200000000000198</v>
      </c>
      <c r="B299" s="17">
        <f t="shared" si="74"/>
        <v>400.60793893130392</v>
      </c>
      <c r="C299" s="17">
        <f t="shared" si="75"/>
        <v>1211.3200000000231</v>
      </c>
      <c r="D299" s="17">
        <f t="shared" si="76"/>
        <v>810.71206106871921</v>
      </c>
      <c r="E299" s="17">
        <f t="shared" si="77"/>
        <v>1211.3200000000231</v>
      </c>
      <c r="F299" s="17">
        <f t="shared" si="78"/>
        <v>0</v>
      </c>
      <c r="G299" s="17">
        <f t="shared" si="79"/>
        <v>0</v>
      </c>
      <c r="H299" s="17">
        <f t="shared" si="80"/>
        <v>295.94381679389778</v>
      </c>
      <c r="I299" s="17">
        <f t="shared" si="81"/>
        <v>899.32000000002108</v>
      </c>
      <c r="J299" s="17">
        <f t="shared" si="82"/>
        <v>603.3761832061233</v>
      </c>
      <c r="K299" s="17">
        <f t="shared" si="83"/>
        <v>899.32000000002108</v>
      </c>
      <c r="L299" s="17">
        <f t="shared" si="85"/>
        <v>0</v>
      </c>
      <c r="M299" s="17">
        <f t="shared" si="86"/>
        <v>0</v>
      </c>
      <c r="N299" s="17">
        <f t="shared" si="90"/>
        <v>256.7796946564921</v>
      </c>
      <c r="O299" s="17">
        <f t="shared" si="87"/>
        <v>718.32000000002017</v>
      </c>
      <c r="P299" s="17">
        <f t="shared" si="84"/>
        <v>461.54030534352808</v>
      </c>
      <c r="Q299" s="17">
        <f t="shared" si="91"/>
        <v>718.32000000002017</v>
      </c>
      <c r="R299" s="17">
        <f t="shared" si="88"/>
        <v>0</v>
      </c>
      <c r="S299" s="17">
        <f t="shared" si="89"/>
        <v>0</v>
      </c>
    </row>
    <row r="300" spans="1:19" x14ac:dyDescent="0.25">
      <c r="A300" s="17">
        <v>26.3000000000002</v>
      </c>
      <c r="B300" s="17">
        <f t="shared" si="74"/>
        <v>403.71281368821917</v>
      </c>
      <c r="C300" s="17">
        <f t="shared" si="75"/>
        <v>1223.0700000000236</v>
      </c>
      <c r="D300" s="17">
        <f t="shared" si="76"/>
        <v>819.35718631180441</v>
      </c>
      <c r="E300" s="17">
        <f t="shared" si="77"/>
        <v>1223.0700000000236</v>
      </c>
      <c r="F300" s="17">
        <f t="shared" si="78"/>
        <v>0</v>
      </c>
      <c r="G300" s="17">
        <f t="shared" si="79"/>
        <v>0</v>
      </c>
      <c r="H300" s="17">
        <f t="shared" si="80"/>
        <v>298.25844106464348</v>
      </c>
      <c r="I300" s="17">
        <f t="shared" si="81"/>
        <v>910.07000000002154</v>
      </c>
      <c r="J300" s="17">
        <f t="shared" si="82"/>
        <v>611.81155893537812</v>
      </c>
      <c r="K300" s="17">
        <f t="shared" si="83"/>
        <v>910.07000000002154</v>
      </c>
      <c r="L300" s="17">
        <f t="shared" si="85"/>
        <v>0</v>
      </c>
      <c r="M300" s="17">
        <f t="shared" si="86"/>
        <v>0</v>
      </c>
      <c r="N300" s="17">
        <f t="shared" si="90"/>
        <v>258.55406844106818</v>
      </c>
      <c r="O300" s="17">
        <f t="shared" si="87"/>
        <v>728.57000000002063</v>
      </c>
      <c r="P300" s="17">
        <f t="shared" si="84"/>
        <v>470.01593155895245</v>
      </c>
      <c r="Q300" s="17">
        <f t="shared" si="91"/>
        <v>728.57000000002063</v>
      </c>
      <c r="R300" s="17">
        <f t="shared" si="88"/>
        <v>0</v>
      </c>
      <c r="S300" s="17">
        <f t="shared" si="89"/>
        <v>0</v>
      </c>
    </row>
    <row r="301" spans="1:19" x14ac:dyDescent="0.25">
      <c r="A301" s="17">
        <v>26.400000000000201</v>
      </c>
      <c r="B301" s="17">
        <f t="shared" si="74"/>
        <v>406.83878787879422</v>
      </c>
      <c r="C301" s="17">
        <f t="shared" si="75"/>
        <v>1234.880000000024</v>
      </c>
      <c r="D301" s="17">
        <f t="shared" si="76"/>
        <v>828.04121212122982</v>
      </c>
      <c r="E301" s="17">
        <f t="shared" si="77"/>
        <v>1234.880000000024</v>
      </c>
      <c r="F301" s="17">
        <f t="shared" si="78"/>
        <v>0</v>
      </c>
      <c r="G301" s="17">
        <f t="shared" si="79"/>
        <v>0</v>
      </c>
      <c r="H301" s="17">
        <f t="shared" si="80"/>
        <v>300.59636363636838</v>
      </c>
      <c r="I301" s="17">
        <f t="shared" si="81"/>
        <v>920.88000000002194</v>
      </c>
      <c r="J301" s="17">
        <f t="shared" si="82"/>
        <v>620.28363636365361</v>
      </c>
      <c r="K301" s="17">
        <f t="shared" si="83"/>
        <v>920.88000000002194</v>
      </c>
      <c r="L301" s="17">
        <f t="shared" si="85"/>
        <v>0</v>
      </c>
      <c r="M301" s="17">
        <f t="shared" si="86"/>
        <v>0</v>
      </c>
      <c r="N301" s="17">
        <f t="shared" si="90"/>
        <v>260.35393939394305</v>
      </c>
      <c r="O301" s="17">
        <f t="shared" si="87"/>
        <v>738.8800000000208</v>
      </c>
      <c r="P301" s="17">
        <f t="shared" si="84"/>
        <v>478.52606060607775</v>
      </c>
      <c r="Q301" s="17">
        <f t="shared" si="91"/>
        <v>738.8800000000208</v>
      </c>
      <c r="R301" s="17">
        <f t="shared" si="88"/>
        <v>0</v>
      </c>
      <c r="S301" s="17">
        <f t="shared" si="89"/>
        <v>0</v>
      </c>
    </row>
    <row r="302" spans="1:19" x14ac:dyDescent="0.25">
      <c r="A302" s="17">
        <v>26.500000000000199</v>
      </c>
      <c r="B302" s="17">
        <f t="shared" si="74"/>
        <v>409.98584905661005</v>
      </c>
      <c r="C302" s="17">
        <f t="shared" si="75"/>
        <v>1246.7500000000239</v>
      </c>
      <c r="D302" s="17">
        <f t="shared" si="76"/>
        <v>836.76415094341382</v>
      </c>
      <c r="E302" s="17">
        <f t="shared" si="77"/>
        <v>1246.7500000000239</v>
      </c>
      <c r="F302" s="17">
        <f t="shared" si="78"/>
        <v>0</v>
      </c>
      <c r="G302" s="17">
        <f t="shared" si="79"/>
        <v>0</v>
      </c>
      <c r="H302" s="17">
        <f t="shared" si="80"/>
        <v>302.95754716981594</v>
      </c>
      <c r="I302" s="17">
        <f t="shared" si="81"/>
        <v>931.75000000002183</v>
      </c>
      <c r="J302" s="17">
        <f t="shared" si="82"/>
        <v>628.79245283020589</v>
      </c>
      <c r="K302" s="17">
        <f t="shared" si="83"/>
        <v>931.75000000002183</v>
      </c>
      <c r="L302" s="17">
        <f t="shared" si="85"/>
        <v>0</v>
      </c>
      <c r="M302" s="17">
        <f t="shared" si="86"/>
        <v>0</v>
      </c>
      <c r="N302" s="17">
        <f t="shared" si="90"/>
        <v>262.17924528302245</v>
      </c>
      <c r="O302" s="17">
        <f t="shared" si="87"/>
        <v>749.25000000002092</v>
      </c>
      <c r="P302" s="17">
        <f t="shared" si="84"/>
        <v>487.07075471699847</v>
      </c>
      <c r="Q302" s="17">
        <f t="shared" si="91"/>
        <v>749.25000000002092</v>
      </c>
      <c r="R302" s="17">
        <f t="shared" si="88"/>
        <v>0</v>
      </c>
      <c r="S302" s="17">
        <f t="shared" si="89"/>
        <v>0</v>
      </c>
    </row>
    <row r="303" spans="1:19" x14ac:dyDescent="0.25">
      <c r="A303" s="17">
        <v>26.6000000000002</v>
      </c>
      <c r="B303" s="17">
        <f t="shared" si="74"/>
        <v>413.15398496241238</v>
      </c>
      <c r="C303" s="17">
        <f t="shared" si="75"/>
        <v>1258.6800000000242</v>
      </c>
      <c r="D303" s="17">
        <f t="shared" si="76"/>
        <v>845.52601503761184</v>
      </c>
      <c r="E303" s="17">
        <f t="shared" si="77"/>
        <v>1258.6800000000242</v>
      </c>
      <c r="F303" s="17">
        <f t="shared" si="78"/>
        <v>0</v>
      </c>
      <c r="G303" s="17">
        <f t="shared" si="79"/>
        <v>0</v>
      </c>
      <c r="H303" s="17">
        <f t="shared" si="80"/>
        <v>305.34195488722281</v>
      </c>
      <c r="I303" s="17">
        <f t="shared" si="81"/>
        <v>942.68000000002212</v>
      </c>
      <c r="J303" s="17">
        <f t="shared" si="82"/>
        <v>637.33804511279936</v>
      </c>
      <c r="K303" s="17">
        <f t="shared" si="83"/>
        <v>942.68000000002212</v>
      </c>
      <c r="L303" s="17">
        <f t="shared" si="85"/>
        <v>0</v>
      </c>
      <c r="M303" s="17">
        <f t="shared" si="86"/>
        <v>0</v>
      </c>
      <c r="N303" s="17">
        <f t="shared" si="90"/>
        <v>264.02992481203376</v>
      </c>
      <c r="O303" s="17">
        <f t="shared" si="87"/>
        <v>759.68000000002121</v>
      </c>
      <c r="P303" s="17">
        <f t="shared" si="84"/>
        <v>495.65007518798745</v>
      </c>
      <c r="Q303" s="17">
        <f t="shared" si="91"/>
        <v>759.68000000002121</v>
      </c>
      <c r="R303" s="17">
        <f t="shared" si="88"/>
        <v>0</v>
      </c>
      <c r="S303" s="17">
        <f t="shared" si="89"/>
        <v>0</v>
      </c>
    </row>
    <row r="304" spans="1:19" x14ac:dyDescent="0.25">
      <c r="A304" s="17">
        <v>26.700000000000198</v>
      </c>
      <c r="B304" s="17">
        <f t="shared" si="74"/>
        <v>416.34318352060558</v>
      </c>
      <c r="C304" s="17">
        <f t="shared" si="75"/>
        <v>1270.6700000000239</v>
      </c>
      <c r="D304" s="17">
        <f t="shared" si="76"/>
        <v>854.32681647941831</v>
      </c>
      <c r="E304" s="17">
        <f t="shared" si="77"/>
        <v>1270.6700000000239</v>
      </c>
      <c r="F304" s="17">
        <f t="shared" si="78"/>
        <v>0</v>
      </c>
      <c r="G304" s="17">
        <f t="shared" si="79"/>
        <v>0</v>
      </c>
      <c r="H304" s="17">
        <f t="shared" si="80"/>
        <v>307.74955056180244</v>
      </c>
      <c r="I304" s="17">
        <f t="shared" si="81"/>
        <v>953.6700000000219</v>
      </c>
      <c r="J304" s="17">
        <f t="shared" si="82"/>
        <v>645.92044943821952</v>
      </c>
      <c r="K304" s="17">
        <f t="shared" si="83"/>
        <v>953.6700000000219</v>
      </c>
      <c r="L304" s="17">
        <f t="shared" si="85"/>
        <v>0</v>
      </c>
      <c r="M304" s="17">
        <f t="shared" si="86"/>
        <v>0</v>
      </c>
      <c r="N304" s="17">
        <f t="shared" si="90"/>
        <v>265.90591760300003</v>
      </c>
      <c r="O304" s="17">
        <f t="shared" si="87"/>
        <v>770.17000000002099</v>
      </c>
      <c r="P304" s="17">
        <f t="shared" si="84"/>
        <v>504.26408239702096</v>
      </c>
      <c r="Q304" s="17">
        <f t="shared" si="91"/>
        <v>770.17000000002099</v>
      </c>
      <c r="R304" s="17">
        <f t="shared" si="88"/>
        <v>0</v>
      </c>
      <c r="S304" s="17">
        <f t="shared" si="89"/>
        <v>0</v>
      </c>
    </row>
    <row r="305" spans="1:19" x14ac:dyDescent="0.25">
      <c r="A305" s="17">
        <v>26.8000000000002</v>
      </c>
      <c r="B305" s="17">
        <f t="shared" si="74"/>
        <v>419.55343283582738</v>
      </c>
      <c r="C305" s="17">
        <f t="shared" si="75"/>
        <v>1282.7200000000241</v>
      </c>
      <c r="D305" s="17">
        <f t="shared" si="76"/>
        <v>863.16656716419675</v>
      </c>
      <c r="E305" s="17">
        <f t="shared" si="77"/>
        <v>1282.7200000000241</v>
      </c>
      <c r="F305" s="17">
        <f t="shared" si="78"/>
        <v>0</v>
      </c>
      <c r="G305" s="17">
        <f t="shared" si="79"/>
        <v>0</v>
      </c>
      <c r="H305" s="17">
        <f t="shared" si="80"/>
        <v>310.18029850746751</v>
      </c>
      <c r="I305" s="17">
        <f t="shared" si="81"/>
        <v>964.72000000002208</v>
      </c>
      <c r="J305" s="17">
        <f t="shared" si="82"/>
        <v>654.53970149255451</v>
      </c>
      <c r="K305" s="17">
        <f t="shared" si="83"/>
        <v>964.72000000002208</v>
      </c>
      <c r="L305" s="17">
        <f t="shared" si="85"/>
        <v>0</v>
      </c>
      <c r="M305" s="17">
        <f t="shared" si="86"/>
        <v>0</v>
      </c>
      <c r="N305" s="17">
        <f t="shared" si="90"/>
        <v>267.80716417910838</v>
      </c>
      <c r="O305" s="17">
        <f t="shared" si="87"/>
        <v>780.72000000002117</v>
      </c>
      <c r="P305" s="17">
        <f t="shared" si="84"/>
        <v>512.91283582091273</v>
      </c>
      <c r="Q305" s="17">
        <f t="shared" si="91"/>
        <v>780.72000000002117</v>
      </c>
      <c r="R305" s="17">
        <f t="shared" si="88"/>
        <v>0</v>
      </c>
      <c r="S305" s="17">
        <f t="shared" si="89"/>
        <v>0</v>
      </c>
    </row>
    <row r="306" spans="1:19" x14ac:dyDescent="0.25">
      <c r="A306" s="17">
        <v>26.900000000000201</v>
      </c>
      <c r="B306" s="17">
        <f t="shared" si="74"/>
        <v>422.78472118959763</v>
      </c>
      <c r="C306" s="17">
        <f t="shared" si="75"/>
        <v>1294.8300000000247</v>
      </c>
      <c r="D306" s="17">
        <f t="shared" si="76"/>
        <v>872.04527881042713</v>
      </c>
      <c r="E306" s="17">
        <f t="shared" si="77"/>
        <v>1294.8300000000247</v>
      </c>
      <c r="F306" s="17">
        <f t="shared" si="78"/>
        <v>0</v>
      </c>
      <c r="G306" s="17">
        <f t="shared" si="79"/>
        <v>0</v>
      </c>
      <c r="H306" s="17">
        <f t="shared" si="80"/>
        <v>312.63416356877821</v>
      </c>
      <c r="I306" s="17">
        <f t="shared" si="81"/>
        <v>975.83000000002266</v>
      </c>
      <c r="J306" s="17">
        <f t="shared" si="82"/>
        <v>663.19583643124452</v>
      </c>
      <c r="K306" s="17">
        <f t="shared" si="83"/>
        <v>975.83000000002266</v>
      </c>
      <c r="L306" s="17">
        <f t="shared" si="85"/>
        <v>0</v>
      </c>
      <c r="M306" s="17">
        <f t="shared" si="86"/>
        <v>0</v>
      </c>
      <c r="N306" s="17">
        <f t="shared" si="90"/>
        <v>269.73360594795935</v>
      </c>
      <c r="O306" s="17">
        <f t="shared" si="87"/>
        <v>791.33000000002153</v>
      </c>
      <c r="P306" s="17">
        <f t="shared" si="84"/>
        <v>521.59639405206212</v>
      </c>
      <c r="Q306" s="17">
        <f t="shared" si="91"/>
        <v>791.33000000002153</v>
      </c>
      <c r="R306" s="17">
        <f t="shared" si="88"/>
        <v>0</v>
      </c>
      <c r="S306" s="17">
        <f t="shared" si="89"/>
        <v>0</v>
      </c>
    </row>
    <row r="307" spans="1:19" x14ac:dyDescent="0.25">
      <c r="A307" s="17">
        <v>27.000000000000199</v>
      </c>
      <c r="B307" s="17">
        <f t="shared" si="74"/>
        <v>426.03703703704349</v>
      </c>
      <c r="C307" s="17">
        <f t="shared" si="75"/>
        <v>1307.0000000000239</v>
      </c>
      <c r="D307" s="17">
        <f t="shared" si="76"/>
        <v>880.96296296298033</v>
      </c>
      <c r="E307" s="17">
        <f t="shared" si="77"/>
        <v>1307.0000000000239</v>
      </c>
      <c r="F307" s="17">
        <f t="shared" si="78"/>
        <v>0</v>
      </c>
      <c r="G307" s="17">
        <f t="shared" si="79"/>
        <v>0</v>
      </c>
      <c r="H307" s="17">
        <f t="shared" si="80"/>
        <v>315.11111111111609</v>
      </c>
      <c r="I307" s="17">
        <f t="shared" si="81"/>
        <v>987.00000000002183</v>
      </c>
      <c r="J307" s="17">
        <f t="shared" si="82"/>
        <v>671.88888888890574</v>
      </c>
      <c r="K307" s="17">
        <f t="shared" si="83"/>
        <v>987.00000000002183</v>
      </c>
      <c r="L307" s="17">
        <f t="shared" si="85"/>
        <v>0</v>
      </c>
      <c r="M307" s="17">
        <f t="shared" si="86"/>
        <v>0</v>
      </c>
      <c r="N307" s="17">
        <f t="shared" si="90"/>
        <v>271.68518518518903</v>
      </c>
      <c r="O307" s="17">
        <f t="shared" si="87"/>
        <v>802.00000000002092</v>
      </c>
      <c r="P307" s="17">
        <f t="shared" si="84"/>
        <v>530.31481481483183</v>
      </c>
      <c r="Q307" s="17">
        <f t="shared" si="91"/>
        <v>802.00000000002092</v>
      </c>
      <c r="R307" s="17">
        <f t="shared" si="88"/>
        <v>0</v>
      </c>
      <c r="S307" s="17">
        <f t="shared" si="89"/>
        <v>0</v>
      </c>
    </row>
    <row r="308" spans="1:19" x14ac:dyDescent="0.25">
      <c r="A308" s="17">
        <v>27.1000000000002</v>
      </c>
      <c r="B308" s="17">
        <f t="shared" si="74"/>
        <v>429.31036900369668</v>
      </c>
      <c r="C308" s="17">
        <f t="shared" si="75"/>
        <v>1319.2300000000248</v>
      </c>
      <c r="D308" s="17">
        <f t="shared" si="76"/>
        <v>889.91963099632812</v>
      </c>
      <c r="E308" s="17">
        <f t="shared" si="77"/>
        <v>1319.2300000000248</v>
      </c>
      <c r="F308" s="17">
        <f t="shared" si="78"/>
        <v>0</v>
      </c>
      <c r="G308" s="17">
        <f t="shared" si="79"/>
        <v>0</v>
      </c>
      <c r="H308" s="17">
        <f t="shared" si="80"/>
        <v>317.61110701107509</v>
      </c>
      <c r="I308" s="17">
        <f t="shared" si="81"/>
        <v>998.23000000002276</v>
      </c>
      <c r="J308" s="17">
        <f t="shared" si="82"/>
        <v>680.61889298894766</v>
      </c>
      <c r="K308" s="17">
        <f t="shared" si="83"/>
        <v>998.23000000002276</v>
      </c>
      <c r="L308" s="17">
        <f t="shared" si="85"/>
        <v>0</v>
      </c>
      <c r="M308" s="17">
        <f t="shared" si="86"/>
        <v>0</v>
      </c>
      <c r="N308" s="17">
        <f t="shared" si="90"/>
        <v>273.66184501845419</v>
      </c>
      <c r="O308" s="17">
        <f t="shared" si="87"/>
        <v>812.73000000002185</v>
      </c>
      <c r="P308" s="17">
        <f t="shared" si="84"/>
        <v>539.06815498156766</v>
      </c>
      <c r="Q308" s="17">
        <f t="shared" si="91"/>
        <v>812.73000000002185</v>
      </c>
      <c r="R308" s="17">
        <f t="shared" si="88"/>
        <v>0</v>
      </c>
      <c r="S308" s="17">
        <f t="shared" si="89"/>
        <v>0</v>
      </c>
    </row>
    <row r="309" spans="1:19" x14ac:dyDescent="0.25">
      <c r="A309" s="17">
        <v>27.200000000000198</v>
      </c>
      <c r="B309" s="17">
        <f t="shared" si="74"/>
        <v>432.6047058823595</v>
      </c>
      <c r="C309" s="17">
        <f t="shared" si="75"/>
        <v>1331.5200000000243</v>
      </c>
      <c r="D309" s="17">
        <f t="shared" si="76"/>
        <v>898.91529411766487</v>
      </c>
      <c r="E309" s="17">
        <f t="shared" si="77"/>
        <v>1331.5200000000243</v>
      </c>
      <c r="F309" s="17">
        <f t="shared" si="78"/>
        <v>0</v>
      </c>
      <c r="G309" s="17">
        <f t="shared" si="79"/>
        <v>0</v>
      </c>
      <c r="H309" s="17">
        <f t="shared" si="80"/>
        <v>320.13411764706387</v>
      </c>
      <c r="I309" s="17">
        <f t="shared" si="81"/>
        <v>1009.5200000000223</v>
      </c>
      <c r="J309" s="17">
        <f t="shared" si="82"/>
        <v>689.38588235295833</v>
      </c>
      <c r="K309" s="17">
        <f t="shared" si="83"/>
        <v>1009.5200000000223</v>
      </c>
      <c r="L309" s="17">
        <f t="shared" si="85"/>
        <v>0</v>
      </c>
      <c r="M309" s="17">
        <f t="shared" si="86"/>
        <v>0</v>
      </c>
      <c r="N309" s="17">
        <f t="shared" si="90"/>
        <v>275.66352941176876</v>
      </c>
      <c r="O309" s="17">
        <f t="shared" si="87"/>
        <v>823.52000000002135</v>
      </c>
      <c r="P309" s="17">
        <f t="shared" si="84"/>
        <v>547.85647058825259</v>
      </c>
      <c r="Q309" s="17">
        <f t="shared" si="91"/>
        <v>823.52000000002135</v>
      </c>
      <c r="R309" s="17">
        <f t="shared" si="88"/>
        <v>0</v>
      </c>
      <c r="S309" s="17">
        <f t="shared" si="89"/>
        <v>0</v>
      </c>
    </row>
    <row r="310" spans="1:19" x14ac:dyDescent="0.25">
      <c r="A310" s="17">
        <v>27.3000000000002</v>
      </c>
      <c r="B310" s="17">
        <f t="shared" si="74"/>
        <v>435.92003663004323</v>
      </c>
      <c r="C310" s="17">
        <f t="shared" si="75"/>
        <v>1343.8700000000247</v>
      </c>
      <c r="D310" s="17">
        <f t="shared" si="76"/>
        <v>907.94996336998145</v>
      </c>
      <c r="E310" s="17">
        <f t="shared" si="77"/>
        <v>1343.8700000000247</v>
      </c>
      <c r="F310" s="17">
        <f t="shared" si="78"/>
        <v>0</v>
      </c>
      <c r="G310" s="17">
        <f t="shared" si="79"/>
        <v>0</v>
      </c>
      <c r="H310" s="17">
        <f t="shared" si="80"/>
        <v>322.68010989011492</v>
      </c>
      <c r="I310" s="17">
        <f t="shared" si="81"/>
        <v>1020.8700000000226</v>
      </c>
      <c r="J310" s="17">
        <f t="shared" si="82"/>
        <v>698.18989010990776</v>
      </c>
      <c r="K310" s="17">
        <f t="shared" si="83"/>
        <v>1020.8700000000226</v>
      </c>
      <c r="L310" s="17">
        <f t="shared" si="85"/>
        <v>0</v>
      </c>
      <c r="M310" s="17">
        <f t="shared" si="86"/>
        <v>0</v>
      </c>
      <c r="N310" s="17">
        <f t="shared" si="90"/>
        <v>277.69018315018712</v>
      </c>
      <c r="O310" s="17">
        <f t="shared" si="87"/>
        <v>834.37000000002172</v>
      </c>
      <c r="P310" s="17">
        <f t="shared" si="84"/>
        <v>556.67981684983465</v>
      </c>
      <c r="Q310" s="17">
        <f t="shared" si="91"/>
        <v>834.37000000002172</v>
      </c>
      <c r="R310" s="17">
        <f t="shared" si="88"/>
        <v>0</v>
      </c>
      <c r="S310" s="17">
        <f t="shared" si="89"/>
        <v>0</v>
      </c>
    </row>
    <row r="311" spans="1:19" x14ac:dyDescent="0.25">
      <c r="A311" s="17">
        <v>27.400000000000201</v>
      </c>
      <c r="B311" s="17">
        <f t="shared" si="74"/>
        <v>439.25635036497016</v>
      </c>
      <c r="C311" s="17">
        <f t="shared" si="75"/>
        <v>1356.280000000025</v>
      </c>
      <c r="D311" s="17">
        <f t="shared" si="76"/>
        <v>917.02364963505488</v>
      </c>
      <c r="E311" s="17">
        <f t="shared" si="77"/>
        <v>1356.280000000025</v>
      </c>
      <c r="F311" s="17">
        <f t="shared" si="78"/>
        <v>0</v>
      </c>
      <c r="G311" s="17">
        <f t="shared" si="79"/>
        <v>0</v>
      </c>
      <c r="H311" s="17">
        <f t="shared" si="80"/>
        <v>325.24905109489561</v>
      </c>
      <c r="I311" s="17">
        <f t="shared" si="81"/>
        <v>1032.2800000000229</v>
      </c>
      <c r="J311" s="17">
        <f t="shared" si="82"/>
        <v>707.03094890512739</v>
      </c>
      <c r="K311" s="17">
        <f t="shared" si="83"/>
        <v>1032.2800000000229</v>
      </c>
      <c r="L311" s="17">
        <f t="shared" si="85"/>
        <v>0</v>
      </c>
      <c r="M311" s="17">
        <f t="shared" si="86"/>
        <v>0</v>
      </c>
      <c r="N311" s="17">
        <f t="shared" si="90"/>
        <v>279.74175182482162</v>
      </c>
      <c r="O311" s="17">
        <f t="shared" si="87"/>
        <v>845.2800000000218</v>
      </c>
      <c r="P311" s="17">
        <f t="shared" si="84"/>
        <v>565.53824817520012</v>
      </c>
      <c r="Q311" s="17">
        <f t="shared" si="91"/>
        <v>845.2800000000218</v>
      </c>
      <c r="R311" s="17">
        <f t="shared" si="88"/>
        <v>0</v>
      </c>
      <c r="S311" s="17">
        <f t="shared" si="89"/>
        <v>0</v>
      </c>
    </row>
    <row r="312" spans="1:19" x14ac:dyDescent="0.25">
      <c r="A312" s="17">
        <v>27.500000000000199</v>
      </c>
      <c r="B312" s="17">
        <f t="shared" si="74"/>
        <v>442.61363636364308</v>
      </c>
      <c r="C312" s="17">
        <f t="shared" si="75"/>
        <v>1368.7500000000248</v>
      </c>
      <c r="D312" s="17">
        <f t="shared" si="76"/>
        <v>926.1363636363817</v>
      </c>
      <c r="E312" s="17">
        <f t="shared" si="77"/>
        <v>1368.7500000000248</v>
      </c>
      <c r="F312" s="17">
        <f t="shared" si="78"/>
        <v>0</v>
      </c>
      <c r="G312" s="17">
        <f t="shared" si="79"/>
        <v>0</v>
      </c>
      <c r="H312" s="17">
        <f t="shared" si="80"/>
        <v>327.84090909091424</v>
      </c>
      <c r="I312" s="17">
        <f t="shared" si="81"/>
        <v>1043.7500000000227</v>
      </c>
      <c r="J312" s="17">
        <f t="shared" si="82"/>
        <v>715.9090909091085</v>
      </c>
      <c r="K312" s="17">
        <f t="shared" si="83"/>
        <v>1043.7500000000227</v>
      </c>
      <c r="L312" s="17">
        <f t="shared" si="85"/>
        <v>0</v>
      </c>
      <c r="M312" s="17">
        <f t="shared" si="86"/>
        <v>0</v>
      </c>
      <c r="N312" s="17">
        <f t="shared" si="90"/>
        <v>281.81818181818608</v>
      </c>
      <c r="O312" s="17">
        <f t="shared" si="87"/>
        <v>856.25000000002183</v>
      </c>
      <c r="P312" s="17">
        <f t="shared" si="84"/>
        <v>574.43181818183575</v>
      </c>
      <c r="Q312" s="17">
        <f t="shared" si="91"/>
        <v>856.25000000002183</v>
      </c>
      <c r="R312" s="17">
        <f t="shared" si="88"/>
        <v>0</v>
      </c>
      <c r="S312" s="17">
        <f t="shared" si="89"/>
        <v>0</v>
      </c>
    </row>
    <row r="313" spans="1:19" x14ac:dyDescent="0.25">
      <c r="A313" s="17">
        <v>27.6000000000002</v>
      </c>
      <c r="B313" s="17">
        <f t="shared" si="74"/>
        <v>445.99188405797776</v>
      </c>
      <c r="C313" s="17">
        <f t="shared" si="75"/>
        <v>1381.280000000025</v>
      </c>
      <c r="D313" s="17">
        <f t="shared" si="76"/>
        <v>935.28811594204717</v>
      </c>
      <c r="E313" s="17">
        <f t="shared" si="77"/>
        <v>1381.280000000025</v>
      </c>
      <c r="F313" s="17">
        <f t="shared" si="78"/>
        <v>0</v>
      </c>
      <c r="G313" s="17">
        <f t="shared" si="79"/>
        <v>0</v>
      </c>
      <c r="H313" s="17">
        <f t="shared" si="80"/>
        <v>330.45565217391817</v>
      </c>
      <c r="I313" s="17">
        <f t="shared" si="81"/>
        <v>1055.2800000000229</v>
      </c>
      <c r="J313" s="17">
        <f t="shared" si="82"/>
        <v>724.82434782610471</v>
      </c>
      <c r="K313" s="17">
        <f t="shared" si="83"/>
        <v>1055.2800000000229</v>
      </c>
      <c r="L313" s="17">
        <f t="shared" si="85"/>
        <v>0</v>
      </c>
      <c r="M313" s="17">
        <f t="shared" si="86"/>
        <v>0</v>
      </c>
      <c r="N313" s="17">
        <f t="shared" si="90"/>
        <v>283.91942028985926</v>
      </c>
      <c r="O313" s="17">
        <f t="shared" si="87"/>
        <v>867.28000000002203</v>
      </c>
      <c r="P313" s="17">
        <f t="shared" si="84"/>
        <v>583.36057971016271</v>
      </c>
      <c r="Q313" s="17">
        <f t="shared" si="91"/>
        <v>867.28000000002203</v>
      </c>
      <c r="R313" s="17">
        <f t="shared" si="88"/>
        <v>0</v>
      </c>
      <c r="S313" s="17">
        <f t="shared" si="89"/>
        <v>0</v>
      </c>
    </row>
    <row r="314" spans="1:19" x14ac:dyDescent="0.25">
      <c r="A314" s="17">
        <v>27.700000000000198</v>
      </c>
      <c r="B314" s="17">
        <f t="shared" ref="B314:B377" si="92">(+$B$11/3*A314^3+$B$12/2*A314^2+$B$13*A314+$B$14)/A314</f>
        <v>449.39108303249776</v>
      </c>
      <c r="C314" s="17">
        <f t="shared" ref="C314:C377" si="93">+$B$11*A314^2+$B$12*A314+$B$13</f>
        <v>1393.8700000000251</v>
      </c>
      <c r="D314" s="17">
        <f t="shared" ref="D314:D377" si="94">ABS(+C314-B314)</f>
        <v>944.47891696752731</v>
      </c>
      <c r="E314" s="17">
        <f t="shared" ref="E314:E377" si="95">IF(C314&gt;=B314,C314,NA())</f>
        <v>1393.8700000000251</v>
      </c>
      <c r="F314" s="17">
        <f t="shared" ref="F314:F377" si="96">IF(D314=$B$10,C314,0)</f>
        <v>0</v>
      </c>
      <c r="G314" s="17">
        <f t="shared" ref="G314:G377" si="97">IF(C314=F314,A314,0)</f>
        <v>0</v>
      </c>
      <c r="H314" s="17">
        <f t="shared" ref="H314:H377" si="98">(+$C$11/3*A314^3+$C$12/2*A314^2+$C$13*A314+$C$14)/A314</f>
        <v>333.09324909747806</v>
      </c>
      <c r="I314" s="17">
        <f t="shared" ref="I314:I377" si="99">+$C$11*A314^2+$C$12*A314+$C$13</f>
        <v>1066.8700000000231</v>
      </c>
      <c r="J314" s="17">
        <f t="shared" ref="J314:J377" si="100">ABS(+I314-H314)</f>
        <v>733.77675090254502</v>
      </c>
      <c r="K314" s="17">
        <f t="shared" ref="K314:K377" si="101">IF(I314&gt;=H314,I314,NA())</f>
        <v>1066.8700000000231</v>
      </c>
      <c r="L314" s="17">
        <f t="shared" si="85"/>
        <v>0</v>
      </c>
      <c r="M314" s="17">
        <f t="shared" si="86"/>
        <v>0</v>
      </c>
      <c r="N314" s="17">
        <f t="shared" si="90"/>
        <v>286.04541516245916</v>
      </c>
      <c r="O314" s="17">
        <f t="shared" si="87"/>
        <v>878.37000000002217</v>
      </c>
      <c r="P314" s="17">
        <f t="shared" si="84"/>
        <v>592.32458483756295</v>
      </c>
      <c r="Q314" s="17">
        <f t="shared" si="91"/>
        <v>878.37000000002217</v>
      </c>
      <c r="R314" s="17">
        <f t="shared" si="88"/>
        <v>0</v>
      </c>
      <c r="S314" s="17">
        <f t="shared" si="89"/>
        <v>0</v>
      </c>
    </row>
    <row r="315" spans="1:19" x14ac:dyDescent="0.25">
      <c r="A315" s="17">
        <v>27.8000000000002</v>
      </c>
      <c r="B315" s="17">
        <f t="shared" si="92"/>
        <v>452.81122302158963</v>
      </c>
      <c r="C315" s="17">
        <f t="shared" si="93"/>
        <v>1406.5200000000252</v>
      </c>
      <c r="D315" s="17">
        <f t="shared" si="94"/>
        <v>953.70877697843559</v>
      </c>
      <c r="E315" s="17">
        <f t="shared" si="95"/>
        <v>1406.5200000000252</v>
      </c>
      <c r="F315" s="17">
        <f t="shared" si="96"/>
        <v>0</v>
      </c>
      <c r="G315" s="17">
        <f t="shared" si="97"/>
        <v>0</v>
      </c>
      <c r="H315" s="17">
        <f t="shared" si="98"/>
        <v>335.75366906475352</v>
      </c>
      <c r="I315" s="17">
        <f t="shared" si="99"/>
        <v>1078.5200000000232</v>
      </c>
      <c r="J315" s="17">
        <f t="shared" si="100"/>
        <v>742.76633093526971</v>
      </c>
      <c r="K315" s="17">
        <f t="shared" si="101"/>
        <v>1078.5200000000232</v>
      </c>
      <c r="L315" s="17">
        <f t="shared" si="85"/>
        <v>0</v>
      </c>
      <c r="M315" s="17">
        <f t="shared" si="86"/>
        <v>0</v>
      </c>
      <c r="N315" s="17">
        <f t="shared" si="90"/>
        <v>288.19611510791805</v>
      </c>
      <c r="O315" s="17">
        <f t="shared" si="87"/>
        <v>889.52000000002226</v>
      </c>
      <c r="P315" s="17">
        <f t="shared" si="84"/>
        <v>601.32388489210416</v>
      </c>
      <c r="Q315" s="17">
        <f t="shared" si="91"/>
        <v>889.52000000002226</v>
      </c>
      <c r="R315" s="17">
        <f t="shared" si="88"/>
        <v>0</v>
      </c>
      <c r="S315" s="17">
        <f t="shared" si="89"/>
        <v>0</v>
      </c>
    </row>
    <row r="316" spans="1:19" x14ac:dyDescent="0.25">
      <c r="A316" s="17">
        <v>27.900000000000201</v>
      </c>
      <c r="B316" s="17">
        <f t="shared" si="92"/>
        <v>456.25229390681693</v>
      </c>
      <c r="C316" s="17">
        <f t="shared" si="93"/>
        <v>1419.2300000000257</v>
      </c>
      <c r="D316" s="17">
        <f t="shared" si="94"/>
        <v>962.97770609320878</v>
      </c>
      <c r="E316" s="17">
        <f t="shared" si="95"/>
        <v>1419.2300000000257</v>
      </c>
      <c r="F316" s="17">
        <f t="shared" si="96"/>
        <v>0</v>
      </c>
      <c r="G316" s="17">
        <f t="shared" si="97"/>
        <v>0</v>
      </c>
      <c r="H316" s="17">
        <f t="shared" si="98"/>
        <v>338.43688172043545</v>
      </c>
      <c r="I316" s="17">
        <f t="shared" si="99"/>
        <v>1090.2300000000237</v>
      </c>
      <c r="J316" s="17">
        <f t="shared" si="100"/>
        <v>751.79311827958827</v>
      </c>
      <c r="K316" s="17">
        <f t="shared" si="101"/>
        <v>1090.2300000000237</v>
      </c>
      <c r="L316" s="17">
        <f t="shared" si="85"/>
        <v>0</v>
      </c>
      <c r="M316" s="17">
        <f t="shared" si="86"/>
        <v>0</v>
      </c>
      <c r="N316" s="17">
        <f t="shared" si="90"/>
        <v>290.3714695340546</v>
      </c>
      <c r="O316" s="17">
        <f t="shared" si="87"/>
        <v>900.73000000002253</v>
      </c>
      <c r="P316" s="17">
        <f t="shared" si="84"/>
        <v>610.35853046596799</v>
      </c>
      <c r="Q316" s="17">
        <f t="shared" si="91"/>
        <v>900.73000000002253</v>
      </c>
      <c r="R316" s="17">
        <f t="shared" si="88"/>
        <v>0</v>
      </c>
      <c r="S316" s="17">
        <f t="shared" si="89"/>
        <v>0</v>
      </c>
    </row>
    <row r="317" spans="1:19" x14ac:dyDescent="0.25">
      <c r="A317" s="17">
        <v>28.000000000000199</v>
      </c>
      <c r="B317" s="17">
        <f t="shared" si="92"/>
        <v>459.71428571429271</v>
      </c>
      <c r="C317" s="17">
        <f t="shared" si="93"/>
        <v>1432.0000000000257</v>
      </c>
      <c r="D317" s="17">
        <f t="shared" si="94"/>
        <v>972.28571428573298</v>
      </c>
      <c r="E317" s="17">
        <f t="shared" si="95"/>
        <v>1432.0000000000257</v>
      </c>
      <c r="F317" s="17">
        <f t="shared" si="96"/>
        <v>0</v>
      </c>
      <c r="G317" s="17">
        <f t="shared" si="97"/>
        <v>0</v>
      </c>
      <c r="H317" s="17">
        <f t="shared" si="98"/>
        <v>341.14285714286251</v>
      </c>
      <c r="I317" s="17">
        <f t="shared" si="99"/>
        <v>1102.0000000000236</v>
      </c>
      <c r="J317" s="17">
        <f t="shared" si="100"/>
        <v>760.85714285716108</v>
      </c>
      <c r="K317" s="17">
        <f t="shared" si="101"/>
        <v>1102.0000000000236</v>
      </c>
      <c r="L317" s="17">
        <f t="shared" si="85"/>
        <v>0</v>
      </c>
      <c r="M317" s="17">
        <f t="shared" si="86"/>
        <v>0</v>
      </c>
      <c r="N317" s="17">
        <f t="shared" si="90"/>
        <v>292.57142857143305</v>
      </c>
      <c r="O317" s="17">
        <f t="shared" si="87"/>
        <v>912.00000000002274</v>
      </c>
      <c r="P317" s="17">
        <f t="shared" si="84"/>
        <v>619.42857142858975</v>
      </c>
      <c r="Q317" s="17">
        <f t="shared" si="91"/>
        <v>912.00000000002274</v>
      </c>
      <c r="R317" s="17">
        <f t="shared" si="88"/>
        <v>0</v>
      </c>
      <c r="S317" s="17">
        <f t="shared" si="89"/>
        <v>0</v>
      </c>
    </row>
    <row r="318" spans="1:19" x14ac:dyDescent="0.25">
      <c r="A318" s="17">
        <v>28.1000000000002</v>
      </c>
      <c r="B318" s="17">
        <f t="shared" si="92"/>
        <v>463.19718861210657</v>
      </c>
      <c r="C318" s="17">
        <f t="shared" si="93"/>
        <v>1444.8300000000256</v>
      </c>
      <c r="D318" s="17">
        <f t="shared" si="94"/>
        <v>981.63281138791899</v>
      </c>
      <c r="E318" s="17">
        <f t="shared" si="95"/>
        <v>1444.8300000000256</v>
      </c>
      <c r="F318" s="17">
        <f t="shared" si="96"/>
        <v>0</v>
      </c>
      <c r="G318" s="17">
        <f t="shared" si="97"/>
        <v>0</v>
      </c>
      <c r="H318" s="17">
        <f t="shared" si="98"/>
        <v>343.8715658363044</v>
      </c>
      <c r="I318" s="17">
        <f t="shared" si="99"/>
        <v>1113.8300000000236</v>
      </c>
      <c r="J318" s="17">
        <f t="shared" si="100"/>
        <v>769.95843416371918</v>
      </c>
      <c r="K318" s="17">
        <f t="shared" si="101"/>
        <v>1113.8300000000236</v>
      </c>
      <c r="L318" s="17">
        <f t="shared" si="85"/>
        <v>0</v>
      </c>
      <c r="M318" s="17">
        <f t="shared" si="86"/>
        <v>0</v>
      </c>
      <c r="N318" s="17">
        <f t="shared" si="90"/>
        <v>294.79594306050262</v>
      </c>
      <c r="O318" s="17">
        <f t="shared" si="87"/>
        <v>923.33000000002266</v>
      </c>
      <c r="P318" s="17">
        <f t="shared" si="84"/>
        <v>628.53405693952004</v>
      </c>
      <c r="Q318" s="17">
        <f t="shared" si="91"/>
        <v>923.33000000002266</v>
      </c>
      <c r="R318" s="17">
        <f t="shared" si="88"/>
        <v>0</v>
      </c>
      <c r="S318" s="17">
        <f t="shared" si="89"/>
        <v>0</v>
      </c>
    </row>
    <row r="319" spans="1:19" x14ac:dyDescent="0.25">
      <c r="A319" s="17">
        <v>28.200000000000198</v>
      </c>
      <c r="B319" s="17">
        <f t="shared" si="92"/>
        <v>466.70099290780843</v>
      </c>
      <c r="C319" s="17">
        <f t="shared" si="93"/>
        <v>1457.7200000000255</v>
      </c>
      <c r="D319" s="17">
        <f t="shared" si="94"/>
        <v>991.01900709221707</v>
      </c>
      <c r="E319" s="17">
        <f t="shared" si="95"/>
        <v>1457.7200000000255</v>
      </c>
      <c r="F319" s="17">
        <f t="shared" si="96"/>
        <v>0</v>
      </c>
      <c r="G319" s="17">
        <f t="shared" si="97"/>
        <v>0</v>
      </c>
      <c r="H319" s="17">
        <f t="shared" si="98"/>
        <v>346.62297872340969</v>
      </c>
      <c r="I319" s="17">
        <f t="shared" si="99"/>
        <v>1125.7200000000234</v>
      </c>
      <c r="J319" s="17">
        <f t="shared" si="100"/>
        <v>779.09702127661376</v>
      </c>
      <c r="K319" s="17">
        <f t="shared" si="101"/>
        <v>1125.7200000000234</v>
      </c>
      <c r="L319" s="17">
        <f t="shared" si="85"/>
        <v>0</v>
      </c>
      <c r="M319" s="17">
        <f t="shared" si="86"/>
        <v>0</v>
      </c>
      <c r="N319" s="17">
        <f t="shared" si="90"/>
        <v>297.04496453901157</v>
      </c>
      <c r="O319" s="17">
        <f t="shared" si="87"/>
        <v>934.72000000002254</v>
      </c>
      <c r="P319" s="17">
        <f t="shared" si="84"/>
        <v>637.67503546101102</v>
      </c>
      <c r="Q319" s="17">
        <f t="shared" si="91"/>
        <v>934.72000000002254</v>
      </c>
      <c r="R319" s="17">
        <f t="shared" si="88"/>
        <v>0</v>
      </c>
      <c r="S319" s="17">
        <f t="shared" si="89"/>
        <v>0</v>
      </c>
    </row>
    <row r="320" spans="1:19" x14ac:dyDescent="0.25">
      <c r="A320" s="17">
        <v>28.3000000000002</v>
      </c>
      <c r="B320" s="17">
        <f t="shared" si="92"/>
        <v>470.22568904594351</v>
      </c>
      <c r="C320" s="17">
        <f t="shared" si="93"/>
        <v>1470.6700000000262</v>
      </c>
      <c r="D320" s="17">
        <f t="shared" si="94"/>
        <v>1000.4443109540828</v>
      </c>
      <c r="E320" s="17">
        <f t="shared" si="95"/>
        <v>1470.6700000000262</v>
      </c>
      <c r="F320" s="17">
        <f t="shared" si="96"/>
        <v>0</v>
      </c>
      <c r="G320" s="17">
        <f t="shared" si="97"/>
        <v>0</v>
      </c>
      <c r="H320" s="17">
        <f t="shared" si="98"/>
        <v>349.39706713781476</v>
      </c>
      <c r="I320" s="17">
        <f t="shared" si="99"/>
        <v>1137.6700000000242</v>
      </c>
      <c r="J320" s="17">
        <f t="shared" si="100"/>
        <v>788.27293286220947</v>
      </c>
      <c r="K320" s="17">
        <f t="shared" si="101"/>
        <v>1137.6700000000242</v>
      </c>
      <c r="L320" s="17">
        <f t="shared" si="85"/>
        <v>0</v>
      </c>
      <c r="M320" s="17">
        <f t="shared" si="86"/>
        <v>0</v>
      </c>
      <c r="N320" s="17">
        <f t="shared" si="90"/>
        <v>299.31844522968657</v>
      </c>
      <c r="O320" s="17">
        <f t="shared" si="87"/>
        <v>946.17000000002326</v>
      </c>
      <c r="P320" s="17">
        <f t="shared" si="84"/>
        <v>646.85155477033663</v>
      </c>
      <c r="Q320" s="17">
        <f t="shared" si="91"/>
        <v>946.17000000002326</v>
      </c>
      <c r="R320" s="17">
        <f t="shared" si="88"/>
        <v>0</v>
      </c>
      <c r="S320" s="17">
        <f t="shared" si="89"/>
        <v>0</v>
      </c>
    </row>
    <row r="321" spans="1:19" x14ac:dyDescent="0.25">
      <c r="A321" s="17">
        <v>28.400000000000201</v>
      </c>
      <c r="B321" s="17">
        <f t="shared" si="92"/>
        <v>473.77126760564101</v>
      </c>
      <c r="C321" s="17">
        <f t="shared" si="93"/>
        <v>1483.6800000000264</v>
      </c>
      <c r="D321" s="17">
        <f t="shared" si="94"/>
        <v>1009.9087323943854</v>
      </c>
      <c r="E321" s="17">
        <f t="shared" si="95"/>
        <v>1483.6800000000264</v>
      </c>
      <c r="F321" s="17">
        <f t="shared" si="96"/>
        <v>0</v>
      </c>
      <c r="G321" s="17">
        <f t="shared" si="97"/>
        <v>0</v>
      </c>
      <c r="H321" s="17">
        <f t="shared" si="98"/>
        <v>352.19380281690701</v>
      </c>
      <c r="I321" s="17">
        <f t="shared" si="99"/>
        <v>1149.6800000000244</v>
      </c>
      <c r="J321" s="17">
        <f t="shared" si="100"/>
        <v>797.48619718311738</v>
      </c>
      <c r="K321" s="17">
        <f t="shared" si="101"/>
        <v>1149.6800000000244</v>
      </c>
      <c r="L321" s="17">
        <f t="shared" si="85"/>
        <v>0</v>
      </c>
      <c r="M321" s="17">
        <f t="shared" si="86"/>
        <v>0</v>
      </c>
      <c r="N321" s="17">
        <f t="shared" si="90"/>
        <v>301.61633802817369</v>
      </c>
      <c r="O321" s="17">
        <f t="shared" si="87"/>
        <v>957.68000000002326</v>
      </c>
      <c r="P321" s="17">
        <f t="shared" si="84"/>
        <v>656.06366197184957</v>
      </c>
      <c r="Q321" s="17">
        <f t="shared" si="91"/>
        <v>957.68000000002326</v>
      </c>
      <c r="R321" s="17">
        <f t="shared" si="88"/>
        <v>0</v>
      </c>
      <c r="S321" s="17">
        <f t="shared" si="89"/>
        <v>0</v>
      </c>
    </row>
    <row r="322" spans="1:19" x14ac:dyDescent="0.25">
      <c r="A322" s="17">
        <v>28.500000000000199</v>
      </c>
      <c r="B322" s="17">
        <f t="shared" si="92"/>
        <v>477.33771929825269</v>
      </c>
      <c r="C322" s="17">
        <f t="shared" si="93"/>
        <v>1496.7500000000261</v>
      </c>
      <c r="D322" s="17">
        <f t="shared" si="94"/>
        <v>1019.4122807017734</v>
      </c>
      <c r="E322" s="17">
        <f t="shared" si="95"/>
        <v>1496.7500000000261</v>
      </c>
      <c r="F322" s="17">
        <f t="shared" si="96"/>
        <v>0</v>
      </c>
      <c r="G322" s="17">
        <f t="shared" si="97"/>
        <v>0</v>
      </c>
      <c r="H322" s="17">
        <f t="shared" si="98"/>
        <v>355.01315789474239</v>
      </c>
      <c r="I322" s="17">
        <f t="shared" si="99"/>
        <v>1161.7500000000241</v>
      </c>
      <c r="J322" s="17">
        <f t="shared" si="100"/>
        <v>806.73684210528177</v>
      </c>
      <c r="K322" s="17">
        <f t="shared" si="101"/>
        <v>1161.7500000000241</v>
      </c>
      <c r="L322" s="17">
        <f t="shared" si="85"/>
        <v>0</v>
      </c>
      <c r="M322" s="17">
        <f t="shared" si="86"/>
        <v>0</v>
      </c>
      <c r="N322" s="17">
        <f t="shared" si="90"/>
        <v>303.93859649123266</v>
      </c>
      <c r="O322" s="17">
        <f t="shared" si="87"/>
        <v>969.25000000002319</v>
      </c>
      <c r="P322" s="17">
        <f t="shared" si="84"/>
        <v>665.31140350879059</v>
      </c>
      <c r="Q322" s="17">
        <f t="shared" si="91"/>
        <v>969.25000000002319</v>
      </c>
      <c r="R322" s="17">
        <f t="shared" si="88"/>
        <v>0</v>
      </c>
      <c r="S322" s="17">
        <f t="shared" si="89"/>
        <v>0</v>
      </c>
    </row>
    <row r="323" spans="1:19" x14ac:dyDescent="0.25">
      <c r="A323" s="17">
        <v>28.6000000000002</v>
      </c>
      <c r="B323" s="17">
        <f t="shared" si="92"/>
        <v>480.92503496504213</v>
      </c>
      <c r="C323" s="17">
        <f t="shared" si="93"/>
        <v>1509.8800000000263</v>
      </c>
      <c r="D323" s="17">
        <f t="shared" si="94"/>
        <v>1028.9549650349841</v>
      </c>
      <c r="E323" s="17">
        <f t="shared" si="95"/>
        <v>1509.8800000000263</v>
      </c>
      <c r="F323" s="17">
        <f t="shared" si="96"/>
        <v>0</v>
      </c>
      <c r="G323" s="17">
        <f t="shared" si="97"/>
        <v>0</v>
      </c>
      <c r="H323" s="17">
        <f t="shared" si="98"/>
        <v>357.85510489511063</v>
      </c>
      <c r="I323" s="17">
        <f t="shared" si="99"/>
        <v>1173.8800000000242</v>
      </c>
      <c r="J323" s="17">
        <f t="shared" si="100"/>
        <v>816.02489510491364</v>
      </c>
      <c r="K323" s="17">
        <f t="shared" si="101"/>
        <v>1173.8800000000242</v>
      </c>
      <c r="L323" s="17">
        <f t="shared" si="85"/>
        <v>0</v>
      </c>
      <c r="M323" s="17">
        <f t="shared" si="86"/>
        <v>0</v>
      </c>
      <c r="N323" s="17">
        <f t="shared" si="90"/>
        <v>306.28517482517952</v>
      </c>
      <c r="O323" s="17">
        <f t="shared" si="87"/>
        <v>980.8800000000233</v>
      </c>
      <c r="P323" s="17">
        <f t="shared" si="84"/>
        <v>674.59482517484378</v>
      </c>
      <c r="Q323" s="17">
        <f t="shared" si="91"/>
        <v>980.8800000000233</v>
      </c>
      <c r="R323" s="17">
        <f t="shared" si="88"/>
        <v>0</v>
      </c>
      <c r="S323" s="17">
        <f t="shared" si="89"/>
        <v>0</v>
      </c>
    </row>
    <row r="324" spans="1:19" x14ac:dyDescent="0.25">
      <c r="A324" s="17">
        <v>28.700000000000198</v>
      </c>
      <c r="B324" s="17">
        <f t="shared" si="92"/>
        <v>484.53320557492003</v>
      </c>
      <c r="C324" s="17">
        <f t="shared" si="93"/>
        <v>1523.0700000000263</v>
      </c>
      <c r="D324" s="17">
        <f t="shared" si="94"/>
        <v>1038.5367944251063</v>
      </c>
      <c r="E324" s="17">
        <f t="shared" si="95"/>
        <v>1523.0700000000263</v>
      </c>
      <c r="F324" s="17">
        <f t="shared" si="96"/>
        <v>0</v>
      </c>
      <c r="G324" s="17">
        <f t="shared" si="97"/>
        <v>0</v>
      </c>
      <c r="H324" s="17">
        <f t="shared" si="98"/>
        <v>360.71961672474436</v>
      </c>
      <c r="I324" s="17">
        <f t="shared" si="99"/>
        <v>1186.0700000000243</v>
      </c>
      <c r="J324" s="17">
        <f t="shared" si="100"/>
        <v>825.35038327527991</v>
      </c>
      <c r="K324" s="17">
        <f t="shared" si="101"/>
        <v>1186.0700000000243</v>
      </c>
      <c r="L324" s="17">
        <f t="shared" si="85"/>
        <v>0</v>
      </c>
      <c r="M324" s="17">
        <f t="shared" si="86"/>
        <v>0</v>
      </c>
      <c r="N324" s="17">
        <f t="shared" si="90"/>
        <v>308.65602787456913</v>
      </c>
      <c r="O324" s="17">
        <f t="shared" si="87"/>
        <v>992.57000000002336</v>
      </c>
      <c r="P324" s="17">
        <f t="shared" si="84"/>
        <v>683.91397212545417</v>
      </c>
      <c r="Q324" s="17">
        <f t="shared" si="91"/>
        <v>992.57000000002336</v>
      </c>
      <c r="R324" s="17">
        <f t="shared" si="88"/>
        <v>0</v>
      </c>
      <c r="S324" s="17">
        <f t="shared" si="89"/>
        <v>0</v>
      </c>
    </row>
    <row r="325" spans="1:19" x14ac:dyDescent="0.25">
      <c r="A325" s="17">
        <v>28.8000000000002</v>
      </c>
      <c r="B325" s="17">
        <f t="shared" si="92"/>
        <v>488.16222222222945</v>
      </c>
      <c r="C325" s="17">
        <f t="shared" si="93"/>
        <v>1536.3200000000268</v>
      </c>
      <c r="D325" s="17">
        <f t="shared" si="94"/>
        <v>1048.1577777777973</v>
      </c>
      <c r="E325" s="17">
        <f t="shared" si="95"/>
        <v>1536.3200000000268</v>
      </c>
      <c r="F325" s="17">
        <f t="shared" si="96"/>
        <v>0</v>
      </c>
      <c r="G325" s="17">
        <f t="shared" si="97"/>
        <v>0</v>
      </c>
      <c r="H325" s="17">
        <f t="shared" si="98"/>
        <v>363.60666666667248</v>
      </c>
      <c r="I325" s="17">
        <f t="shared" si="99"/>
        <v>1198.3200000000247</v>
      </c>
      <c r="J325" s="17">
        <f t="shared" si="100"/>
        <v>834.71333333335224</v>
      </c>
      <c r="K325" s="17">
        <f t="shared" si="101"/>
        <v>1198.3200000000247</v>
      </c>
      <c r="L325" s="17">
        <f t="shared" si="85"/>
        <v>0</v>
      </c>
      <c r="M325" s="17">
        <f t="shared" si="86"/>
        <v>0</v>
      </c>
      <c r="N325" s="17">
        <f t="shared" si="90"/>
        <v>311.05111111111586</v>
      </c>
      <c r="O325" s="17">
        <f t="shared" si="87"/>
        <v>1004.3200000000238</v>
      </c>
      <c r="P325" s="17">
        <f t="shared" si="84"/>
        <v>693.2688888889079</v>
      </c>
      <c r="Q325" s="17">
        <f t="shared" si="91"/>
        <v>1004.3200000000238</v>
      </c>
      <c r="R325" s="17">
        <f t="shared" si="88"/>
        <v>0</v>
      </c>
      <c r="S325" s="17">
        <f t="shared" si="89"/>
        <v>0</v>
      </c>
    </row>
    <row r="326" spans="1:19" x14ac:dyDescent="0.25">
      <c r="A326" s="17">
        <v>28.900000000000201</v>
      </c>
      <c r="B326" s="17">
        <f t="shared" si="92"/>
        <v>491.81207612457484</v>
      </c>
      <c r="C326" s="17">
        <f t="shared" si="93"/>
        <v>1549.6300000000267</v>
      </c>
      <c r="D326" s="17">
        <f t="shared" si="94"/>
        <v>1057.8179238754519</v>
      </c>
      <c r="E326" s="17">
        <f t="shared" si="95"/>
        <v>1549.6300000000267</v>
      </c>
      <c r="F326" s="17">
        <f t="shared" si="96"/>
        <v>0</v>
      </c>
      <c r="G326" s="17">
        <f t="shared" si="97"/>
        <v>0</v>
      </c>
      <c r="H326" s="17">
        <f t="shared" si="98"/>
        <v>366.51622837370832</v>
      </c>
      <c r="I326" s="17">
        <f t="shared" si="99"/>
        <v>1210.6300000000247</v>
      </c>
      <c r="J326" s="17">
        <f t="shared" si="100"/>
        <v>844.11377162631629</v>
      </c>
      <c r="K326" s="17">
        <f t="shared" si="101"/>
        <v>1210.6300000000247</v>
      </c>
      <c r="L326" s="17">
        <f t="shared" si="85"/>
        <v>0</v>
      </c>
      <c r="M326" s="17">
        <f t="shared" si="86"/>
        <v>0</v>
      </c>
      <c r="N326" s="17">
        <f t="shared" si="90"/>
        <v>313.47038062284224</v>
      </c>
      <c r="O326" s="17">
        <f t="shared" si="87"/>
        <v>1016.1300000000235</v>
      </c>
      <c r="P326" s="17">
        <f t="shared" si="84"/>
        <v>702.65961937718134</v>
      </c>
      <c r="Q326" s="17">
        <f t="shared" si="91"/>
        <v>1016.1300000000235</v>
      </c>
      <c r="R326" s="17">
        <f t="shared" si="88"/>
        <v>0</v>
      </c>
      <c r="S326" s="17">
        <f t="shared" si="89"/>
        <v>0</v>
      </c>
    </row>
    <row r="327" spans="1:19" x14ac:dyDescent="0.25">
      <c r="A327" s="17">
        <v>29.000000000000199</v>
      </c>
      <c r="B327" s="17">
        <f t="shared" si="92"/>
        <v>495.48275862069693</v>
      </c>
      <c r="C327" s="17">
        <f t="shared" si="93"/>
        <v>1563.0000000000266</v>
      </c>
      <c r="D327" s="17">
        <f t="shared" si="94"/>
        <v>1067.5172413793298</v>
      </c>
      <c r="E327" s="17">
        <f t="shared" si="95"/>
        <v>1563.0000000000266</v>
      </c>
      <c r="F327" s="17">
        <f t="shared" si="96"/>
        <v>0</v>
      </c>
      <c r="G327" s="17">
        <f t="shared" si="97"/>
        <v>0</v>
      </c>
      <c r="H327" s="17">
        <f t="shared" si="98"/>
        <v>369.44827586207469</v>
      </c>
      <c r="I327" s="17">
        <f t="shared" si="99"/>
        <v>1223.0000000000246</v>
      </c>
      <c r="J327" s="17">
        <f t="shared" si="100"/>
        <v>853.5517241379498</v>
      </c>
      <c r="K327" s="17">
        <f t="shared" si="101"/>
        <v>1223.0000000000246</v>
      </c>
      <c r="L327" s="17">
        <f t="shared" si="85"/>
        <v>0</v>
      </c>
      <c r="M327" s="17">
        <f t="shared" si="86"/>
        <v>0</v>
      </c>
      <c r="N327" s="17">
        <f t="shared" si="90"/>
        <v>315.91379310345309</v>
      </c>
      <c r="O327" s="17">
        <f t="shared" si="87"/>
        <v>1028.0000000000236</v>
      </c>
      <c r="P327" s="17">
        <f t="shared" si="84"/>
        <v>712.0862068965705</v>
      </c>
      <c r="Q327" s="17">
        <f t="shared" si="91"/>
        <v>1028.0000000000236</v>
      </c>
      <c r="R327" s="17">
        <f t="shared" si="88"/>
        <v>0</v>
      </c>
      <c r="S327" s="17">
        <f t="shared" si="89"/>
        <v>0</v>
      </c>
    </row>
    <row r="328" spans="1:19" x14ac:dyDescent="0.25">
      <c r="A328" s="17">
        <v>29.1000000000002</v>
      </c>
      <c r="B328" s="17">
        <f t="shared" si="92"/>
        <v>499.17426116839226</v>
      </c>
      <c r="C328" s="17">
        <f t="shared" si="93"/>
        <v>1576.4300000000269</v>
      </c>
      <c r="D328" s="17">
        <f t="shared" si="94"/>
        <v>1077.2557388316345</v>
      </c>
      <c r="E328" s="17">
        <f t="shared" si="95"/>
        <v>1576.4300000000269</v>
      </c>
      <c r="F328" s="17">
        <f t="shared" si="96"/>
        <v>0</v>
      </c>
      <c r="G328" s="17">
        <f t="shared" si="97"/>
        <v>0</v>
      </c>
      <c r="H328" s="17">
        <f t="shared" si="98"/>
        <v>372.40278350516053</v>
      </c>
      <c r="I328" s="17">
        <f t="shared" si="99"/>
        <v>1235.4300000000248</v>
      </c>
      <c r="J328" s="17">
        <f t="shared" si="100"/>
        <v>863.02721649486432</v>
      </c>
      <c r="K328" s="17">
        <f t="shared" si="101"/>
        <v>1235.4300000000248</v>
      </c>
      <c r="L328" s="17">
        <f t="shared" si="85"/>
        <v>0</v>
      </c>
      <c r="M328" s="17">
        <f t="shared" si="86"/>
        <v>0</v>
      </c>
      <c r="N328" s="17">
        <f t="shared" si="90"/>
        <v>318.3813058419293</v>
      </c>
      <c r="O328" s="17">
        <f t="shared" si="87"/>
        <v>1039.9300000000239</v>
      </c>
      <c r="P328" s="17">
        <f t="shared" si="84"/>
        <v>721.54869415809458</v>
      </c>
      <c r="Q328" s="17">
        <f t="shared" si="91"/>
        <v>1039.9300000000239</v>
      </c>
      <c r="R328" s="17">
        <f t="shared" si="88"/>
        <v>0</v>
      </c>
      <c r="S328" s="17">
        <f t="shared" si="89"/>
        <v>0</v>
      </c>
    </row>
    <row r="329" spans="1:19" x14ac:dyDescent="0.25">
      <c r="A329" s="17">
        <v>29.200000000000198</v>
      </c>
      <c r="B329" s="17">
        <f t="shared" si="92"/>
        <v>502.88657534247307</v>
      </c>
      <c r="C329" s="17">
        <f t="shared" si="93"/>
        <v>1589.9200000000267</v>
      </c>
      <c r="D329" s="17">
        <f t="shared" si="94"/>
        <v>1087.0334246575535</v>
      </c>
      <c r="E329" s="17">
        <f t="shared" si="95"/>
        <v>1589.9200000000267</v>
      </c>
      <c r="F329" s="17">
        <f t="shared" si="96"/>
        <v>0</v>
      </c>
      <c r="G329" s="17">
        <f t="shared" si="97"/>
        <v>0</v>
      </c>
      <c r="H329" s="17">
        <f t="shared" si="98"/>
        <v>375.37972602740302</v>
      </c>
      <c r="I329" s="17">
        <f t="shared" si="99"/>
        <v>1247.9200000000246</v>
      </c>
      <c r="J329" s="17">
        <f t="shared" si="100"/>
        <v>872.54027397262166</v>
      </c>
      <c r="K329" s="17">
        <f t="shared" si="101"/>
        <v>1247.9200000000246</v>
      </c>
      <c r="L329" s="17">
        <f t="shared" si="85"/>
        <v>0</v>
      </c>
      <c r="M329" s="17">
        <f t="shared" si="86"/>
        <v>0</v>
      </c>
      <c r="N329" s="17">
        <f t="shared" si="90"/>
        <v>320.87287671233366</v>
      </c>
      <c r="O329" s="17">
        <f t="shared" si="87"/>
        <v>1051.9200000000237</v>
      </c>
      <c r="P329" s="17">
        <f t="shared" si="84"/>
        <v>731.04712328769006</v>
      </c>
      <c r="Q329" s="17">
        <f t="shared" si="91"/>
        <v>1051.9200000000237</v>
      </c>
      <c r="R329" s="17">
        <f t="shared" si="88"/>
        <v>0</v>
      </c>
      <c r="S329" s="17">
        <f t="shared" si="89"/>
        <v>0</v>
      </c>
    </row>
    <row r="330" spans="1:19" x14ac:dyDescent="0.25">
      <c r="A330" s="17">
        <v>29.3000000000002</v>
      </c>
      <c r="B330" s="17">
        <f t="shared" si="92"/>
        <v>506.61969283277193</v>
      </c>
      <c r="C330" s="17">
        <f t="shared" si="93"/>
        <v>1603.4700000000273</v>
      </c>
      <c r="D330" s="17">
        <f t="shared" si="94"/>
        <v>1096.8503071672553</v>
      </c>
      <c r="E330" s="17">
        <f t="shared" si="95"/>
        <v>1603.4700000000273</v>
      </c>
      <c r="F330" s="17">
        <f t="shared" si="96"/>
        <v>0</v>
      </c>
      <c r="G330" s="17">
        <f t="shared" si="97"/>
        <v>0</v>
      </c>
      <c r="H330" s="17">
        <f t="shared" si="98"/>
        <v>378.37907849829941</v>
      </c>
      <c r="I330" s="17">
        <f t="shared" si="99"/>
        <v>1260.4700000000253</v>
      </c>
      <c r="J330" s="17">
        <f t="shared" si="100"/>
        <v>882.09092150172592</v>
      </c>
      <c r="K330" s="17">
        <f t="shared" si="101"/>
        <v>1260.4700000000253</v>
      </c>
      <c r="L330" s="17">
        <f t="shared" si="85"/>
        <v>0</v>
      </c>
      <c r="M330" s="17">
        <f t="shared" si="86"/>
        <v>0</v>
      </c>
      <c r="N330" s="17">
        <f t="shared" si="90"/>
        <v>323.38846416382756</v>
      </c>
      <c r="O330" s="17">
        <f t="shared" si="87"/>
        <v>1063.9700000000244</v>
      </c>
      <c r="P330" s="17">
        <f t="shared" si="84"/>
        <v>740.58153583619674</v>
      </c>
      <c r="Q330" s="17">
        <f t="shared" si="91"/>
        <v>1063.9700000000244</v>
      </c>
      <c r="R330" s="17">
        <f t="shared" si="88"/>
        <v>0</v>
      </c>
      <c r="S330" s="17">
        <f t="shared" si="89"/>
        <v>0</v>
      </c>
    </row>
    <row r="331" spans="1:19" x14ac:dyDescent="0.25">
      <c r="A331" s="17">
        <v>29.400000000000201</v>
      </c>
      <c r="B331" s="17">
        <f t="shared" si="92"/>
        <v>510.37360544218438</v>
      </c>
      <c r="C331" s="17">
        <f t="shared" si="93"/>
        <v>1617.0800000000274</v>
      </c>
      <c r="D331" s="17">
        <f t="shared" si="94"/>
        <v>1106.7063945578429</v>
      </c>
      <c r="E331" s="17">
        <f t="shared" si="95"/>
        <v>1617.0800000000274</v>
      </c>
      <c r="F331" s="17">
        <f t="shared" si="96"/>
        <v>0</v>
      </c>
      <c r="G331" s="17">
        <f t="shared" si="97"/>
        <v>0</v>
      </c>
      <c r="H331" s="17">
        <f t="shared" si="98"/>
        <v>381.4008163265367</v>
      </c>
      <c r="I331" s="17">
        <f t="shared" si="99"/>
        <v>1273.0800000000254</v>
      </c>
      <c r="J331" s="17">
        <f t="shared" si="100"/>
        <v>891.67918367348875</v>
      </c>
      <c r="K331" s="17">
        <f t="shared" si="101"/>
        <v>1273.0800000000254</v>
      </c>
      <c r="L331" s="17">
        <f t="shared" si="85"/>
        <v>0</v>
      </c>
      <c r="M331" s="17">
        <f t="shared" si="86"/>
        <v>0</v>
      </c>
      <c r="N331" s="17">
        <f t="shared" si="90"/>
        <v>325.92802721088947</v>
      </c>
      <c r="O331" s="17">
        <f t="shared" si="87"/>
        <v>1076.0800000000243</v>
      </c>
      <c r="P331" s="17">
        <f t="shared" si="84"/>
        <v>750.15197278913479</v>
      </c>
      <c r="Q331" s="17">
        <f t="shared" si="91"/>
        <v>1076.0800000000243</v>
      </c>
      <c r="R331" s="17">
        <f t="shared" si="88"/>
        <v>0</v>
      </c>
      <c r="S331" s="17">
        <f t="shared" si="89"/>
        <v>0</v>
      </c>
    </row>
    <row r="332" spans="1:19" x14ac:dyDescent="0.25">
      <c r="A332" s="17">
        <v>29.500000000000199</v>
      </c>
      <c r="B332" s="17">
        <f t="shared" si="92"/>
        <v>514.14830508475336</v>
      </c>
      <c r="C332" s="17">
        <f t="shared" si="93"/>
        <v>1630.7500000000271</v>
      </c>
      <c r="D332" s="17">
        <f t="shared" si="94"/>
        <v>1116.6016949152736</v>
      </c>
      <c r="E332" s="17">
        <f t="shared" si="95"/>
        <v>1630.7500000000271</v>
      </c>
      <c r="F332" s="17">
        <f t="shared" si="96"/>
        <v>0</v>
      </c>
      <c r="G332" s="17">
        <f t="shared" si="97"/>
        <v>0</v>
      </c>
      <c r="H332" s="17">
        <f t="shared" si="98"/>
        <v>384.44491525424343</v>
      </c>
      <c r="I332" s="17">
        <f t="shared" si="99"/>
        <v>1285.750000000025</v>
      </c>
      <c r="J332" s="17">
        <f t="shared" si="100"/>
        <v>901.30508474578164</v>
      </c>
      <c r="K332" s="17">
        <f t="shared" si="101"/>
        <v>1285.750000000025</v>
      </c>
      <c r="L332" s="17">
        <f t="shared" si="85"/>
        <v>0</v>
      </c>
      <c r="M332" s="17">
        <f t="shared" si="86"/>
        <v>0</v>
      </c>
      <c r="N332" s="17">
        <f t="shared" si="90"/>
        <v>328.49152542373395</v>
      </c>
      <c r="O332" s="17">
        <f t="shared" si="87"/>
        <v>1088.2500000000241</v>
      </c>
      <c r="P332" s="17">
        <f t="shared" si="84"/>
        <v>759.75847457629015</v>
      </c>
      <c r="Q332" s="17">
        <f t="shared" si="91"/>
        <v>1088.2500000000241</v>
      </c>
      <c r="R332" s="17">
        <f t="shared" si="88"/>
        <v>0</v>
      </c>
      <c r="S332" s="17">
        <f t="shared" si="89"/>
        <v>0</v>
      </c>
    </row>
    <row r="333" spans="1:19" x14ac:dyDescent="0.25">
      <c r="A333" s="17">
        <v>29.6000000000002</v>
      </c>
      <c r="B333" s="17">
        <f t="shared" si="92"/>
        <v>517.94378378379145</v>
      </c>
      <c r="C333" s="17">
        <f t="shared" si="93"/>
        <v>1644.480000000028</v>
      </c>
      <c r="D333" s="17">
        <f t="shared" si="94"/>
        <v>1126.5362162162364</v>
      </c>
      <c r="E333" s="17">
        <f t="shared" si="95"/>
        <v>1644.480000000028</v>
      </c>
      <c r="F333" s="17">
        <f t="shared" si="96"/>
        <v>0</v>
      </c>
      <c r="G333" s="17">
        <f t="shared" si="97"/>
        <v>0</v>
      </c>
      <c r="H333" s="17">
        <f t="shared" si="98"/>
        <v>387.5113513513574</v>
      </c>
      <c r="I333" s="17">
        <f t="shared" si="99"/>
        <v>1298.4800000000259</v>
      </c>
      <c r="J333" s="17">
        <f t="shared" si="100"/>
        <v>910.96864864866848</v>
      </c>
      <c r="K333" s="17">
        <f t="shared" si="101"/>
        <v>1298.4800000000259</v>
      </c>
      <c r="L333" s="17">
        <f t="shared" si="85"/>
        <v>0</v>
      </c>
      <c r="M333" s="17">
        <f t="shared" si="86"/>
        <v>0</v>
      </c>
      <c r="N333" s="17">
        <f t="shared" si="90"/>
        <v>331.07891891892405</v>
      </c>
      <c r="O333" s="17">
        <f t="shared" si="87"/>
        <v>1100.480000000025</v>
      </c>
      <c r="P333" s="17">
        <f t="shared" si="84"/>
        <v>769.40108108110098</v>
      </c>
      <c r="Q333" s="17">
        <f t="shared" si="91"/>
        <v>1100.480000000025</v>
      </c>
      <c r="R333" s="17">
        <f t="shared" si="88"/>
        <v>0</v>
      </c>
      <c r="S333" s="17">
        <f t="shared" si="89"/>
        <v>0</v>
      </c>
    </row>
    <row r="334" spans="1:19" x14ac:dyDescent="0.25">
      <c r="A334" s="17">
        <v>29.700000000000198</v>
      </c>
      <c r="B334" s="17">
        <f t="shared" si="92"/>
        <v>521.76003367004125</v>
      </c>
      <c r="C334" s="17">
        <f t="shared" si="93"/>
        <v>1658.270000000027</v>
      </c>
      <c r="D334" s="17">
        <f t="shared" si="94"/>
        <v>1136.5099663299857</v>
      </c>
      <c r="E334" s="17">
        <f t="shared" si="95"/>
        <v>1658.270000000027</v>
      </c>
      <c r="F334" s="17">
        <f t="shared" si="96"/>
        <v>0</v>
      </c>
      <c r="G334" s="17">
        <f t="shared" si="97"/>
        <v>0</v>
      </c>
      <c r="H334" s="17">
        <f t="shared" si="98"/>
        <v>390.6001010101071</v>
      </c>
      <c r="I334" s="17">
        <f t="shared" si="99"/>
        <v>1311.270000000025</v>
      </c>
      <c r="J334" s="17">
        <f t="shared" si="100"/>
        <v>920.6698989899179</v>
      </c>
      <c r="K334" s="17">
        <f t="shared" si="101"/>
        <v>1311.270000000025</v>
      </c>
      <c r="L334" s="17">
        <f t="shared" si="85"/>
        <v>0</v>
      </c>
      <c r="M334" s="17">
        <f t="shared" si="86"/>
        <v>0</v>
      </c>
      <c r="N334" s="17">
        <f t="shared" si="90"/>
        <v>333.69016835017362</v>
      </c>
      <c r="O334" s="17">
        <f t="shared" si="87"/>
        <v>1112.7700000000241</v>
      </c>
      <c r="P334" s="17">
        <f t="shared" si="84"/>
        <v>779.07983164985046</v>
      </c>
      <c r="Q334" s="17">
        <f t="shared" si="91"/>
        <v>1112.7700000000241</v>
      </c>
      <c r="R334" s="17">
        <f t="shared" si="88"/>
        <v>0</v>
      </c>
      <c r="S334" s="17">
        <f t="shared" si="89"/>
        <v>0</v>
      </c>
    </row>
    <row r="335" spans="1:19" x14ac:dyDescent="0.25">
      <c r="A335" s="17">
        <v>29.8000000000002</v>
      </c>
      <c r="B335" s="17">
        <f t="shared" si="92"/>
        <v>525.59704697987343</v>
      </c>
      <c r="C335" s="17">
        <f t="shared" si="93"/>
        <v>1672.1200000000279</v>
      </c>
      <c r="D335" s="17">
        <f t="shared" si="94"/>
        <v>1146.5229530201545</v>
      </c>
      <c r="E335" s="17">
        <f t="shared" si="95"/>
        <v>1672.1200000000279</v>
      </c>
      <c r="F335" s="17">
        <f t="shared" si="96"/>
        <v>0</v>
      </c>
      <c r="G335" s="17">
        <f t="shared" si="97"/>
        <v>0</v>
      </c>
      <c r="H335" s="17">
        <f t="shared" si="98"/>
        <v>393.71114093960347</v>
      </c>
      <c r="I335" s="17">
        <f t="shared" si="99"/>
        <v>1324.1200000000258</v>
      </c>
      <c r="J335" s="17">
        <f t="shared" si="100"/>
        <v>930.4088590604224</v>
      </c>
      <c r="K335" s="17">
        <f t="shared" si="101"/>
        <v>1324.1200000000258</v>
      </c>
      <c r="L335" s="17">
        <f t="shared" si="85"/>
        <v>0</v>
      </c>
      <c r="M335" s="17">
        <f t="shared" si="86"/>
        <v>0</v>
      </c>
      <c r="N335" s="17">
        <f t="shared" si="90"/>
        <v>336.32523489933419</v>
      </c>
      <c r="O335" s="17">
        <f t="shared" si="87"/>
        <v>1125.1200000000249</v>
      </c>
      <c r="P335" s="17">
        <f t="shared" si="84"/>
        <v>788.79476510069071</v>
      </c>
      <c r="Q335" s="17">
        <f t="shared" si="91"/>
        <v>1125.1200000000249</v>
      </c>
      <c r="R335" s="17">
        <f t="shared" si="88"/>
        <v>0</v>
      </c>
      <c r="S335" s="17">
        <f t="shared" si="89"/>
        <v>0</v>
      </c>
    </row>
    <row r="336" spans="1:19" x14ac:dyDescent="0.25">
      <c r="A336" s="17">
        <v>29.900000000000201</v>
      </c>
      <c r="B336" s="17">
        <f t="shared" si="92"/>
        <v>529.45481605351949</v>
      </c>
      <c r="C336" s="17">
        <f t="shared" si="93"/>
        <v>1686.0300000000282</v>
      </c>
      <c r="D336" s="17">
        <f t="shared" si="94"/>
        <v>1156.5751839465088</v>
      </c>
      <c r="E336" s="17">
        <f t="shared" si="95"/>
        <v>1686.0300000000282</v>
      </c>
      <c r="F336" s="17">
        <f t="shared" si="96"/>
        <v>0</v>
      </c>
      <c r="G336" s="17">
        <f t="shared" si="97"/>
        <v>0</v>
      </c>
      <c r="H336" s="17">
        <f t="shared" si="98"/>
        <v>396.84444816054139</v>
      </c>
      <c r="I336" s="17">
        <f t="shared" si="99"/>
        <v>1337.0300000000261</v>
      </c>
      <c r="J336" s="17">
        <f t="shared" si="100"/>
        <v>940.18555183948479</v>
      </c>
      <c r="K336" s="17">
        <f t="shared" si="101"/>
        <v>1337.0300000000261</v>
      </c>
      <c r="L336" s="17">
        <f t="shared" si="85"/>
        <v>0</v>
      </c>
      <c r="M336" s="17">
        <f t="shared" si="86"/>
        <v>0</v>
      </c>
      <c r="N336" s="17">
        <f t="shared" si="90"/>
        <v>338.98408026756385</v>
      </c>
      <c r="O336" s="17">
        <f t="shared" si="87"/>
        <v>1137.530000000025</v>
      </c>
      <c r="P336" s="17">
        <f t="shared" si="84"/>
        <v>798.54591973246113</v>
      </c>
      <c r="Q336" s="17">
        <f t="shared" si="91"/>
        <v>1137.530000000025</v>
      </c>
      <c r="R336" s="17">
        <f t="shared" si="88"/>
        <v>0</v>
      </c>
      <c r="S336" s="17">
        <f t="shared" si="89"/>
        <v>0</v>
      </c>
    </row>
    <row r="337" spans="1:19" x14ac:dyDescent="0.25">
      <c r="A337" s="17">
        <v>30.000000000000199</v>
      </c>
      <c r="B337" s="17">
        <f t="shared" si="92"/>
        <v>533.3333333333411</v>
      </c>
      <c r="C337" s="17">
        <f t="shared" si="93"/>
        <v>1700.000000000028</v>
      </c>
      <c r="D337" s="17">
        <f t="shared" si="94"/>
        <v>1166.666666666687</v>
      </c>
      <c r="E337" s="17">
        <f t="shared" si="95"/>
        <v>1700.000000000028</v>
      </c>
      <c r="F337" s="17">
        <f t="shared" si="96"/>
        <v>0</v>
      </c>
      <c r="G337" s="17">
        <f t="shared" si="97"/>
        <v>0</v>
      </c>
      <c r="H337" s="17">
        <f t="shared" si="98"/>
        <v>400.00000000000631</v>
      </c>
      <c r="I337" s="17">
        <f t="shared" si="99"/>
        <v>1350.0000000000259</v>
      </c>
      <c r="J337" s="17">
        <f t="shared" si="100"/>
        <v>950.00000000001955</v>
      </c>
      <c r="K337" s="17">
        <f t="shared" si="101"/>
        <v>1350.0000000000259</v>
      </c>
      <c r="L337" s="17">
        <f t="shared" si="85"/>
        <v>0</v>
      </c>
      <c r="M337" s="17">
        <f t="shared" si="86"/>
        <v>0</v>
      </c>
      <c r="N337" s="17">
        <f t="shared" si="90"/>
        <v>341.66666666667209</v>
      </c>
      <c r="O337" s="17">
        <f t="shared" si="87"/>
        <v>1150.000000000025</v>
      </c>
      <c r="P337" s="17">
        <f t="shared" ref="P337:P400" si="102">ABS(+O337-N337)</f>
        <v>808.33333333335293</v>
      </c>
      <c r="Q337" s="17">
        <f t="shared" si="91"/>
        <v>1150.000000000025</v>
      </c>
      <c r="R337" s="17">
        <f t="shared" si="88"/>
        <v>0</v>
      </c>
      <c r="S337" s="17">
        <f t="shared" si="89"/>
        <v>0</v>
      </c>
    </row>
    <row r="338" spans="1:19" x14ac:dyDescent="0.25">
      <c r="A338" s="17">
        <v>30.1000000000002</v>
      </c>
      <c r="B338" s="17">
        <f t="shared" si="92"/>
        <v>537.23259136213403</v>
      </c>
      <c r="C338" s="17">
        <f t="shared" si="93"/>
        <v>1714.0300000000282</v>
      </c>
      <c r="D338" s="17">
        <f t="shared" si="94"/>
        <v>1176.797408637894</v>
      </c>
      <c r="E338" s="17">
        <f t="shared" si="95"/>
        <v>1714.0300000000282</v>
      </c>
      <c r="F338" s="17">
        <f t="shared" si="96"/>
        <v>0</v>
      </c>
      <c r="G338" s="17">
        <f t="shared" si="97"/>
        <v>0</v>
      </c>
      <c r="H338" s="17">
        <f t="shared" si="98"/>
        <v>403.17777408638506</v>
      </c>
      <c r="I338" s="17">
        <f t="shared" si="99"/>
        <v>1363.0300000000261</v>
      </c>
      <c r="J338" s="17">
        <f t="shared" si="100"/>
        <v>959.85222591364106</v>
      </c>
      <c r="K338" s="17">
        <f t="shared" si="101"/>
        <v>1363.0300000000261</v>
      </c>
      <c r="L338" s="17">
        <f t="shared" si="85"/>
        <v>0</v>
      </c>
      <c r="M338" s="17">
        <f t="shared" si="86"/>
        <v>0</v>
      </c>
      <c r="N338" s="17">
        <f t="shared" si="90"/>
        <v>344.37295681063659</v>
      </c>
      <c r="O338" s="17">
        <f t="shared" si="87"/>
        <v>1162.5300000000252</v>
      </c>
      <c r="P338" s="17">
        <f t="shared" si="102"/>
        <v>818.15704318938856</v>
      </c>
      <c r="Q338" s="17">
        <f t="shared" si="91"/>
        <v>1162.5300000000252</v>
      </c>
      <c r="R338" s="17">
        <f t="shared" si="88"/>
        <v>0</v>
      </c>
      <c r="S338" s="17">
        <f t="shared" si="89"/>
        <v>0</v>
      </c>
    </row>
    <row r="339" spans="1:19" x14ac:dyDescent="0.25">
      <c r="A339" s="17">
        <v>30.200000000000198</v>
      </c>
      <c r="B339" s="17">
        <f t="shared" si="92"/>
        <v>541.15258278146473</v>
      </c>
      <c r="C339" s="17">
        <f t="shared" si="93"/>
        <v>1728.1200000000283</v>
      </c>
      <c r="D339" s="17">
        <f t="shared" si="94"/>
        <v>1186.9674172185637</v>
      </c>
      <c r="E339" s="17">
        <f t="shared" si="95"/>
        <v>1728.1200000000283</v>
      </c>
      <c r="F339" s="17">
        <f t="shared" si="96"/>
        <v>0</v>
      </c>
      <c r="G339" s="17">
        <f t="shared" si="97"/>
        <v>0</v>
      </c>
      <c r="H339" s="17">
        <f t="shared" si="98"/>
        <v>406.3777483443771</v>
      </c>
      <c r="I339" s="17">
        <f t="shared" si="99"/>
        <v>1376.1200000000263</v>
      </c>
      <c r="J339" s="17">
        <f t="shared" si="100"/>
        <v>969.74225165564917</v>
      </c>
      <c r="K339" s="17">
        <f t="shared" si="101"/>
        <v>1376.1200000000263</v>
      </c>
      <c r="L339" s="17">
        <f t="shared" si="85"/>
        <v>0</v>
      </c>
      <c r="M339" s="17">
        <f t="shared" si="86"/>
        <v>0</v>
      </c>
      <c r="N339" s="17">
        <f t="shared" si="90"/>
        <v>347.1029139072902</v>
      </c>
      <c r="O339" s="17">
        <f t="shared" si="87"/>
        <v>1175.1200000000254</v>
      </c>
      <c r="P339" s="17">
        <f t="shared" si="102"/>
        <v>828.0170860927351</v>
      </c>
      <c r="Q339" s="17">
        <f t="shared" si="91"/>
        <v>1175.1200000000254</v>
      </c>
      <c r="R339" s="17">
        <f t="shared" si="88"/>
        <v>0</v>
      </c>
      <c r="S339" s="17">
        <f t="shared" si="89"/>
        <v>0</v>
      </c>
    </row>
    <row r="340" spans="1:19" x14ac:dyDescent="0.25">
      <c r="A340" s="17">
        <v>30.3000000000002</v>
      </c>
      <c r="B340" s="17">
        <f t="shared" si="92"/>
        <v>545.09330033004085</v>
      </c>
      <c r="C340" s="17">
        <f t="shared" si="93"/>
        <v>1742.2700000000284</v>
      </c>
      <c r="D340" s="17">
        <f t="shared" si="94"/>
        <v>1197.1766996699876</v>
      </c>
      <c r="E340" s="17">
        <f t="shared" si="95"/>
        <v>1742.2700000000284</v>
      </c>
      <c r="F340" s="17">
        <f t="shared" si="96"/>
        <v>0</v>
      </c>
      <c r="G340" s="17">
        <f t="shared" si="97"/>
        <v>0</v>
      </c>
      <c r="H340" s="17">
        <f t="shared" si="98"/>
        <v>409.59990099010543</v>
      </c>
      <c r="I340" s="17">
        <f t="shared" si="99"/>
        <v>1389.2700000000264</v>
      </c>
      <c r="J340" s="17">
        <f t="shared" si="100"/>
        <v>979.67009900992093</v>
      </c>
      <c r="K340" s="17">
        <f t="shared" si="101"/>
        <v>1389.2700000000264</v>
      </c>
      <c r="L340" s="17">
        <f t="shared" si="85"/>
        <v>0</v>
      </c>
      <c r="M340" s="17">
        <f t="shared" si="86"/>
        <v>0</v>
      </c>
      <c r="N340" s="17">
        <f t="shared" si="90"/>
        <v>349.85650165017051</v>
      </c>
      <c r="O340" s="17">
        <f t="shared" si="87"/>
        <v>1187.7700000000254</v>
      </c>
      <c r="P340" s="17">
        <f t="shared" si="102"/>
        <v>837.91349834985499</v>
      </c>
      <c r="Q340" s="17">
        <f t="shared" si="91"/>
        <v>1187.7700000000254</v>
      </c>
      <c r="R340" s="17">
        <f t="shared" si="88"/>
        <v>0</v>
      </c>
      <c r="S340" s="17">
        <f t="shared" si="89"/>
        <v>0</v>
      </c>
    </row>
    <row r="341" spans="1:19" x14ac:dyDescent="0.25">
      <c r="A341" s="17">
        <v>30.400000000000201</v>
      </c>
      <c r="B341" s="17">
        <f t="shared" si="92"/>
        <v>549.05473684211324</v>
      </c>
      <c r="C341" s="17">
        <f t="shared" si="93"/>
        <v>1756.4800000000289</v>
      </c>
      <c r="D341" s="17">
        <f t="shared" si="94"/>
        <v>1207.4252631579157</v>
      </c>
      <c r="E341" s="17">
        <f t="shared" si="95"/>
        <v>1756.4800000000289</v>
      </c>
      <c r="F341" s="17">
        <f t="shared" si="96"/>
        <v>0</v>
      </c>
      <c r="G341" s="17">
        <f t="shared" si="97"/>
        <v>0</v>
      </c>
      <c r="H341" s="17">
        <f t="shared" si="98"/>
        <v>412.84421052632229</v>
      </c>
      <c r="I341" s="17">
        <f t="shared" si="99"/>
        <v>1402.4800000000268</v>
      </c>
      <c r="J341" s="17">
        <f t="shared" si="100"/>
        <v>989.63578947370456</v>
      </c>
      <c r="K341" s="17">
        <f t="shared" si="101"/>
        <v>1402.4800000000268</v>
      </c>
      <c r="L341" s="17">
        <f t="shared" si="85"/>
        <v>0</v>
      </c>
      <c r="M341" s="17">
        <f t="shared" si="86"/>
        <v>0</v>
      </c>
      <c r="N341" s="17">
        <f t="shared" si="90"/>
        <v>352.6336842105319</v>
      </c>
      <c r="O341" s="17">
        <f t="shared" si="87"/>
        <v>1200.4800000000257</v>
      </c>
      <c r="P341" s="17">
        <f t="shared" si="102"/>
        <v>847.84631578949381</v>
      </c>
      <c r="Q341" s="17">
        <f t="shared" si="91"/>
        <v>1200.4800000000257</v>
      </c>
      <c r="R341" s="17">
        <f t="shared" si="88"/>
        <v>0</v>
      </c>
      <c r="S341" s="17">
        <f t="shared" si="89"/>
        <v>0</v>
      </c>
    </row>
    <row r="342" spans="1:19" x14ac:dyDescent="0.25">
      <c r="A342" s="17">
        <v>30.500000000000199</v>
      </c>
      <c r="B342" s="17">
        <f t="shared" si="92"/>
        <v>553.03688524590962</v>
      </c>
      <c r="C342" s="17">
        <f t="shared" si="93"/>
        <v>1770.7500000000284</v>
      </c>
      <c r="D342" s="17">
        <f t="shared" si="94"/>
        <v>1217.7131147541188</v>
      </c>
      <c r="E342" s="17">
        <f t="shared" si="95"/>
        <v>1770.7500000000284</v>
      </c>
      <c r="F342" s="17">
        <f t="shared" si="96"/>
        <v>0</v>
      </c>
      <c r="G342" s="17">
        <f t="shared" si="97"/>
        <v>0</v>
      </c>
      <c r="H342" s="17">
        <f t="shared" si="98"/>
        <v>416.1106557377114</v>
      </c>
      <c r="I342" s="17">
        <f t="shared" si="99"/>
        <v>1415.7500000000264</v>
      </c>
      <c r="J342" s="17">
        <f t="shared" si="100"/>
        <v>999.63934426231503</v>
      </c>
      <c r="K342" s="17">
        <f t="shared" si="101"/>
        <v>1415.7500000000264</v>
      </c>
      <c r="L342" s="17">
        <f t="shared" si="85"/>
        <v>0</v>
      </c>
      <c r="M342" s="17">
        <f t="shared" si="86"/>
        <v>0</v>
      </c>
      <c r="N342" s="17">
        <f t="shared" si="90"/>
        <v>355.4344262295138</v>
      </c>
      <c r="O342" s="17">
        <f t="shared" si="87"/>
        <v>1213.2500000000255</v>
      </c>
      <c r="P342" s="17">
        <f t="shared" si="102"/>
        <v>857.81557377051172</v>
      </c>
      <c r="Q342" s="17">
        <f t="shared" si="91"/>
        <v>1213.2500000000255</v>
      </c>
      <c r="R342" s="17">
        <f t="shared" si="88"/>
        <v>0</v>
      </c>
      <c r="S342" s="17">
        <f t="shared" si="89"/>
        <v>0</v>
      </c>
    </row>
    <row r="343" spans="1:19" x14ac:dyDescent="0.25">
      <c r="A343" s="17">
        <v>30.6000000000002</v>
      </c>
      <c r="B343" s="17">
        <f t="shared" si="92"/>
        <v>557.0397385620995</v>
      </c>
      <c r="C343" s="17">
        <f t="shared" si="93"/>
        <v>1785.0800000000288</v>
      </c>
      <c r="D343" s="17">
        <f t="shared" si="94"/>
        <v>1228.0402614379293</v>
      </c>
      <c r="E343" s="17">
        <f t="shared" si="95"/>
        <v>1785.0800000000288</v>
      </c>
      <c r="F343" s="17">
        <f t="shared" si="96"/>
        <v>0</v>
      </c>
      <c r="G343" s="17">
        <f t="shared" si="97"/>
        <v>0</v>
      </c>
      <c r="H343" s="17">
        <f t="shared" si="98"/>
        <v>419.39921568628108</v>
      </c>
      <c r="I343" s="17">
        <f t="shared" si="99"/>
        <v>1429.0800000000268</v>
      </c>
      <c r="J343" s="17">
        <f t="shared" si="100"/>
        <v>1009.6807843137457</v>
      </c>
      <c r="K343" s="17">
        <f t="shared" si="101"/>
        <v>1429.0800000000268</v>
      </c>
      <c r="L343" s="17">
        <f t="shared" si="85"/>
        <v>0</v>
      </c>
      <c r="M343" s="17">
        <f t="shared" si="86"/>
        <v>0</v>
      </c>
      <c r="N343" s="17">
        <f t="shared" si="90"/>
        <v>358.25869281046306</v>
      </c>
      <c r="O343" s="17">
        <f t="shared" si="87"/>
        <v>1226.0800000000258</v>
      </c>
      <c r="P343" s="17">
        <f t="shared" si="102"/>
        <v>867.82130718956273</v>
      </c>
      <c r="Q343" s="17">
        <f t="shared" si="91"/>
        <v>1226.0800000000258</v>
      </c>
      <c r="R343" s="17">
        <f t="shared" si="88"/>
        <v>0</v>
      </c>
      <c r="S343" s="17">
        <f t="shared" si="89"/>
        <v>0</v>
      </c>
    </row>
    <row r="344" spans="1:19" x14ac:dyDescent="0.25">
      <c r="A344" s="17">
        <v>30.700000000000198</v>
      </c>
      <c r="B344" s="17">
        <f t="shared" si="92"/>
        <v>561.06328990228815</v>
      </c>
      <c r="C344" s="17">
        <f t="shared" si="93"/>
        <v>1799.4700000000287</v>
      </c>
      <c r="D344" s="17">
        <f t="shared" si="94"/>
        <v>1238.4067100977404</v>
      </c>
      <c r="E344" s="17">
        <f t="shared" si="95"/>
        <v>1799.4700000000287</v>
      </c>
      <c r="F344" s="17">
        <f t="shared" si="96"/>
        <v>0</v>
      </c>
      <c r="G344" s="17">
        <f t="shared" si="97"/>
        <v>0</v>
      </c>
      <c r="H344" s="17">
        <f t="shared" si="98"/>
        <v>422.70986970684686</v>
      </c>
      <c r="I344" s="17">
        <f t="shared" si="99"/>
        <v>1442.4700000000266</v>
      </c>
      <c r="J344" s="17">
        <f t="shared" si="100"/>
        <v>1019.7601302931798</v>
      </c>
      <c r="K344" s="17">
        <f t="shared" si="101"/>
        <v>1442.4700000000266</v>
      </c>
      <c r="L344" s="17">
        <f t="shared" si="85"/>
        <v>0</v>
      </c>
      <c r="M344" s="17">
        <f t="shared" si="86"/>
        <v>0</v>
      </c>
      <c r="N344" s="17">
        <f t="shared" si="90"/>
        <v>361.10644951140637</v>
      </c>
      <c r="O344" s="17">
        <f t="shared" si="87"/>
        <v>1238.9700000000257</v>
      </c>
      <c r="P344" s="17">
        <f t="shared" si="102"/>
        <v>877.86355048861935</v>
      </c>
      <c r="Q344" s="17">
        <f t="shared" si="91"/>
        <v>1238.9700000000257</v>
      </c>
      <c r="R344" s="17">
        <f t="shared" si="88"/>
        <v>0</v>
      </c>
      <c r="S344" s="17">
        <f t="shared" si="89"/>
        <v>0</v>
      </c>
    </row>
    <row r="345" spans="1:19" x14ac:dyDescent="0.25">
      <c r="A345" s="17">
        <v>30.8000000000002</v>
      </c>
      <c r="B345" s="17">
        <f t="shared" si="92"/>
        <v>565.10753246754052</v>
      </c>
      <c r="C345" s="17">
        <f t="shared" si="93"/>
        <v>1813.9200000000289</v>
      </c>
      <c r="D345" s="17">
        <f t="shared" si="94"/>
        <v>1248.8124675324884</v>
      </c>
      <c r="E345" s="17">
        <f t="shared" si="95"/>
        <v>1813.9200000000289</v>
      </c>
      <c r="F345" s="17">
        <f t="shared" si="96"/>
        <v>0</v>
      </c>
      <c r="G345" s="17">
        <f t="shared" si="97"/>
        <v>0</v>
      </c>
      <c r="H345" s="17">
        <f t="shared" si="98"/>
        <v>426.04259740260414</v>
      </c>
      <c r="I345" s="17">
        <f t="shared" si="99"/>
        <v>1455.9200000000269</v>
      </c>
      <c r="J345" s="17">
        <f t="shared" si="100"/>
        <v>1029.8774025974228</v>
      </c>
      <c r="K345" s="17">
        <f t="shared" si="101"/>
        <v>1455.9200000000269</v>
      </c>
      <c r="L345" s="17">
        <f t="shared" si="85"/>
        <v>0</v>
      </c>
      <c r="M345" s="17">
        <f t="shared" si="86"/>
        <v>0</v>
      </c>
      <c r="N345" s="17">
        <f t="shared" si="90"/>
        <v>363.97766233766816</v>
      </c>
      <c r="O345" s="17">
        <f t="shared" si="87"/>
        <v>1251.920000000026</v>
      </c>
      <c r="P345" s="17">
        <f t="shared" si="102"/>
        <v>887.94233766235789</v>
      </c>
      <c r="Q345" s="17">
        <f t="shared" si="91"/>
        <v>1251.920000000026</v>
      </c>
      <c r="R345" s="17">
        <f t="shared" si="88"/>
        <v>0</v>
      </c>
      <c r="S345" s="17">
        <f t="shared" si="89"/>
        <v>0</v>
      </c>
    </row>
    <row r="346" spans="1:19" x14ac:dyDescent="0.25">
      <c r="A346" s="17">
        <v>30.900000000000201</v>
      </c>
      <c r="B346" s="17">
        <f t="shared" si="92"/>
        <v>569.17245954693374</v>
      </c>
      <c r="C346" s="17">
        <f t="shared" si="93"/>
        <v>1828.4300000000296</v>
      </c>
      <c r="D346" s="17">
        <f t="shared" si="94"/>
        <v>1259.2575404530958</v>
      </c>
      <c r="E346" s="17">
        <f t="shared" si="95"/>
        <v>1828.4300000000296</v>
      </c>
      <c r="F346" s="17">
        <f t="shared" si="96"/>
        <v>0</v>
      </c>
      <c r="G346" s="17">
        <f t="shared" si="97"/>
        <v>0</v>
      </c>
      <c r="H346" s="17">
        <f t="shared" si="98"/>
        <v>429.39737864078336</v>
      </c>
      <c r="I346" s="17">
        <f t="shared" si="99"/>
        <v>1469.4300000000276</v>
      </c>
      <c r="J346" s="17">
        <f t="shared" si="100"/>
        <v>1040.0326213592443</v>
      </c>
      <c r="K346" s="17">
        <f t="shared" si="101"/>
        <v>1469.4300000000276</v>
      </c>
      <c r="L346" s="17">
        <f t="shared" si="85"/>
        <v>0</v>
      </c>
      <c r="M346" s="17">
        <f t="shared" si="86"/>
        <v>0</v>
      </c>
      <c r="N346" s="17">
        <f t="shared" si="90"/>
        <v>366.87229773463361</v>
      </c>
      <c r="O346" s="17">
        <f t="shared" si="87"/>
        <v>1264.9300000000264</v>
      </c>
      <c r="P346" s="17">
        <f t="shared" si="102"/>
        <v>898.05770226539289</v>
      </c>
      <c r="Q346" s="17">
        <f t="shared" si="91"/>
        <v>1264.9300000000264</v>
      </c>
      <c r="R346" s="17">
        <f t="shared" si="88"/>
        <v>0</v>
      </c>
      <c r="S346" s="17">
        <f t="shared" si="89"/>
        <v>0</v>
      </c>
    </row>
    <row r="347" spans="1:19" x14ac:dyDescent="0.25">
      <c r="A347" s="17">
        <v>31.000000000000199</v>
      </c>
      <c r="B347" s="17">
        <f t="shared" si="92"/>
        <v>573.2580645161371</v>
      </c>
      <c r="C347" s="17">
        <f t="shared" si="93"/>
        <v>1843.0000000000289</v>
      </c>
      <c r="D347" s="17">
        <f t="shared" si="94"/>
        <v>1269.7419354838917</v>
      </c>
      <c r="E347" s="17">
        <f t="shared" si="95"/>
        <v>1843.0000000000289</v>
      </c>
      <c r="F347" s="17">
        <f t="shared" si="96"/>
        <v>0</v>
      </c>
      <c r="G347" s="17">
        <f t="shared" si="97"/>
        <v>0</v>
      </c>
      <c r="H347" s="17">
        <f t="shared" si="98"/>
        <v>432.77419354839384</v>
      </c>
      <c r="I347" s="17">
        <f t="shared" si="99"/>
        <v>1483.0000000000268</v>
      </c>
      <c r="J347" s="17">
        <f t="shared" si="100"/>
        <v>1050.2258064516329</v>
      </c>
      <c r="K347" s="17">
        <f t="shared" si="101"/>
        <v>1483.0000000000268</v>
      </c>
      <c r="L347" s="17">
        <f t="shared" si="85"/>
        <v>0</v>
      </c>
      <c r="M347" s="17">
        <f t="shared" si="86"/>
        <v>0</v>
      </c>
      <c r="N347" s="17">
        <f t="shared" si="90"/>
        <v>369.79032258065092</v>
      </c>
      <c r="O347" s="17">
        <f t="shared" si="87"/>
        <v>1278.0000000000259</v>
      </c>
      <c r="P347" s="17">
        <f t="shared" si="102"/>
        <v>908.209677419375</v>
      </c>
      <c r="Q347" s="17">
        <f t="shared" si="91"/>
        <v>1278.0000000000259</v>
      </c>
      <c r="R347" s="17">
        <f t="shared" si="88"/>
        <v>0</v>
      </c>
      <c r="S347" s="17">
        <f t="shared" si="89"/>
        <v>0</v>
      </c>
    </row>
    <row r="348" spans="1:19" x14ac:dyDescent="0.25">
      <c r="A348" s="17">
        <v>31.1000000000002</v>
      </c>
      <c r="B348" s="17">
        <f t="shared" si="92"/>
        <v>577.36434083602114</v>
      </c>
      <c r="C348" s="17">
        <f t="shared" si="93"/>
        <v>1857.6300000000294</v>
      </c>
      <c r="D348" s="17">
        <f t="shared" si="94"/>
        <v>1280.2656591640084</v>
      </c>
      <c r="E348" s="17">
        <f t="shared" si="95"/>
        <v>1857.6300000000294</v>
      </c>
      <c r="F348" s="17">
        <f t="shared" si="96"/>
        <v>0</v>
      </c>
      <c r="G348" s="17">
        <f t="shared" si="97"/>
        <v>0</v>
      </c>
      <c r="H348" s="17">
        <f t="shared" si="98"/>
        <v>436.17302250804545</v>
      </c>
      <c r="I348" s="17">
        <f t="shared" si="99"/>
        <v>1496.6300000000274</v>
      </c>
      <c r="J348" s="17">
        <f t="shared" si="100"/>
        <v>1060.4569774919819</v>
      </c>
      <c r="K348" s="17">
        <f t="shared" si="101"/>
        <v>1496.6300000000274</v>
      </c>
      <c r="L348" s="17">
        <f t="shared" si="85"/>
        <v>0</v>
      </c>
      <c r="M348" s="17">
        <f t="shared" si="86"/>
        <v>0</v>
      </c>
      <c r="N348" s="17">
        <f t="shared" si="90"/>
        <v>372.73170418007021</v>
      </c>
      <c r="O348" s="17">
        <f t="shared" si="87"/>
        <v>1291.1300000000265</v>
      </c>
      <c r="P348" s="17">
        <f t="shared" si="102"/>
        <v>918.39829581995627</v>
      </c>
      <c r="Q348" s="17">
        <f t="shared" si="91"/>
        <v>1291.1300000000265</v>
      </c>
      <c r="R348" s="17">
        <f t="shared" si="88"/>
        <v>0</v>
      </c>
      <c r="S348" s="17">
        <f t="shared" si="89"/>
        <v>0</v>
      </c>
    </row>
    <row r="349" spans="1:19" x14ac:dyDescent="0.25">
      <c r="A349" s="17">
        <v>31.200000000000198</v>
      </c>
      <c r="B349" s="17">
        <f t="shared" si="92"/>
        <v>581.49128205129023</v>
      </c>
      <c r="C349" s="17">
        <f t="shared" si="93"/>
        <v>1872.320000000029</v>
      </c>
      <c r="D349" s="17">
        <f t="shared" si="94"/>
        <v>1290.8287179487388</v>
      </c>
      <c r="E349" s="17">
        <f t="shared" si="95"/>
        <v>1872.320000000029</v>
      </c>
      <c r="F349" s="17">
        <f t="shared" si="96"/>
        <v>0</v>
      </c>
      <c r="G349" s="17">
        <f t="shared" si="97"/>
        <v>0</v>
      </c>
      <c r="H349" s="17">
        <f t="shared" si="98"/>
        <v>439.59384615385284</v>
      </c>
      <c r="I349" s="17">
        <f t="shared" si="99"/>
        <v>1510.320000000027</v>
      </c>
      <c r="J349" s="17">
        <f t="shared" si="100"/>
        <v>1070.7261538461742</v>
      </c>
      <c r="K349" s="17">
        <f t="shared" si="101"/>
        <v>1510.320000000027</v>
      </c>
      <c r="L349" s="17">
        <f t="shared" si="85"/>
        <v>0</v>
      </c>
      <c r="M349" s="17">
        <f t="shared" si="86"/>
        <v>0</v>
      </c>
      <c r="N349" s="17">
        <f t="shared" si="90"/>
        <v>375.69641025641607</v>
      </c>
      <c r="O349" s="17">
        <f t="shared" si="87"/>
        <v>1304.3200000000261</v>
      </c>
      <c r="P349" s="17">
        <f t="shared" si="102"/>
        <v>928.62358974360995</v>
      </c>
      <c r="Q349" s="17">
        <f t="shared" si="91"/>
        <v>1304.3200000000261</v>
      </c>
      <c r="R349" s="17">
        <f t="shared" si="88"/>
        <v>0</v>
      </c>
      <c r="S349" s="17">
        <f t="shared" si="89"/>
        <v>0</v>
      </c>
    </row>
    <row r="350" spans="1:19" x14ac:dyDescent="0.25">
      <c r="A350" s="17">
        <v>31.3000000000002</v>
      </c>
      <c r="B350" s="17">
        <f t="shared" si="92"/>
        <v>585.63888178914556</v>
      </c>
      <c r="C350" s="17">
        <f t="shared" si="93"/>
        <v>1887.0700000000295</v>
      </c>
      <c r="D350" s="17">
        <f t="shared" si="94"/>
        <v>1301.4311182108841</v>
      </c>
      <c r="E350" s="17">
        <f t="shared" si="95"/>
        <v>1887.0700000000295</v>
      </c>
      <c r="F350" s="17">
        <f t="shared" si="96"/>
        <v>0</v>
      </c>
      <c r="G350" s="17">
        <f t="shared" si="97"/>
        <v>0</v>
      </c>
      <c r="H350" s="17">
        <f t="shared" si="98"/>
        <v>443.03664536741894</v>
      </c>
      <c r="I350" s="17">
        <f t="shared" si="99"/>
        <v>1524.0700000000274</v>
      </c>
      <c r="J350" s="17">
        <f t="shared" si="100"/>
        <v>1081.0333546326085</v>
      </c>
      <c r="K350" s="17">
        <f t="shared" si="101"/>
        <v>1524.0700000000274</v>
      </c>
      <c r="L350" s="17">
        <f t="shared" si="85"/>
        <v>0</v>
      </c>
      <c r="M350" s="17">
        <f t="shared" si="86"/>
        <v>0</v>
      </c>
      <c r="N350" s="17">
        <f t="shared" si="90"/>
        <v>378.68440894569289</v>
      </c>
      <c r="O350" s="17">
        <f t="shared" si="87"/>
        <v>1317.5700000000265</v>
      </c>
      <c r="P350" s="17">
        <f t="shared" si="102"/>
        <v>938.88559105433364</v>
      </c>
      <c r="Q350" s="17">
        <f t="shared" si="91"/>
        <v>1317.5700000000265</v>
      </c>
      <c r="R350" s="17">
        <f t="shared" si="88"/>
        <v>0</v>
      </c>
      <c r="S350" s="17">
        <f t="shared" si="89"/>
        <v>0</v>
      </c>
    </row>
    <row r="351" spans="1:19" x14ac:dyDescent="0.25">
      <c r="A351" s="17">
        <v>31.400000000000201</v>
      </c>
      <c r="B351" s="17">
        <f t="shared" si="92"/>
        <v>589.80713375797029</v>
      </c>
      <c r="C351" s="17">
        <f t="shared" si="93"/>
        <v>1901.8800000000299</v>
      </c>
      <c r="D351" s="17">
        <f t="shared" si="94"/>
        <v>1312.0728662420597</v>
      </c>
      <c r="E351" s="17">
        <f t="shared" si="95"/>
        <v>1901.8800000000299</v>
      </c>
      <c r="F351" s="17">
        <f t="shared" si="96"/>
        <v>0</v>
      </c>
      <c r="G351" s="17">
        <f t="shared" si="97"/>
        <v>0</v>
      </c>
      <c r="H351" s="17">
        <f t="shared" si="98"/>
        <v>446.50140127389233</v>
      </c>
      <c r="I351" s="17">
        <f t="shared" si="99"/>
        <v>1537.8800000000278</v>
      </c>
      <c r="J351" s="17">
        <f t="shared" si="100"/>
        <v>1091.3785987261356</v>
      </c>
      <c r="K351" s="17">
        <f t="shared" si="101"/>
        <v>1537.8800000000278</v>
      </c>
      <c r="L351" s="17">
        <f t="shared" si="85"/>
        <v>0</v>
      </c>
      <c r="M351" s="17">
        <f t="shared" si="86"/>
        <v>0</v>
      </c>
      <c r="N351" s="17">
        <f t="shared" si="90"/>
        <v>381.69566878981504</v>
      </c>
      <c r="O351" s="17">
        <f t="shared" si="87"/>
        <v>1330.8800000000267</v>
      </c>
      <c r="P351" s="17">
        <f t="shared" si="102"/>
        <v>949.18433121021167</v>
      </c>
      <c r="Q351" s="17">
        <f t="shared" si="91"/>
        <v>1330.8800000000267</v>
      </c>
      <c r="R351" s="17">
        <f t="shared" si="88"/>
        <v>0</v>
      </c>
      <c r="S351" s="17">
        <f t="shared" si="89"/>
        <v>0</v>
      </c>
    </row>
    <row r="352" spans="1:19" x14ac:dyDescent="0.25">
      <c r="A352" s="17">
        <v>31.500000000000199</v>
      </c>
      <c r="B352" s="17">
        <f t="shared" si="92"/>
        <v>593.9960317460401</v>
      </c>
      <c r="C352" s="17">
        <f t="shared" si="93"/>
        <v>1916.7500000000293</v>
      </c>
      <c r="D352" s="17">
        <f t="shared" si="94"/>
        <v>1322.7539682539891</v>
      </c>
      <c r="E352" s="17">
        <f t="shared" si="95"/>
        <v>1916.7500000000293</v>
      </c>
      <c r="F352" s="17">
        <f t="shared" si="96"/>
        <v>0</v>
      </c>
      <c r="G352" s="17">
        <f t="shared" si="97"/>
        <v>0</v>
      </c>
      <c r="H352" s="17">
        <f t="shared" si="98"/>
        <v>449.98809523810223</v>
      </c>
      <c r="I352" s="17">
        <f t="shared" si="99"/>
        <v>1551.7500000000273</v>
      </c>
      <c r="J352" s="17">
        <f t="shared" si="100"/>
        <v>1101.7619047619251</v>
      </c>
      <c r="K352" s="17">
        <f t="shared" si="101"/>
        <v>1551.7500000000273</v>
      </c>
      <c r="L352" s="17">
        <f t="shared" si="85"/>
        <v>0</v>
      </c>
      <c r="M352" s="17">
        <f t="shared" si="86"/>
        <v>0</v>
      </c>
      <c r="N352" s="17">
        <f t="shared" si="90"/>
        <v>384.73015873016482</v>
      </c>
      <c r="O352" s="17">
        <f t="shared" si="87"/>
        <v>1344.2500000000264</v>
      </c>
      <c r="P352" s="17">
        <f t="shared" si="102"/>
        <v>959.51984126986156</v>
      </c>
      <c r="Q352" s="17">
        <f t="shared" si="91"/>
        <v>1344.2500000000264</v>
      </c>
      <c r="R352" s="17">
        <f t="shared" si="88"/>
        <v>0</v>
      </c>
      <c r="S352" s="17">
        <f t="shared" si="89"/>
        <v>0</v>
      </c>
    </row>
    <row r="353" spans="1:19" x14ac:dyDescent="0.25">
      <c r="A353" s="17">
        <v>31.6000000000002</v>
      </c>
      <c r="B353" s="17">
        <f t="shared" si="92"/>
        <v>598.2055696202616</v>
      </c>
      <c r="C353" s="17">
        <f t="shared" si="93"/>
        <v>1931.6800000000301</v>
      </c>
      <c r="D353" s="17">
        <f t="shared" si="94"/>
        <v>1333.4744303797684</v>
      </c>
      <c r="E353" s="17">
        <f t="shared" si="95"/>
        <v>1931.6800000000301</v>
      </c>
      <c r="F353" s="17">
        <f t="shared" si="96"/>
        <v>0</v>
      </c>
      <c r="G353" s="17">
        <f t="shared" si="97"/>
        <v>0</v>
      </c>
      <c r="H353" s="17">
        <f t="shared" si="98"/>
        <v>453.49670886076649</v>
      </c>
      <c r="I353" s="17">
        <f t="shared" si="99"/>
        <v>1565.680000000028</v>
      </c>
      <c r="J353" s="17">
        <f t="shared" si="100"/>
        <v>1112.1832911392617</v>
      </c>
      <c r="K353" s="17">
        <f t="shared" si="101"/>
        <v>1565.680000000028</v>
      </c>
      <c r="L353" s="17">
        <f t="shared" si="85"/>
        <v>0</v>
      </c>
      <c r="M353" s="17">
        <f t="shared" si="86"/>
        <v>0</v>
      </c>
      <c r="N353" s="17">
        <f t="shared" si="90"/>
        <v>387.787848101272</v>
      </c>
      <c r="O353" s="17">
        <f t="shared" si="87"/>
        <v>1357.6800000000271</v>
      </c>
      <c r="P353" s="17">
        <f t="shared" si="102"/>
        <v>969.89215189875517</v>
      </c>
      <c r="Q353" s="17">
        <f t="shared" si="91"/>
        <v>1357.6800000000271</v>
      </c>
      <c r="R353" s="17">
        <f t="shared" si="88"/>
        <v>0</v>
      </c>
      <c r="S353" s="17">
        <f t="shared" si="89"/>
        <v>0</v>
      </c>
    </row>
    <row r="354" spans="1:19" x14ac:dyDescent="0.25">
      <c r="A354" s="17">
        <v>31.700000000000198</v>
      </c>
      <c r="B354" s="17">
        <f t="shared" si="92"/>
        <v>602.43574132492961</v>
      </c>
      <c r="C354" s="17">
        <f t="shared" si="93"/>
        <v>1946.6700000000299</v>
      </c>
      <c r="D354" s="17">
        <f t="shared" si="94"/>
        <v>1344.2342586751001</v>
      </c>
      <c r="E354" s="17">
        <f t="shared" si="95"/>
        <v>1946.6700000000299</v>
      </c>
      <c r="F354" s="17">
        <f t="shared" si="96"/>
        <v>0</v>
      </c>
      <c r="G354" s="17">
        <f t="shared" si="97"/>
        <v>0</v>
      </c>
      <c r="H354" s="17">
        <f t="shared" si="98"/>
        <v>457.02722397477038</v>
      </c>
      <c r="I354" s="17">
        <f t="shared" si="99"/>
        <v>1579.6700000000278</v>
      </c>
      <c r="J354" s="17">
        <f t="shared" si="100"/>
        <v>1122.6427760252575</v>
      </c>
      <c r="K354" s="17">
        <f t="shared" si="101"/>
        <v>1579.6700000000278</v>
      </c>
      <c r="L354" s="17">
        <f t="shared" si="85"/>
        <v>0</v>
      </c>
      <c r="M354" s="17">
        <f t="shared" si="86"/>
        <v>0</v>
      </c>
      <c r="N354" s="17">
        <f t="shared" si="90"/>
        <v>390.86870662461178</v>
      </c>
      <c r="O354" s="17">
        <f t="shared" si="87"/>
        <v>1371.1700000000269</v>
      </c>
      <c r="P354" s="17">
        <f t="shared" si="102"/>
        <v>980.30129337541507</v>
      </c>
      <c r="Q354" s="17">
        <f t="shared" si="91"/>
        <v>1371.1700000000269</v>
      </c>
      <c r="R354" s="17">
        <f t="shared" si="88"/>
        <v>0</v>
      </c>
      <c r="S354" s="17">
        <f t="shared" si="89"/>
        <v>0</v>
      </c>
    </row>
    <row r="355" spans="1:19" x14ac:dyDescent="0.25">
      <c r="A355" s="17">
        <v>31.8000000000002</v>
      </c>
      <c r="B355" s="17">
        <f t="shared" si="92"/>
        <v>606.68654088051176</v>
      </c>
      <c r="C355" s="17">
        <f t="shared" si="93"/>
        <v>1961.7200000000305</v>
      </c>
      <c r="D355" s="17">
        <f t="shared" si="94"/>
        <v>1355.0334591195187</v>
      </c>
      <c r="E355" s="17">
        <f t="shared" si="95"/>
        <v>1961.7200000000305</v>
      </c>
      <c r="F355" s="17">
        <f t="shared" si="96"/>
        <v>0</v>
      </c>
      <c r="G355" s="17">
        <f t="shared" si="97"/>
        <v>0</v>
      </c>
      <c r="H355" s="17">
        <f t="shared" si="98"/>
        <v>460.57962264151649</v>
      </c>
      <c r="I355" s="17">
        <f t="shared" si="99"/>
        <v>1593.7200000000284</v>
      </c>
      <c r="J355" s="17">
        <f t="shared" si="100"/>
        <v>1133.1403773585121</v>
      </c>
      <c r="K355" s="17">
        <f t="shared" si="101"/>
        <v>1593.7200000000284</v>
      </c>
      <c r="L355" s="17">
        <f t="shared" si="85"/>
        <v>0</v>
      </c>
      <c r="M355" s="17">
        <f t="shared" si="86"/>
        <v>0</v>
      </c>
      <c r="N355" s="17">
        <f t="shared" si="90"/>
        <v>393.97270440252197</v>
      </c>
      <c r="O355" s="17">
        <f t="shared" si="87"/>
        <v>1384.7200000000275</v>
      </c>
      <c r="P355" s="17">
        <f t="shared" si="102"/>
        <v>990.74729559750563</v>
      </c>
      <c r="Q355" s="17">
        <f t="shared" si="91"/>
        <v>1384.7200000000275</v>
      </c>
      <c r="R355" s="17">
        <f t="shared" si="88"/>
        <v>0</v>
      </c>
      <c r="S355" s="17">
        <f t="shared" si="89"/>
        <v>0</v>
      </c>
    </row>
    <row r="356" spans="1:19" x14ac:dyDescent="0.25">
      <c r="A356" s="17">
        <v>31.900000000000201</v>
      </c>
      <c r="B356" s="17">
        <f t="shared" si="92"/>
        <v>610.95796238245373</v>
      </c>
      <c r="C356" s="17">
        <f t="shared" si="93"/>
        <v>1976.8300000000306</v>
      </c>
      <c r="D356" s="17">
        <f t="shared" si="94"/>
        <v>1365.872037617577</v>
      </c>
      <c r="E356" s="17">
        <f t="shared" si="95"/>
        <v>1976.8300000000306</v>
      </c>
      <c r="F356" s="17">
        <f t="shared" si="96"/>
        <v>0</v>
      </c>
      <c r="G356" s="17">
        <f t="shared" si="97"/>
        <v>0</v>
      </c>
      <c r="H356" s="17">
        <f t="shared" si="98"/>
        <v>464.15388714734269</v>
      </c>
      <c r="I356" s="17">
        <f t="shared" si="99"/>
        <v>1607.8300000000286</v>
      </c>
      <c r="J356" s="17">
        <f t="shared" si="100"/>
        <v>1143.6761128526859</v>
      </c>
      <c r="K356" s="17">
        <f t="shared" si="101"/>
        <v>1607.8300000000286</v>
      </c>
      <c r="L356" s="17">
        <f t="shared" si="85"/>
        <v>0</v>
      </c>
      <c r="M356" s="17">
        <f t="shared" si="86"/>
        <v>0</v>
      </c>
      <c r="N356" s="17">
        <f t="shared" si="90"/>
        <v>397.09981191223204</v>
      </c>
      <c r="O356" s="17">
        <f t="shared" si="87"/>
        <v>1398.3300000000274</v>
      </c>
      <c r="P356" s="17">
        <f t="shared" si="102"/>
        <v>1001.2301880877953</v>
      </c>
      <c r="Q356" s="17">
        <f t="shared" si="91"/>
        <v>1398.3300000000274</v>
      </c>
      <c r="R356" s="17">
        <f t="shared" si="88"/>
        <v>0</v>
      </c>
      <c r="S356" s="17">
        <f t="shared" si="89"/>
        <v>0</v>
      </c>
    </row>
    <row r="357" spans="1:19" x14ac:dyDescent="0.25">
      <c r="A357" s="17">
        <v>32.000000000000199</v>
      </c>
      <c r="B357" s="17">
        <f t="shared" si="92"/>
        <v>615.25000000000853</v>
      </c>
      <c r="C357" s="17">
        <f t="shared" si="93"/>
        <v>1992.0000000000302</v>
      </c>
      <c r="D357" s="17">
        <f t="shared" si="94"/>
        <v>1376.7500000000218</v>
      </c>
      <c r="E357" s="17">
        <f t="shared" si="95"/>
        <v>1992.0000000000302</v>
      </c>
      <c r="F357" s="17">
        <f t="shared" si="96"/>
        <v>0</v>
      </c>
      <c r="G357" s="17">
        <f t="shared" si="97"/>
        <v>0</v>
      </c>
      <c r="H357" s="17">
        <f t="shared" si="98"/>
        <v>467.75000000000711</v>
      </c>
      <c r="I357" s="17">
        <f t="shared" si="99"/>
        <v>1622.0000000000282</v>
      </c>
      <c r="J357" s="17">
        <f t="shared" si="100"/>
        <v>1154.2500000000211</v>
      </c>
      <c r="K357" s="17">
        <f t="shared" si="101"/>
        <v>1622.0000000000282</v>
      </c>
      <c r="L357" s="17">
        <f t="shared" si="85"/>
        <v>0</v>
      </c>
      <c r="M357" s="17">
        <f t="shared" si="86"/>
        <v>0</v>
      </c>
      <c r="N357" s="17">
        <f t="shared" si="90"/>
        <v>400.25000000000631</v>
      </c>
      <c r="O357" s="17">
        <f t="shared" si="87"/>
        <v>1412.0000000000273</v>
      </c>
      <c r="P357" s="17">
        <f t="shared" si="102"/>
        <v>1011.7500000000209</v>
      </c>
      <c r="Q357" s="17">
        <f t="shared" si="91"/>
        <v>1412.0000000000273</v>
      </c>
      <c r="R357" s="17">
        <f t="shared" si="88"/>
        <v>0</v>
      </c>
      <c r="S357" s="17">
        <f t="shared" si="89"/>
        <v>0</v>
      </c>
    </row>
    <row r="358" spans="1:19" x14ac:dyDescent="0.25">
      <c r="A358" s="17">
        <v>32.1000000000002</v>
      </c>
      <c r="B358" s="17">
        <f t="shared" si="92"/>
        <v>619.56264797508652</v>
      </c>
      <c r="C358" s="17">
        <f t="shared" si="93"/>
        <v>2007.2300000000307</v>
      </c>
      <c r="D358" s="17">
        <f t="shared" si="94"/>
        <v>1387.6673520249442</v>
      </c>
      <c r="E358" s="17">
        <f t="shared" si="95"/>
        <v>2007.2300000000307</v>
      </c>
      <c r="F358" s="17">
        <f t="shared" si="96"/>
        <v>0</v>
      </c>
      <c r="G358" s="17">
        <f t="shared" si="97"/>
        <v>0</v>
      </c>
      <c r="H358" s="17">
        <f t="shared" si="98"/>
        <v>471.36794392524092</v>
      </c>
      <c r="I358" s="17">
        <f t="shared" si="99"/>
        <v>1636.2300000000287</v>
      </c>
      <c r="J358" s="17">
        <f t="shared" si="100"/>
        <v>1164.8620560747877</v>
      </c>
      <c r="K358" s="17">
        <f t="shared" si="101"/>
        <v>1636.2300000000287</v>
      </c>
      <c r="L358" s="17">
        <f t="shared" ref="L358:L421" si="103">IF(J358=$C$10,I358,0)</f>
        <v>0</v>
      </c>
      <c r="M358" s="17">
        <f t="shared" ref="M358:M421" si="104">IF(I358=L358,A358,0)</f>
        <v>0</v>
      </c>
      <c r="N358" s="17">
        <f t="shared" si="90"/>
        <v>403.42323987539584</v>
      </c>
      <c r="O358" s="17">
        <f t="shared" ref="O358:O421" si="105">+$D$11*A358^2+$D$12*A358+$D$13</f>
        <v>1425.7300000000278</v>
      </c>
      <c r="P358" s="17">
        <f t="shared" si="102"/>
        <v>1022.3067601246319</v>
      </c>
      <c r="Q358" s="17">
        <f t="shared" si="91"/>
        <v>1425.7300000000278</v>
      </c>
      <c r="R358" s="17">
        <f t="shared" ref="R358:R421" si="106">IF(P358=$D$10,O358,0)</f>
        <v>0</v>
      </c>
      <c r="S358" s="17">
        <f t="shared" ref="S358:S421" si="107">IF(O358=R358,A358,0)</f>
        <v>0</v>
      </c>
    </row>
    <row r="359" spans="1:19" x14ac:dyDescent="0.25">
      <c r="A359" s="17">
        <v>32.200000000000202</v>
      </c>
      <c r="B359" s="17">
        <f t="shared" si="92"/>
        <v>623.89590062112688</v>
      </c>
      <c r="C359" s="17">
        <f t="shared" si="93"/>
        <v>2022.5200000000314</v>
      </c>
      <c r="D359" s="17">
        <f t="shared" si="94"/>
        <v>1398.6240993789045</v>
      </c>
      <c r="E359" s="17">
        <f t="shared" si="95"/>
        <v>2022.5200000000314</v>
      </c>
      <c r="F359" s="17">
        <f t="shared" si="96"/>
        <v>0</v>
      </c>
      <c r="G359" s="17">
        <f t="shared" si="97"/>
        <v>0</v>
      </c>
      <c r="H359" s="17">
        <f t="shared" si="98"/>
        <v>475.00770186336143</v>
      </c>
      <c r="I359" s="17">
        <f t="shared" si="99"/>
        <v>1650.5200000000295</v>
      </c>
      <c r="J359" s="17">
        <f t="shared" si="100"/>
        <v>1175.5122981366681</v>
      </c>
      <c r="K359" s="17">
        <f t="shared" si="101"/>
        <v>1650.5200000000295</v>
      </c>
      <c r="L359" s="17">
        <f t="shared" si="103"/>
        <v>0</v>
      </c>
      <c r="M359" s="17">
        <f t="shared" si="104"/>
        <v>0</v>
      </c>
      <c r="N359" s="17">
        <f t="shared" ref="N359:N422" si="108">(+$D$11/3*A359^3+$D$12/2*A359^2+$D$13*A359+$D$14)/A359</f>
        <v>406.61950310559666</v>
      </c>
      <c r="O359" s="17">
        <f t="shared" si="105"/>
        <v>1439.5200000000284</v>
      </c>
      <c r="P359" s="17">
        <f t="shared" si="102"/>
        <v>1032.9004968944319</v>
      </c>
      <c r="Q359" s="17">
        <f t="shared" ref="Q359:Q422" si="109">IF(O359&gt;=N359,O359,NA())</f>
        <v>1439.5200000000284</v>
      </c>
      <c r="R359" s="17">
        <f t="shared" si="106"/>
        <v>0</v>
      </c>
      <c r="S359" s="17">
        <f t="shared" si="107"/>
        <v>0</v>
      </c>
    </row>
    <row r="360" spans="1:19" x14ac:dyDescent="0.25">
      <c r="A360" s="17">
        <v>32.300000000000303</v>
      </c>
      <c r="B360" s="17">
        <f t="shared" si="92"/>
        <v>628.24975232199472</v>
      </c>
      <c r="C360" s="17">
        <f t="shared" si="93"/>
        <v>2037.8700000000465</v>
      </c>
      <c r="D360" s="17">
        <f t="shared" si="94"/>
        <v>1409.6202476780518</v>
      </c>
      <c r="E360" s="17">
        <f t="shared" si="95"/>
        <v>2037.8700000000465</v>
      </c>
      <c r="F360" s="17">
        <f t="shared" si="96"/>
        <v>0</v>
      </c>
      <c r="G360" s="17">
        <f t="shared" si="97"/>
        <v>0</v>
      </c>
      <c r="H360" s="17">
        <f t="shared" si="98"/>
        <v>478.66925696595536</v>
      </c>
      <c r="I360" s="17">
        <f t="shared" si="99"/>
        <v>1664.8700000000433</v>
      </c>
      <c r="J360" s="17">
        <f t="shared" si="100"/>
        <v>1186.200743034088</v>
      </c>
      <c r="K360" s="17">
        <f t="shared" si="101"/>
        <v>1664.8700000000433</v>
      </c>
      <c r="L360" s="17">
        <f t="shared" si="103"/>
        <v>0</v>
      </c>
      <c r="M360" s="17">
        <f t="shared" si="104"/>
        <v>0</v>
      </c>
      <c r="N360" s="17">
        <f t="shared" si="108"/>
        <v>409.8387616099169</v>
      </c>
      <c r="O360" s="17">
        <f t="shared" si="105"/>
        <v>1453.370000000042</v>
      </c>
      <c r="P360" s="17">
        <f t="shared" si="102"/>
        <v>1043.5312383901251</v>
      </c>
      <c r="Q360" s="17">
        <f t="shared" si="109"/>
        <v>1453.370000000042</v>
      </c>
      <c r="R360" s="17">
        <f t="shared" si="106"/>
        <v>0</v>
      </c>
      <c r="S360" s="17">
        <f t="shared" si="107"/>
        <v>0</v>
      </c>
    </row>
    <row r="361" spans="1:19" x14ac:dyDescent="0.25">
      <c r="A361" s="17">
        <v>32.400000000000297</v>
      </c>
      <c r="B361" s="17">
        <f t="shared" si="92"/>
        <v>632.62419753087727</v>
      </c>
      <c r="C361" s="17">
        <f t="shared" si="93"/>
        <v>2053.2800000000461</v>
      </c>
      <c r="D361" s="17">
        <f t="shared" si="94"/>
        <v>1420.655802469169</v>
      </c>
      <c r="E361" s="17">
        <f t="shared" si="95"/>
        <v>2053.2800000000461</v>
      </c>
      <c r="F361" s="17">
        <f t="shared" si="96"/>
        <v>0</v>
      </c>
      <c r="G361" s="17">
        <f t="shared" si="97"/>
        <v>0</v>
      </c>
      <c r="H361" s="17">
        <f t="shared" si="98"/>
        <v>482.35259259260363</v>
      </c>
      <c r="I361" s="17">
        <f t="shared" si="99"/>
        <v>1679.2800000000432</v>
      </c>
      <c r="J361" s="17">
        <f t="shared" si="100"/>
        <v>1196.9274074074397</v>
      </c>
      <c r="K361" s="17">
        <f t="shared" si="101"/>
        <v>1679.2800000000432</v>
      </c>
      <c r="L361" s="17">
        <f t="shared" si="103"/>
        <v>0</v>
      </c>
      <c r="M361" s="17">
        <f t="shared" si="104"/>
        <v>0</v>
      </c>
      <c r="N361" s="17">
        <f t="shared" si="108"/>
        <v>413.08098765433067</v>
      </c>
      <c r="O361" s="17">
        <f t="shared" si="105"/>
        <v>1467.2800000000416</v>
      </c>
      <c r="P361" s="17">
        <f t="shared" si="102"/>
        <v>1054.1990123457108</v>
      </c>
      <c r="Q361" s="17">
        <f t="shared" si="109"/>
        <v>1467.2800000000416</v>
      </c>
      <c r="R361" s="17">
        <f t="shared" si="106"/>
        <v>0</v>
      </c>
      <c r="S361" s="17">
        <f t="shared" si="107"/>
        <v>0</v>
      </c>
    </row>
    <row r="362" spans="1:19" x14ac:dyDescent="0.25">
      <c r="A362" s="17">
        <v>32.500000000000298</v>
      </c>
      <c r="B362" s="17">
        <f t="shared" si="92"/>
        <v>637.0192307692439</v>
      </c>
      <c r="C362" s="17">
        <f t="shared" si="93"/>
        <v>2068.7500000000464</v>
      </c>
      <c r="D362" s="17">
        <f t="shared" si="94"/>
        <v>1431.7307692308025</v>
      </c>
      <c r="E362" s="17">
        <f t="shared" si="95"/>
        <v>2068.7500000000464</v>
      </c>
      <c r="F362" s="17">
        <f t="shared" si="96"/>
        <v>0</v>
      </c>
      <c r="G362" s="17">
        <f t="shared" si="97"/>
        <v>0</v>
      </c>
      <c r="H362" s="17">
        <f t="shared" si="98"/>
        <v>486.05769230770341</v>
      </c>
      <c r="I362" s="17">
        <f t="shared" si="99"/>
        <v>1693.7500000000432</v>
      </c>
      <c r="J362" s="17">
        <f t="shared" si="100"/>
        <v>1207.6923076923399</v>
      </c>
      <c r="K362" s="17">
        <f t="shared" si="101"/>
        <v>1693.7500000000432</v>
      </c>
      <c r="L362" s="17">
        <f t="shared" si="103"/>
        <v>0</v>
      </c>
      <c r="M362" s="17">
        <f t="shared" si="104"/>
        <v>0</v>
      </c>
      <c r="N362" s="17">
        <f t="shared" si="108"/>
        <v>416.3461538461637</v>
      </c>
      <c r="O362" s="17">
        <f t="shared" si="105"/>
        <v>1481.2500000000418</v>
      </c>
      <c r="P362" s="17">
        <f t="shared" si="102"/>
        <v>1064.903846153878</v>
      </c>
      <c r="Q362" s="17">
        <f t="shared" si="109"/>
        <v>1481.2500000000418</v>
      </c>
      <c r="R362" s="17">
        <f t="shared" si="106"/>
        <v>0</v>
      </c>
      <c r="S362" s="17">
        <f t="shared" si="107"/>
        <v>0</v>
      </c>
    </row>
    <row r="363" spans="1:19" x14ac:dyDescent="0.25">
      <c r="A363" s="17">
        <v>32.6000000000003</v>
      </c>
      <c r="B363" s="17">
        <f t="shared" si="92"/>
        <v>641.4348466257801</v>
      </c>
      <c r="C363" s="17">
        <f t="shared" si="93"/>
        <v>2084.280000000047</v>
      </c>
      <c r="D363" s="17">
        <f t="shared" si="94"/>
        <v>1442.8451533742668</v>
      </c>
      <c r="E363" s="17">
        <f t="shared" si="95"/>
        <v>2084.280000000047</v>
      </c>
      <c r="F363" s="17">
        <f t="shared" si="96"/>
        <v>0</v>
      </c>
      <c r="G363" s="17">
        <f t="shared" si="97"/>
        <v>0</v>
      </c>
      <c r="H363" s="17">
        <f t="shared" si="98"/>
        <v>489.78453987731183</v>
      </c>
      <c r="I363" s="17">
        <f t="shared" si="99"/>
        <v>1708.2800000000439</v>
      </c>
      <c r="J363" s="17">
        <f t="shared" si="100"/>
        <v>1218.4954601227321</v>
      </c>
      <c r="K363" s="17">
        <f t="shared" si="101"/>
        <v>1708.2800000000439</v>
      </c>
      <c r="L363" s="17">
        <f t="shared" si="103"/>
        <v>0</v>
      </c>
      <c r="M363" s="17">
        <f t="shared" si="104"/>
        <v>0</v>
      </c>
      <c r="N363" s="17">
        <f t="shared" si="108"/>
        <v>419.63423312884424</v>
      </c>
      <c r="O363" s="17">
        <f t="shared" si="105"/>
        <v>1495.2800000000423</v>
      </c>
      <c r="P363" s="17">
        <f t="shared" si="102"/>
        <v>1075.645766871198</v>
      </c>
      <c r="Q363" s="17">
        <f t="shared" si="109"/>
        <v>1495.2800000000423</v>
      </c>
      <c r="R363" s="17">
        <f t="shared" si="106"/>
        <v>0</v>
      </c>
      <c r="S363" s="17">
        <f t="shared" si="107"/>
        <v>0</v>
      </c>
    </row>
    <row r="364" spans="1:19" x14ac:dyDescent="0.25">
      <c r="A364" s="17">
        <v>32.700000000000301</v>
      </c>
      <c r="B364" s="17">
        <f t="shared" si="92"/>
        <v>645.87103975536513</v>
      </c>
      <c r="C364" s="17">
        <f t="shared" si="93"/>
        <v>2099.8700000000472</v>
      </c>
      <c r="D364" s="17">
        <f t="shared" si="94"/>
        <v>1453.9989602446822</v>
      </c>
      <c r="E364" s="17">
        <f t="shared" si="95"/>
        <v>2099.8700000000472</v>
      </c>
      <c r="F364" s="17">
        <f t="shared" si="96"/>
        <v>0</v>
      </c>
      <c r="G364" s="17">
        <f t="shared" si="97"/>
        <v>0</v>
      </c>
      <c r="H364" s="17">
        <f t="shared" si="98"/>
        <v>493.53311926606642</v>
      </c>
      <c r="I364" s="17">
        <f t="shared" si="99"/>
        <v>1722.870000000044</v>
      </c>
      <c r="J364" s="17">
        <f t="shared" si="100"/>
        <v>1229.3368807339775</v>
      </c>
      <c r="K364" s="17">
        <f t="shared" si="101"/>
        <v>1722.870000000044</v>
      </c>
      <c r="L364" s="17">
        <f t="shared" si="103"/>
        <v>0</v>
      </c>
      <c r="M364" s="17">
        <f t="shared" si="104"/>
        <v>0</v>
      </c>
      <c r="N364" s="17">
        <f t="shared" si="108"/>
        <v>422.94519877676845</v>
      </c>
      <c r="O364" s="17">
        <f t="shared" si="105"/>
        <v>1509.3700000000424</v>
      </c>
      <c r="P364" s="17">
        <f t="shared" si="102"/>
        <v>1086.424801223274</v>
      </c>
      <c r="Q364" s="17">
        <f t="shared" si="109"/>
        <v>1509.3700000000424</v>
      </c>
      <c r="R364" s="17">
        <f t="shared" si="106"/>
        <v>0</v>
      </c>
      <c r="S364" s="17">
        <f t="shared" si="107"/>
        <v>0</v>
      </c>
    </row>
    <row r="365" spans="1:19" x14ac:dyDescent="0.25">
      <c r="A365" s="17">
        <v>32.800000000000303</v>
      </c>
      <c r="B365" s="17">
        <f t="shared" si="92"/>
        <v>650.32780487806235</v>
      </c>
      <c r="C365" s="17">
        <f t="shared" si="93"/>
        <v>2115.5200000000477</v>
      </c>
      <c r="D365" s="17">
        <f t="shared" si="94"/>
        <v>1465.1921951219854</v>
      </c>
      <c r="E365" s="17">
        <f t="shared" si="95"/>
        <v>2115.5200000000477</v>
      </c>
      <c r="F365" s="17">
        <f t="shared" si="96"/>
        <v>0</v>
      </c>
      <c r="G365" s="17">
        <f t="shared" si="97"/>
        <v>0</v>
      </c>
      <c r="H365" s="17">
        <f t="shared" si="98"/>
        <v>497.30341463415778</v>
      </c>
      <c r="I365" s="17">
        <f t="shared" si="99"/>
        <v>1737.5200000000443</v>
      </c>
      <c r="J365" s="17">
        <f t="shared" si="100"/>
        <v>1240.2165853658867</v>
      </c>
      <c r="K365" s="17">
        <f t="shared" si="101"/>
        <v>1737.5200000000443</v>
      </c>
      <c r="L365" s="17">
        <f t="shared" si="103"/>
        <v>0</v>
      </c>
      <c r="M365" s="17">
        <f t="shared" si="104"/>
        <v>0</v>
      </c>
      <c r="N365" s="17">
        <f t="shared" si="108"/>
        <v>426.27902439025405</v>
      </c>
      <c r="O365" s="17">
        <f t="shared" si="105"/>
        <v>1523.520000000043</v>
      </c>
      <c r="P365" s="17">
        <f t="shared" si="102"/>
        <v>1097.2409756097888</v>
      </c>
      <c r="Q365" s="17">
        <f t="shared" si="109"/>
        <v>1523.520000000043</v>
      </c>
      <c r="R365" s="17">
        <f t="shared" si="106"/>
        <v>0</v>
      </c>
      <c r="S365" s="17">
        <f t="shared" si="107"/>
        <v>0</v>
      </c>
    </row>
    <row r="366" spans="1:19" x14ac:dyDescent="0.25">
      <c r="A366" s="17">
        <v>32.900000000000297</v>
      </c>
      <c r="B366" s="17">
        <f t="shared" si="92"/>
        <v>654.80513677812871</v>
      </c>
      <c r="C366" s="17">
        <f t="shared" si="93"/>
        <v>2131.2300000000469</v>
      </c>
      <c r="D366" s="17">
        <f t="shared" si="94"/>
        <v>1476.4248632219183</v>
      </c>
      <c r="E366" s="17">
        <f t="shared" si="95"/>
        <v>2131.2300000000469</v>
      </c>
      <c r="F366" s="17">
        <f t="shared" si="96"/>
        <v>0</v>
      </c>
      <c r="G366" s="17">
        <f t="shared" si="97"/>
        <v>0</v>
      </c>
      <c r="H366" s="17">
        <f t="shared" si="98"/>
        <v>501.09541033435772</v>
      </c>
      <c r="I366" s="17">
        <f t="shared" si="99"/>
        <v>1752.2300000000439</v>
      </c>
      <c r="J366" s="17">
        <f t="shared" si="100"/>
        <v>1251.1345896656862</v>
      </c>
      <c r="K366" s="17">
        <f t="shared" si="101"/>
        <v>1752.2300000000439</v>
      </c>
      <c r="L366" s="17">
        <f t="shared" si="103"/>
        <v>0</v>
      </c>
      <c r="M366" s="17">
        <f t="shared" si="104"/>
        <v>0</v>
      </c>
      <c r="N366" s="17">
        <f t="shared" si="108"/>
        <v>429.63568389058742</v>
      </c>
      <c r="O366" s="17">
        <f t="shared" si="105"/>
        <v>1537.7300000000423</v>
      </c>
      <c r="P366" s="17">
        <f t="shared" si="102"/>
        <v>1108.0943161094549</v>
      </c>
      <c r="Q366" s="17">
        <f t="shared" si="109"/>
        <v>1537.7300000000423</v>
      </c>
      <c r="R366" s="17">
        <f t="shared" si="106"/>
        <v>0</v>
      </c>
      <c r="S366" s="17">
        <f t="shared" si="107"/>
        <v>0</v>
      </c>
    </row>
    <row r="367" spans="1:19" x14ac:dyDescent="0.25">
      <c r="A367" s="17">
        <v>33.000000000000298</v>
      </c>
      <c r="B367" s="17">
        <f t="shared" si="92"/>
        <v>659.30303030304378</v>
      </c>
      <c r="C367" s="17">
        <f t="shared" si="93"/>
        <v>2147.0000000000473</v>
      </c>
      <c r="D367" s="17">
        <f t="shared" si="94"/>
        <v>1487.6969696970036</v>
      </c>
      <c r="E367" s="17">
        <f t="shared" si="95"/>
        <v>2147.0000000000473</v>
      </c>
      <c r="F367" s="17">
        <f t="shared" si="96"/>
        <v>0</v>
      </c>
      <c r="G367" s="17">
        <f t="shared" si="97"/>
        <v>0</v>
      </c>
      <c r="H367" s="17">
        <f t="shared" si="98"/>
        <v>504.90909090910219</v>
      </c>
      <c r="I367" s="17">
        <f t="shared" si="99"/>
        <v>1767.0000000000441</v>
      </c>
      <c r="J367" s="17">
        <f t="shared" si="100"/>
        <v>1262.090909090942</v>
      </c>
      <c r="K367" s="17">
        <f t="shared" si="101"/>
        <v>1767.0000000000441</v>
      </c>
      <c r="L367" s="17">
        <f t="shared" si="103"/>
        <v>0</v>
      </c>
      <c r="M367" s="17">
        <f t="shared" si="104"/>
        <v>0</v>
      </c>
      <c r="N367" s="17">
        <f t="shared" si="108"/>
        <v>433.01515151516151</v>
      </c>
      <c r="O367" s="17">
        <f t="shared" si="105"/>
        <v>1552.0000000000427</v>
      </c>
      <c r="P367" s="17">
        <f t="shared" si="102"/>
        <v>1118.9848484848812</v>
      </c>
      <c r="Q367" s="17">
        <f t="shared" si="109"/>
        <v>1552.0000000000427</v>
      </c>
      <c r="R367" s="17">
        <f t="shared" si="106"/>
        <v>0</v>
      </c>
      <c r="S367" s="17">
        <f t="shared" si="107"/>
        <v>0</v>
      </c>
    </row>
    <row r="368" spans="1:19" x14ac:dyDescent="0.25">
      <c r="A368" s="17">
        <v>33.1000000000003</v>
      </c>
      <c r="B368" s="17">
        <f t="shared" si="92"/>
        <v>663.82148036255137</v>
      </c>
      <c r="C368" s="17">
        <f t="shared" si="93"/>
        <v>2162.8300000000481</v>
      </c>
      <c r="D368" s="17">
        <f t="shared" si="94"/>
        <v>1499.0085196374966</v>
      </c>
      <c r="E368" s="17">
        <f t="shared" si="95"/>
        <v>2162.8300000000481</v>
      </c>
      <c r="F368" s="17">
        <f t="shared" si="96"/>
        <v>0</v>
      </c>
      <c r="G368" s="17">
        <f t="shared" si="97"/>
        <v>0</v>
      </c>
      <c r="H368" s="17">
        <f t="shared" si="98"/>
        <v>508.74444108762481</v>
      </c>
      <c r="I368" s="17">
        <f t="shared" si="99"/>
        <v>1781.8300000000449</v>
      </c>
      <c r="J368" s="17">
        <f t="shared" si="100"/>
        <v>1273.0855589124201</v>
      </c>
      <c r="K368" s="17">
        <f t="shared" si="101"/>
        <v>1781.8300000000449</v>
      </c>
      <c r="L368" s="17">
        <f t="shared" si="103"/>
        <v>0</v>
      </c>
      <c r="M368" s="17">
        <f t="shared" si="104"/>
        <v>0</v>
      </c>
      <c r="N368" s="17">
        <f t="shared" si="108"/>
        <v>436.4174018126991</v>
      </c>
      <c r="O368" s="17">
        <f t="shared" si="105"/>
        <v>1566.3300000000434</v>
      </c>
      <c r="P368" s="17">
        <f t="shared" si="102"/>
        <v>1129.9125981873442</v>
      </c>
      <c r="Q368" s="17">
        <f t="shared" si="109"/>
        <v>1566.3300000000434</v>
      </c>
      <c r="R368" s="17">
        <f t="shared" si="106"/>
        <v>0</v>
      </c>
      <c r="S368" s="17">
        <f t="shared" si="107"/>
        <v>0</v>
      </c>
    </row>
    <row r="369" spans="1:19" x14ac:dyDescent="0.25">
      <c r="A369" s="17">
        <v>33.200000000000301</v>
      </c>
      <c r="B369" s="17">
        <f t="shared" si="92"/>
        <v>668.36048192772466</v>
      </c>
      <c r="C369" s="17">
        <f t="shared" si="93"/>
        <v>2178.7200000000485</v>
      </c>
      <c r="D369" s="17">
        <f t="shared" si="94"/>
        <v>1510.3595180723237</v>
      </c>
      <c r="E369" s="17">
        <f t="shared" si="95"/>
        <v>2178.7200000000485</v>
      </c>
      <c r="F369" s="17">
        <f t="shared" si="96"/>
        <v>0</v>
      </c>
      <c r="G369" s="17">
        <f t="shared" si="97"/>
        <v>0</v>
      </c>
      <c r="H369" s="17">
        <f t="shared" si="98"/>
        <v>512.60144578314419</v>
      </c>
      <c r="I369" s="17">
        <f t="shared" si="99"/>
        <v>1796.7200000000453</v>
      </c>
      <c r="J369" s="17">
        <f t="shared" si="100"/>
        <v>1284.118554216901</v>
      </c>
      <c r="K369" s="17">
        <f t="shared" si="101"/>
        <v>1796.7200000000453</v>
      </c>
      <c r="L369" s="17">
        <f t="shared" si="103"/>
        <v>0</v>
      </c>
      <c r="M369" s="17">
        <f t="shared" si="104"/>
        <v>0</v>
      </c>
      <c r="N369" s="17">
        <f t="shared" si="108"/>
        <v>439.84240963856456</v>
      </c>
      <c r="O369" s="17">
        <f t="shared" si="105"/>
        <v>1580.7200000000437</v>
      </c>
      <c r="P369" s="17">
        <f t="shared" si="102"/>
        <v>1140.8775903614792</v>
      </c>
      <c r="Q369" s="17">
        <f t="shared" si="109"/>
        <v>1580.7200000000437</v>
      </c>
      <c r="R369" s="17">
        <f t="shared" si="106"/>
        <v>0</v>
      </c>
      <c r="S369" s="17">
        <f t="shared" si="107"/>
        <v>0</v>
      </c>
    </row>
    <row r="370" spans="1:19" x14ac:dyDescent="0.25">
      <c r="A370" s="17">
        <v>33.300000000000303</v>
      </c>
      <c r="B370" s="17">
        <f t="shared" si="92"/>
        <v>672.9200300300439</v>
      </c>
      <c r="C370" s="17">
        <f t="shared" si="93"/>
        <v>2194.6700000000483</v>
      </c>
      <c r="D370" s="17">
        <f t="shared" si="94"/>
        <v>1521.7499699700043</v>
      </c>
      <c r="E370" s="17">
        <f t="shared" si="95"/>
        <v>2194.6700000000483</v>
      </c>
      <c r="F370" s="17">
        <f t="shared" si="96"/>
        <v>0</v>
      </c>
      <c r="G370" s="17">
        <f t="shared" si="97"/>
        <v>0</v>
      </c>
      <c r="H370" s="17">
        <f t="shared" si="98"/>
        <v>516.48009009010195</v>
      </c>
      <c r="I370" s="17">
        <f t="shared" si="99"/>
        <v>1811.6700000000449</v>
      </c>
      <c r="J370" s="17">
        <f t="shared" si="100"/>
        <v>1295.1899099099428</v>
      </c>
      <c r="K370" s="17">
        <f t="shared" si="101"/>
        <v>1811.6700000000449</v>
      </c>
      <c r="L370" s="17">
        <f t="shared" si="103"/>
        <v>0</v>
      </c>
      <c r="M370" s="17">
        <f t="shared" si="104"/>
        <v>0</v>
      </c>
      <c r="N370" s="17">
        <f t="shared" si="108"/>
        <v>443.29015015016074</v>
      </c>
      <c r="O370" s="17">
        <f t="shared" si="105"/>
        <v>1595.1700000000435</v>
      </c>
      <c r="P370" s="17">
        <f t="shared" si="102"/>
        <v>1151.8798498498827</v>
      </c>
      <c r="Q370" s="17">
        <f t="shared" si="109"/>
        <v>1595.1700000000435</v>
      </c>
      <c r="R370" s="17">
        <f t="shared" si="106"/>
        <v>0</v>
      </c>
      <c r="S370" s="17">
        <f t="shared" si="107"/>
        <v>0</v>
      </c>
    </row>
    <row r="371" spans="1:19" x14ac:dyDescent="0.25">
      <c r="A371" s="17">
        <v>33.400000000000297</v>
      </c>
      <c r="B371" s="17">
        <f t="shared" si="92"/>
        <v>677.50011976049257</v>
      </c>
      <c r="C371" s="17">
        <f t="shared" si="93"/>
        <v>2210.6800000000476</v>
      </c>
      <c r="D371" s="17">
        <f t="shared" si="94"/>
        <v>1533.1798802395551</v>
      </c>
      <c r="E371" s="17">
        <f t="shared" si="95"/>
        <v>2210.6800000000476</v>
      </c>
      <c r="F371" s="17">
        <f t="shared" si="96"/>
        <v>0</v>
      </c>
      <c r="G371" s="17">
        <f t="shared" si="97"/>
        <v>0</v>
      </c>
      <c r="H371" s="17">
        <f t="shared" si="98"/>
        <v>520.38035928144859</v>
      </c>
      <c r="I371" s="17">
        <f t="shared" si="99"/>
        <v>1826.6800000000446</v>
      </c>
      <c r="J371" s="17">
        <f t="shared" si="100"/>
        <v>1306.299640718596</v>
      </c>
      <c r="K371" s="17">
        <f t="shared" si="101"/>
        <v>1826.6800000000446</v>
      </c>
      <c r="L371" s="17">
        <f t="shared" si="103"/>
        <v>0</v>
      </c>
      <c r="M371" s="17">
        <f t="shared" si="104"/>
        <v>0</v>
      </c>
      <c r="N371" s="17">
        <f t="shared" si="108"/>
        <v>446.76059880240541</v>
      </c>
      <c r="O371" s="17">
        <f t="shared" si="105"/>
        <v>1609.680000000043</v>
      </c>
      <c r="P371" s="17">
        <f t="shared" si="102"/>
        <v>1162.9194011976376</v>
      </c>
      <c r="Q371" s="17">
        <f t="shared" si="109"/>
        <v>1609.680000000043</v>
      </c>
      <c r="R371" s="17">
        <f t="shared" si="106"/>
        <v>0</v>
      </c>
      <c r="S371" s="17">
        <f t="shared" si="107"/>
        <v>0</v>
      </c>
    </row>
    <row r="372" spans="1:19" x14ac:dyDescent="0.25">
      <c r="A372" s="17">
        <v>33.500000000000298</v>
      </c>
      <c r="B372" s="17">
        <f t="shared" si="92"/>
        <v>682.10074626867038</v>
      </c>
      <c r="C372" s="17">
        <f t="shared" si="93"/>
        <v>2226.7500000000482</v>
      </c>
      <c r="D372" s="17">
        <f t="shared" si="94"/>
        <v>1544.6492537313779</v>
      </c>
      <c r="E372" s="17">
        <f t="shared" si="95"/>
        <v>2226.7500000000482</v>
      </c>
      <c r="F372" s="17">
        <f t="shared" si="96"/>
        <v>0</v>
      </c>
      <c r="G372" s="17">
        <f t="shared" si="97"/>
        <v>0</v>
      </c>
      <c r="H372" s="17">
        <f t="shared" si="98"/>
        <v>524.3022388059818</v>
      </c>
      <c r="I372" s="17">
        <f t="shared" si="99"/>
        <v>1841.750000000045</v>
      </c>
      <c r="J372" s="17">
        <f t="shared" si="100"/>
        <v>1317.4477611940633</v>
      </c>
      <c r="K372" s="17">
        <f t="shared" si="101"/>
        <v>1841.750000000045</v>
      </c>
      <c r="L372" s="17">
        <f t="shared" si="103"/>
        <v>0</v>
      </c>
      <c r="M372" s="17">
        <f t="shared" si="104"/>
        <v>0</v>
      </c>
      <c r="N372" s="17">
        <f t="shared" si="108"/>
        <v>450.25373134329402</v>
      </c>
      <c r="O372" s="17">
        <f t="shared" si="105"/>
        <v>1624.2500000000437</v>
      </c>
      <c r="P372" s="17">
        <f t="shared" si="102"/>
        <v>1173.9962686567496</v>
      </c>
      <c r="Q372" s="17">
        <f t="shared" si="109"/>
        <v>1624.2500000000437</v>
      </c>
      <c r="R372" s="17">
        <f t="shared" si="106"/>
        <v>0</v>
      </c>
      <c r="S372" s="17">
        <f t="shared" si="107"/>
        <v>0</v>
      </c>
    </row>
    <row r="373" spans="1:19" x14ac:dyDescent="0.25">
      <c r="A373" s="17">
        <v>33.6000000000003</v>
      </c>
      <c r="B373" s="17">
        <f t="shared" si="92"/>
        <v>686.72190476191872</v>
      </c>
      <c r="C373" s="17">
        <f t="shared" si="93"/>
        <v>2242.8800000000483</v>
      </c>
      <c r="D373" s="17">
        <f t="shared" si="94"/>
        <v>1556.1580952381296</v>
      </c>
      <c r="E373" s="17">
        <f t="shared" si="95"/>
        <v>2242.8800000000483</v>
      </c>
      <c r="F373" s="17">
        <f t="shared" si="96"/>
        <v>0</v>
      </c>
      <c r="G373" s="17">
        <f t="shared" si="97"/>
        <v>0</v>
      </c>
      <c r="H373" s="17">
        <f t="shared" si="98"/>
        <v>528.24571428572619</v>
      </c>
      <c r="I373" s="17">
        <f t="shared" si="99"/>
        <v>1856.8800000000451</v>
      </c>
      <c r="J373" s="17">
        <f t="shared" si="100"/>
        <v>1328.634285714319</v>
      </c>
      <c r="K373" s="17">
        <f t="shared" si="101"/>
        <v>1856.8800000000451</v>
      </c>
      <c r="L373" s="17">
        <f t="shared" si="103"/>
        <v>0</v>
      </c>
      <c r="M373" s="17">
        <f t="shared" si="104"/>
        <v>0</v>
      </c>
      <c r="N373" s="17">
        <f t="shared" si="108"/>
        <v>453.76952380953446</v>
      </c>
      <c r="O373" s="17">
        <f t="shared" si="105"/>
        <v>1638.8800000000435</v>
      </c>
      <c r="P373" s="17">
        <f t="shared" si="102"/>
        <v>1185.110476190509</v>
      </c>
      <c r="Q373" s="17">
        <f t="shared" si="109"/>
        <v>1638.8800000000435</v>
      </c>
      <c r="R373" s="17">
        <f t="shared" si="106"/>
        <v>0</v>
      </c>
      <c r="S373" s="17">
        <f t="shared" si="107"/>
        <v>0</v>
      </c>
    </row>
    <row r="374" spans="1:19" x14ac:dyDescent="0.25">
      <c r="A374" s="17">
        <v>33.700000000000301</v>
      </c>
      <c r="B374" s="17">
        <f t="shared" si="92"/>
        <v>691.36359050446492</v>
      </c>
      <c r="C374" s="17">
        <f t="shared" si="93"/>
        <v>2259.0700000000488</v>
      </c>
      <c r="D374" s="17">
        <f t="shared" si="94"/>
        <v>1567.706409495584</v>
      </c>
      <c r="E374" s="17">
        <f t="shared" si="95"/>
        <v>2259.0700000000488</v>
      </c>
      <c r="F374" s="17">
        <f t="shared" si="96"/>
        <v>0</v>
      </c>
      <c r="G374" s="17">
        <f t="shared" si="97"/>
        <v>0</v>
      </c>
      <c r="H374" s="17">
        <f t="shared" si="98"/>
        <v>532.2107715133651</v>
      </c>
      <c r="I374" s="17">
        <f t="shared" si="99"/>
        <v>1872.0700000000456</v>
      </c>
      <c r="J374" s="17">
        <f t="shared" si="100"/>
        <v>1339.8592284866804</v>
      </c>
      <c r="K374" s="17">
        <f t="shared" si="101"/>
        <v>1872.0700000000456</v>
      </c>
      <c r="L374" s="17">
        <f t="shared" si="103"/>
        <v>0</v>
      </c>
      <c r="M374" s="17">
        <f t="shared" si="104"/>
        <v>0</v>
      </c>
      <c r="N374" s="17">
        <f t="shared" si="108"/>
        <v>457.30795252226574</v>
      </c>
      <c r="O374" s="17">
        <f t="shared" si="105"/>
        <v>1653.570000000044</v>
      </c>
      <c r="P374" s="17">
        <f t="shared" si="102"/>
        <v>1196.2620474777782</v>
      </c>
      <c r="Q374" s="17">
        <f t="shared" si="109"/>
        <v>1653.570000000044</v>
      </c>
      <c r="R374" s="17">
        <f t="shared" si="106"/>
        <v>0</v>
      </c>
      <c r="S374" s="17">
        <f t="shared" si="107"/>
        <v>0</v>
      </c>
    </row>
    <row r="375" spans="1:19" x14ac:dyDescent="0.25">
      <c r="A375" s="17">
        <v>33.800000000000303</v>
      </c>
      <c r="B375" s="17">
        <f t="shared" si="92"/>
        <v>696.02579881658232</v>
      </c>
      <c r="C375" s="17">
        <f t="shared" si="93"/>
        <v>2275.3200000000497</v>
      </c>
      <c r="D375" s="17">
        <f t="shared" si="94"/>
        <v>1579.2942011834675</v>
      </c>
      <c r="E375" s="17">
        <f t="shared" si="95"/>
        <v>2275.3200000000497</v>
      </c>
      <c r="F375" s="17">
        <f t="shared" si="96"/>
        <v>0</v>
      </c>
      <c r="G375" s="17">
        <f t="shared" si="97"/>
        <v>0</v>
      </c>
      <c r="H375" s="17">
        <f t="shared" si="98"/>
        <v>536.19739644971639</v>
      </c>
      <c r="I375" s="17">
        <f t="shared" si="99"/>
        <v>1887.3200000000463</v>
      </c>
      <c r="J375" s="17">
        <f t="shared" si="100"/>
        <v>1351.12260355033</v>
      </c>
      <c r="K375" s="17">
        <f t="shared" si="101"/>
        <v>1887.3200000000463</v>
      </c>
      <c r="L375" s="17">
        <f t="shared" si="103"/>
        <v>0</v>
      </c>
      <c r="M375" s="17">
        <f t="shared" si="104"/>
        <v>0</v>
      </c>
      <c r="N375" s="17">
        <f t="shared" si="108"/>
        <v>460.86899408285109</v>
      </c>
      <c r="O375" s="17">
        <f t="shared" si="105"/>
        <v>1668.320000000045</v>
      </c>
      <c r="P375" s="17">
        <f t="shared" si="102"/>
        <v>1207.4510059171939</v>
      </c>
      <c r="Q375" s="17">
        <f t="shared" si="109"/>
        <v>1668.320000000045</v>
      </c>
      <c r="R375" s="17">
        <f t="shared" si="106"/>
        <v>0</v>
      </c>
      <c r="S375" s="17">
        <f t="shared" si="107"/>
        <v>0</v>
      </c>
    </row>
    <row r="376" spans="1:19" x14ac:dyDescent="0.25">
      <c r="A376" s="17">
        <v>33.900000000000297</v>
      </c>
      <c r="B376" s="17">
        <f t="shared" si="92"/>
        <v>700.70852507376026</v>
      </c>
      <c r="C376" s="17">
        <f t="shared" si="93"/>
        <v>2291.6300000000483</v>
      </c>
      <c r="D376" s="17">
        <f t="shared" si="94"/>
        <v>1590.9214749262881</v>
      </c>
      <c r="E376" s="17">
        <f t="shared" si="95"/>
        <v>2291.6300000000483</v>
      </c>
      <c r="F376" s="17">
        <f t="shared" si="96"/>
        <v>0</v>
      </c>
      <c r="G376" s="17">
        <f t="shared" si="97"/>
        <v>0</v>
      </c>
      <c r="H376" s="17">
        <f t="shared" si="98"/>
        <v>540.20557522125091</v>
      </c>
      <c r="I376" s="17">
        <f t="shared" si="99"/>
        <v>1902.6300000000454</v>
      </c>
      <c r="J376" s="17">
        <f t="shared" si="100"/>
        <v>1362.4244247787944</v>
      </c>
      <c r="K376" s="17">
        <f t="shared" si="101"/>
        <v>1902.6300000000454</v>
      </c>
      <c r="L376" s="17">
        <f t="shared" si="103"/>
        <v>0</v>
      </c>
      <c r="M376" s="17">
        <f t="shared" si="104"/>
        <v>0</v>
      </c>
      <c r="N376" s="17">
        <f t="shared" si="108"/>
        <v>464.4526253687423</v>
      </c>
      <c r="O376" s="17">
        <f t="shared" si="105"/>
        <v>1683.1300000000438</v>
      </c>
      <c r="P376" s="17">
        <f t="shared" si="102"/>
        <v>1218.6773746313015</v>
      </c>
      <c r="Q376" s="17">
        <f t="shared" si="109"/>
        <v>1683.1300000000438</v>
      </c>
      <c r="R376" s="17">
        <f t="shared" si="106"/>
        <v>0</v>
      </c>
      <c r="S376" s="17">
        <f t="shared" si="107"/>
        <v>0</v>
      </c>
    </row>
    <row r="377" spans="1:19" x14ac:dyDescent="0.25">
      <c r="A377" s="17">
        <v>34.000000000000298</v>
      </c>
      <c r="B377" s="17">
        <f t="shared" si="92"/>
        <v>705.41176470589653</v>
      </c>
      <c r="C377" s="17">
        <f t="shared" si="93"/>
        <v>2308.0000000000491</v>
      </c>
      <c r="D377" s="17">
        <f t="shared" si="94"/>
        <v>1602.5882352941526</v>
      </c>
      <c r="E377" s="17">
        <f t="shared" si="95"/>
        <v>2308.0000000000491</v>
      </c>
      <c r="F377" s="17">
        <f t="shared" si="96"/>
        <v>0</v>
      </c>
      <c r="G377" s="17">
        <f t="shared" si="97"/>
        <v>0</v>
      </c>
      <c r="H377" s="17">
        <f t="shared" si="98"/>
        <v>544.23529411765912</v>
      </c>
      <c r="I377" s="17">
        <f t="shared" si="99"/>
        <v>1918.0000000000459</v>
      </c>
      <c r="J377" s="17">
        <f t="shared" si="100"/>
        <v>1373.7647058823868</v>
      </c>
      <c r="K377" s="17">
        <f t="shared" si="101"/>
        <v>1918.0000000000459</v>
      </c>
      <c r="L377" s="17">
        <f t="shared" si="103"/>
        <v>0</v>
      </c>
      <c r="M377" s="17">
        <f t="shared" si="104"/>
        <v>0</v>
      </c>
      <c r="N377" s="17">
        <f t="shared" si="108"/>
        <v>468.05882352942251</v>
      </c>
      <c r="O377" s="17">
        <f t="shared" si="105"/>
        <v>1698.0000000000446</v>
      </c>
      <c r="P377" s="17">
        <f t="shared" si="102"/>
        <v>1229.9411764706219</v>
      </c>
      <c r="Q377" s="17">
        <f t="shared" si="109"/>
        <v>1698.0000000000446</v>
      </c>
      <c r="R377" s="17">
        <f t="shared" si="106"/>
        <v>0</v>
      </c>
      <c r="S377" s="17">
        <f t="shared" si="107"/>
        <v>0</v>
      </c>
    </row>
    <row r="378" spans="1:19" x14ac:dyDescent="0.25">
      <c r="A378" s="17">
        <v>34.1000000000003</v>
      </c>
      <c r="B378" s="17">
        <f t="shared" ref="B378:B441" si="110">(+$B$11/3*A378^3+$B$12/2*A378^2+$B$13*A378+$B$14)/A378</f>
        <v>710.13551319649514</v>
      </c>
      <c r="C378" s="17">
        <f t="shared" ref="C378:C441" si="111">+$B$11*A378^2+$B$12*A378+$B$13</f>
        <v>2324.4300000000494</v>
      </c>
      <c r="D378" s="17">
        <f t="shared" ref="D378:D441" si="112">ABS(+C378-B378)</f>
        <v>1614.2944868035543</v>
      </c>
      <c r="E378" s="17">
        <f t="shared" ref="E378:E441" si="113">IF(C378&gt;=B378,C378,NA())</f>
        <v>2324.4300000000494</v>
      </c>
      <c r="F378" s="17">
        <f t="shared" ref="F378:F441" si="114">IF(D378=$B$10,C378,0)</f>
        <v>0</v>
      </c>
      <c r="G378" s="17">
        <f t="shared" ref="G378:G441" si="115">IF(C378=F378,A378,0)</f>
        <v>0</v>
      </c>
      <c r="H378" s="17">
        <f t="shared" ref="H378:H441" si="116">(+$C$11/3*A378^3+$C$12/2*A378^2+$C$13*A378+$C$14)/A378</f>
        <v>548.28653958945495</v>
      </c>
      <c r="I378" s="17">
        <f t="shared" ref="I378:I441" si="117">+$C$11*A378^2+$C$12*A378+$C$13</f>
        <v>1933.4300000000462</v>
      </c>
      <c r="J378" s="17">
        <f t="shared" ref="J378:J441" si="118">ABS(+I378-H378)</f>
        <v>1385.1434604105912</v>
      </c>
      <c r="K378" s="17">
        <f t="shared" ref="K378:K441" si="119">IF(I378&gt;=H378,I378,NA())</f>
        <v>1933.4300000000462</v>
      </c>
      <c r="L378" s="17">
        <f t="shared" si="103"/>
        <v>0</v>
      </c>
      <c r="M378" s="17">
        <f t="shared" si="104"/>
        <v>0</v>
      </c>
      <c r="N378" s="17">
        <f t="shared" si="108"/>
        <v>471.68756598241555</v>
      </c>
      <c r="O378" s="17">
        <f t="shared" si="105"/>
        <v>1712.9300000000446</v>
      </c>
      <c r="P378" s="17">
        <f t="shared" si="102"/>
        <v>1241.242434017629</v>
      </c>
      <c r="Q378" s="17">
        <f t="shared" si="109"/>
        <v>1712.9300000000446</v>
      </c>
      <c r="R378" s="17">
        <f t="shared" si="106"/>
        <v>0</v>
      </c>
      <c r="S378" s="17">
        <f t="shared" si="107"/>
        <v>0</v>
      </c>
    </row>
    <row r="379" spans="1:19" x14ac:dyDescent="0.25">
      <c r="A379" s="17">
        <v>34.200000000000301</v>
      </c>
      <c r="B379" s="17">
        <f t="shared" si="110"/>
        <v>714.87976608188569</v>
      </c>
      <c r="C379" s="17">
        <f t="shared" si="111"/>
        <v>2340.9200000000501</v>
      </c>
      <c r="D379" s="17">
        <f t="shared" si="112"/>
        <v>1626.0402339181644</v>
      </c>
      <c r="E379" s="17">
        <f t="shared" si="113"/>
        <v>2340.9200000000501</v>
      </c>
      <c r="F379" s="17">
        <f t="shared" si="114"/>
        <v>0</v>
      </c>
      <c r="G379" s="17">
        <f t="shared" si="115"/>
        <v>0</v>
      </c>
      <c r="H379" s="17">
        <f t="shared" si="116"/>
        <v>552.35929824562641</v>
      </c>
      <c r="I379" s="17">
        <f t="shared" si="117"/>
        <v>1948.9200000000469</v>
      </c>
      <c r="J379" s="17">
        <f t="shared" si="118"/>
        <v>1396.5607017544205</v>
      </c>
      <c r="K379" s="17">
        <f t="shared" si="119"/>
        <v>1948.9200000000469</v>
      </c>
      <c r="L379" s="17">
        <f t="shared" si="103"/>
        <v>0</v>
      </c>
      <c r="M379" s="17">
        <f t="shared" si="104"/>
        <v>0</v>
      </c>
      <c r="N379" s="17">
        <f t="shared" si="108"/>
        <v>475.33883040936774</v>
      </c>
      <c r="O379" s="17">
        <f t="shared" si="105"/>
        <v>1727.9200000000453</v>
      </c>
      <c r="P379" s="17">
        <f t="shared" si="102"/>
        <v>1252.5811695906775</v>
      </c>
      <c r="Q379" s="17">
        <f t="shared" si="109"/>
        <v>1727.9200000000453</v>
      </c>
      <c r="R379" s="17">
        <f t="shared" si="106"/>
        <v>0</v>
      </c>
      <c r="S379" s="17">
        <f t="shared" si="107"/>
        <v>0</v>
      </c>
    </row>
    <row r="380" spans="1:19" x14ac:dyDescent="0.25">
      <c r="A380" s="17">
        <v>34.300000000000303</v>
      </c>
      <c r="B380" s="17">
        <f t="shared" si="110"/>
        <v>719.64451895045181</v>
      </c>
      <c r="C380" s="17">
        <f t="shared" si="111"/>
        <v>2357.4700000000503</v>
      </c>
      <c r="D380" s="17">
        <f t="shared" si="112"/>
        <v>1637.8254810495985</v>
      </c>
      <c r="E380" s="17">
        <f t="shared" si="113"/>
        <v>2357.4700000000503</v>
      </c>
      <c r="F380" s="17">
        <f t="shared" si="114"/>
        <v>0</v>
      </c>
      <c r="G380" s="17">
        <f t="shared" si="115"/>
        <v>0</v>
      </c>
      <c r="H380" s="17">
        <f t="shared" si="116"/>
        <v>556.45355685132438</v>
      </c>
      <c r="I380" s="17">
        <f t="shared" si="117"/>
        <v>1964.4700000000469</v>
      </c>
      <c r="J380" s="17">
        <f t="shared" si="118"/>
        <v>1408.0164431487224</v>
      </c>
      <c r="K380" s="17">
        <f t="shared" si="119"/>
        <v>1964.4700000000469</v>
      </c>
      <c r="L380" s="17">
        <f t="shared" si="103"/>
        <v>0</v>
      </c>
      <c r="M380" s="17">
        <f t="shared" si="104"/>
        <v>0</v>
      </c>
      <c r="N380" s="17">
        <f t="shared" si="108"/>
        <v>479.0125947521978</v>
      </c>
      <c r="O380" s="17">
        <f t="shared" si="105"/>
        <v>1742.9700000000455</v>
      </c>
      <c r="P380" s="17">
        <f t="shared" si="102"/>
        <v>1263.9574052478476</v>
      </c>
      <c r="Q380" s="17">
        <f t="shared" si="109"/>
        <v>1742.9700000000455</v>
      </c>
      <c r="R380" s="17">
        <f t="shared" si="106"/>
        <v>0</v>
      </c>
      <c r="S380" s="17">
        <f t="shared" si="107"/>
        <v>0</v>
      </c>
    </row>
    <row r="381" spans="1:19" x14ac:dyDescent="0.25">
      <c r="A381" s="17">
        <v>34.400000000000297</v>
      </c>
      <c r="B381" s="17">
        <f t="shared" si="110"/>
        <v>724.42976744187456</v>
      </c>
      <c r="C381" s="17">
        <f t="shared" si="111"/>
        <v>2374.080000000049</v>
      </c>
      <c r="D381" s="17">
        <f t="shared" si="112"/>
        <v>1649.6502325581746</v>
      </c>
      <c r="E381" s="17">
        <f t="shared" si="113"/>
        <v>2374.080000000049</v>
      </c>
      <c r="F381" s="17">
        <f t="shared" si="114"/>
        <v>0</v>
      </c>
      <c r="G381" s="17">
        <f t="shared" si="115"/>
        <v>0</v>
      </c>
      <c r="H381" s="17">
        <f t="shared" si="116"/>
        <v>560.56930232559353</v>
      </c>
      <c r="I381" s="17">
        <f t="shared" si="117"/>
        <v>1980.0800000000461</v>
      </c>
      <c r="J381" s="17">
        <f t="shared" si="118"/>
        <v>1419.5106976744526</v>
      </c>
      <c r="K381" s="17">
        <f t="shared" si="119"/>
        <v>1980.0800000000461</v>
      </c>
      <c r="L381" s="17">
        <f t="shared" si="103"/>
        <v>0</v>
      </c>
      <c r="M381" s="17">
        <f t="shared" si="104"/>
        <v>0</v>
      </c>
      <c r="N381" s="17">
        <f t="shared" si="108"/>
        <v>482.70883720931323</v>
      </c>
      <c r="O381" s="17">
        <f t="shared" si="105"/>
        <v>1758.0800000000445</v>
      </c>
      <c r="P381" s="17">
        <f t="shared" si="102"/>
        <v>1275.3711627907312</v>
      </c>
      <c r="Q381" s="17">
        <f t="shared" si="109"/>
        <v>1758.0800000000445</v>
      </c>
      <c r="R381" s="17">
        <f t="shared" si="106"/>
        <v>0</v>
      </c>
      <c r="S381" s="17">
        <f t="shared" si="107"/>
        <v>0</v>
      </c>
    </row>
    <row r="382" spans="1:19" x14ac:dyDescent="0.25">
      <c r="A382" s="17">
        <v>34.500000000000298</v>
      </c>
      <c r="B382" s="17">
        <f t="shared" si="110"/>
        <v>729.23550724639119</v>
      </c>
      <c r="C382" s="17">
        <f t="shared" si="111"/>
        <v>2390.75000000005</v>
      </c>
      <c r="D382" s="17">
        <f t="shared" si="112"/>
        <v>1661.5144927536589</v>
      </c>
      <c r="E382" s="17">
        <f t="shared" si="113"/>
        <v>2390.75000000005</v>
      </c>
      <c r="F382" s="17">
        <f t="shared" si="114"/>
        <v>0</v>
      </c>
      <c r="G382" s="17">
        <f t="shared" si="115"/>
        <v>0</v>
      </c>
      <c r="H382" s="17">
        <f t="shared" si="116"/>
        <v>564.70652173914289</v>
      </c>
      <c r="I382" s="17">
        <f t="shared" si="117"/>
        <v>1995.7500000000468</v>
      </c>
      <c r="J382" s="17">
        <f t="shared" si="118"/>
        <v>1431.0434782609041</v>
      </c>
      <c r="K382" s="17">
        <f t="shared" si="119"/>
        <v>1995.7500000000468</v>
      </c>
      <c r="L382" s="17">
        <f t="shared" si="103"/>
        <v>0</v>
      </c>
      <c r="M382" s="17">
        <f t="shared" si="104"/>
        <v>0</v>
      </c>
      <c r="N382" s="17">
        <f t="shared" si="108"/>
        <v>486.42753623189526</v>
      </c>
      <c r="O382" s="17">
        <f t="shared" si="105"/>
        <v>1773.2500000000455</v>
      </c>
      <c r="P382" s="17">
        <f t="shared" si="102"/>
        <v>1286.8224637681501</v>
      </c>
      <c r="Q382" s="17">
        <f t="shared" si="109"/>
        <v>1773.2500000000455</v>
      </c>
      <c r="R382" s="17">
        <f t="shared" si="106"/>
        <v>0</v>
      </c>
      <c r="S382" s="17">
        <f t="shared" si="107"/>
        <v>0</v>
      </c>
    </row>
    <row r="383" spans="1:19" x14ac:dyDescent="0.25">
      <c r="A383" s="17">
        <v>34.6000000000003</v>
      </c>
      <c r="B383" s="17">
        <f t="shared" si="110"/>
        <v>734.06173410406086</v>
      </c>
      <c r="C383" s="17">
        <f t="shared" si="111"/>
        <v>2407.4800000000505</v>
      </c>
      <c r="D383" s="17">
        <f t="shared" si="112"/>
        <v>1673.4182658959896</v>
      </c>
      <c r="E383" s="17">
        <f t="shared" si="113"/>
        <v>2407.4800000000505</v>
      </c>
      <c r="F383" s="17">
        <f t="shared" si="114"/>
        <v>0</v>
      </c>
      <c r="G383" s="17">
        <f t="shared" si="115"/>
        <v>0</v>
      </c>
      <c r="H383" s="17">
        <f t="shared" si="116"/>
        <v>568.86520231215127</v>
      </c>
      <c r="I383" s="17">
        <f t="shared" si="117"/>
        <v>2011.4800000000473</v>
      </c>
      <c r="J383" s="17">
        <f t="shared" si="118"/>
        <v>1442.614797687896</v>
      </c>
      <c r="K383" s="17">
        <f t="shared" si="119"/>
        <v>2011.4800000000473</v>
      </c>
      <c r="L383" s="17">
        <f t="shared" si="103"/>
        <v>0</v>
      </c>
      <c r="M383" s="17">
        <f t="shared" si="104"/>
        <v>0</v>
      </c>
      <c r="N383" s="17">
        <f t="shared" si="108"/>
        <v>490.16867052024259</v>
      </c>
      <c r="O383" s="17">
        <f t="shared" si="105"/>
        <v>1788.4800000000457</v>
      </c>
      <c r="P383" s="17">
        <f t="shared" si="102"/>
        <v>1298.3113294798031</v>
      </c>
      <c r="Q383" s="17">
        <f t="shared" si="109"/>
        <v>1788.4800000000457</v>
      </c>
      <c r="R383" s="17">
        <f t="shared" si="106"/>
        <v>0</v>
      </c>
      <c r="S383" s="17">
        <f t="shared" si="107"/>
        <v>0</v>
      </c>
    </row>
    <row r="384" spans="1:19" x14ac:dyDescent="0.25">
      <c r="A384" s="17">
        <v>34.700000000000301</v>
      </c>
      <c r="B384" s="17">
        <f t="shared" si="110"/>
        <v>738.90844380404917</v>
      </c>
      <c r="C384" s="17">
        <f t="shared" si="111"/>
        <v>2424.2700000000505</v>
      </c>
      <c r="D384" s="17">
        <f t="shared" si="112"/>
        <v>1685.3615561960014</v>
      </c>
      <c r="E384" s="17">
        <f t="shared" si="113"/>
        <v>2424.2700000000505</v>
      </c>
      <c r="F384" s="17">
        <f t="shared" si="114"/>
        <v>0</v>
      </c>
      <c r="G384" s="17">
        <f t="shared" si="115"/>
        <v>0</v>
      </c>
      <c r="H384" s="17">
        <f t="shared" si="116"/>
        <v>573.04533141211641</v>
      </c>
      <c r="I384" s="17">
        <f t="shared" si="117"/>
        <v>2027.2700000000473</v>
      </c>
      <c r="J384" s="17">
        <f t="shared" si="118"/>
        <v>1454.2246685879309</v>
      </c>
      <c r="K384" s="17">
        <f t="shared" si="119"/>
        <v>2027.2700000000473</v>
      </c>
      <c r="L384" s="17">
        <f t="shared" si="103"/>
        <v>0</v>
      </c>
      <c r="M384" s="17">
        <f t="shared" si="104"/>
        <v>0</v>
      </c>
      <c r="N384" s="17">
        <f t="shared" si="108"/>
        <v>493.93221902018428</v>
      </c>
      <c r="O384" s="17">
        <f t="shared" si="105"/>
        <v>1803.7700000000457</v>
      </c>
      <c r="P384" s="17">
        <f t="shared" si="102"/>
        <v>1309.8377809798615</v>
      </c>
      <c r="Q384" s="17">
        <f t="shared" si="109"/>
        <v>1803.7700000000457</v>
      </c>
      <c r="R384" s="17">
        <f t="shared" si="106"/>
        <v>0</v>
      </c>
      <c r="S384" s="17">
        <f t="shared" si="107"/>
        <v>0</v>
      </c>
    </row>
    <row r="385" spans="1:19" x14ac:dyDescent="0.25">
      <c r="A385" s="17">
        <v>34.800000000000303</v>
      </c>
      <c r="B385" s="17">
        <f t="shared" si="110"/>
        <v>743.77563218392288</v>
      </c>
      <c r="C385" s="17">
        <f t="shared" si="111"/>
        <v>2441.1200000000517</v>
      </c>
      <c r="D385" s="17">
        <f t="shared" si="112"/>
        <v>1697.3443678161289</v>
      </c>
      <c r="E385" s="17">
        <f t="shared" si="113"/>
        <v>2441.1200000000517</v>
      </c>
      <c r="F385" s="17">
        <f t="shared" si="114"/>
        <v>0</v>
      </c>
      <c r="G385" s="17">
        <f t="shared" si="115"/>
        <v>0</v>
      </c>
      <c r="H385" s="17">
        <f t="shared" si="116"/>
        <v>577.246896551737</v>
      </c>
      <c r="I385" s="17">
        <f t="shared" si="117"/>
        <v>2043.1200000000483</v>
      </c>
      <c r="J385" s="17">
        <f t="shared" si="118"/>
        <v>1465.8731034483112</v>
      </c>
      <c r="K385" s="17">
        <f t="shared" si="119"/>
        <v>2043.1200000000483</v>
      </c>
      <c r="L385" s="17">
        <f t="shared" si="103"/>
        <v>0</v>
      </c>
      <c r="M385" s="17">
        <f t="shared" si="104"/>
        <v>0</v>
      </c>
      <c r="N385" s="17">
        <f t="shared" si="108"/>
        <v>497.71816091955168</v>
      </c>
      <c r="O385" s="17">
        <f t="shared" si="105"/>
        <v>1819.120000000047</v>
      </c>
      <c r="P385" s="17">
        <f t="shared" si="102"/>
        <v>1321.4018390804954</v>
      </c>
      <c r="Q385" s="17">
        <f t="shared" si="109"/>
        <v>1819.120000000047</v>
      </c>
      <c r="R385" s="17">
        <f t="shared" si="106"/>
        <v>0</v>
      </c>
      <c r="S385" s="17">
        <f t="shared" si="107"/>
        <v>0</v>
      </c>
    </row>
    <row r="386" spans="1:19" x14ac:dyDescent="0.25">
      <c r="A386" s="17">
        <v>34.900000000000297</v>
      </c>
      <c r="B386" s="17">
        <f t="shared" si="110"/>
        <v>748.66329512895436</v>
      </c>
      <c r="C386" s="17">
        <f t="shared" si="111"/>
        <v>2458.0300000000502</v>
      </c>
      <c r="D386" s="17">
        <f t="shared" si="112"/>
        <v>1709.3667048710959</v>
      </c>
      <c r="E386" s="17">
        <f t="shared" si="113"/>
        <v>2458.0300000000502</v>
      </c>
      <c r="F386" s="17">
        <f t="shared" si="114"/>
        <v>0</v>
      </c>
      <c r="G386" s="17">
        <f t="shared" si="115"/>
        <v>0</v>
      </c>
      <c r="H386" s="17">
        <f t="shared" si="116"/>
        <v>581.46988538683206</v>
      </c>
      <c r="I386" s="17">
        <f t="shared" si="117"/>
        <v>2059.030000000047</v>
      </c>
      <c r="J386" s="17">
        <f t="shared" si="118"/>
        <v>1477.5601146132149</v>
      </c>
      <c r="K386" s="17">
        <f t="shared" si="119"/>
        <v>2059.030000000047</v>
      </c>
      <c r="L386" s="17">
        <f t="shared" si="103"/>
        <v>0</v>
      </c>
      <c r="M386" s="17">
        <f t="shared" si="104"/>
        <v>0</v>
      </c>
      <c r="N386" s="17">
        <f t="shared" si="108"/>
        <v>501.52647564471044</v>
      </c>
      <c r="O386" s="17">
        <f t="shared" si="105"/>
        <v>1834.5300000000457</v>
      </c>
      <c r="P386" s="17">
        <f t="shared" si="102"/>
        <v>1333.0035243553352</v>
      </c>
      <c r="Q386" s="17">
        <f t="shared" si="109"/>
        <v>1834.5300000000457</v>
      </c>
      <c r="R386" s="17">
        <f t="shared" si="106"/>
        <v>0</v>
      </c>
      <c r="S386" s="17">
        <f t="shared" si="107"/>
        <v>0</v>
      </c>
    </row>
    <row r="387" spans="1:19" x14ac:dyDescent="0.25">
      <c r="A387" s="17">
        <v>35.000000000000298</v>
      </c>
      <c r="B387" s="17">
        <f t="shared" si="110"/>
        <v>753.57142857144333</v>
      </c>
      <c r="C387" s="17">
        <f t="shared" si="111"/>
        <v>2475.0000000000509</v>
      </c>
      <c r="D387" s="17">
        <f t="shared" si="112"/>
        <v>1721.4285714286075</v>
      </c>
      <c r="E387" s="17">
        <f t="shared" si="113"/>
        <v>2475.0000000000509</v>
      </c>
      <c r="F387" s="17">
        <f t="shared" si="114"/>
        <v>0</v>
      </c>
      <c r="G387" s="17">
        <f t="shared" si="115"/>
        <v>0</v>
      </c>
      <c r="H387" s="17">
        <f t="shared" si="116"/>
        <v>585.7142857142984</v>
      </c>
      <c r="I387" s="17">
        <f t="shared" si="117"/>
        <v>2075.0000000000477</v>
      </c>
      <c r="J387" s="17">
        <f t="shared" si="118"/>
        <v>1489.2857142857492</v>
      </c>
      <c r="K387" s="17">
        <f t="shared" si="119"/>
        <v>2075.0000000000477</v>
      </c>
      <c r="L387" s="17">
        <f t="shared" si="103"/>
        <v>0</v>
      </c>
      <c r="M387" s="17">
        <f t="shared" si="104"/>
        <v>0</v>
      </c>
      <c r="N387" s="17">
        <f t="shared" si="108"/>
        <v>505.35714285715437</v>
      </c>
      <c r="O387" s="17">
        <f t="shared" si="105"/>
        <v>1850.0000000000464</v>
      </c>
      <c r="P387" s="17">
        <f t="shared" si="102"/>
        <v>1344.6428571428919</v>
      </c>
      <c r="Q387" s="17">
        <f t="shared" si="109"/>
        <v>1850.0000000000464</v>
      </c>
      <c r="R387" s="17">
        <f t="shared" si="106"/>
        <v>0</v>
      </c>
      <c r="S387" s="17">
        <f t="shared" si="107"/>
        <v>0</v>
      </c>
    </row>
    <row r="388" spans="1:19" x14ac:dyDescent="0.25">
      <c r="A388" s="17">
        <v>35.1000000000003</v>
      </c>
      <c r="B388" s="17">
        <f t="shared" si="110"/>
        <v>758.50002849004341</v>
      </c>
      <c r="C388" s="17">
        <f t="shared" si="111"/>
        <v>2492.0300000000516</v>
      </c>
      <c r="D388" s="17">
        <f t="shared" si="112"/>
        <v>1733.5299715100082</v>
      </c>
      <c r="E388" s="17">
        <f t="shared" si="113"/>
        <v>2492.0300000000516</v>
      </c>
      <c r="F388" s="17">
        <f t="shared" si="114"/>
        <v>0</v>
      </c>
      <c r="G388" s="17">
        <f t="shared" si="115"/>
        <v>0</v>
      </c>
      <c r="H388" s="17">
        <f t="shared" si="116"/>
        <v>589.9800854700984</v>
      </c>
      <c r="I388" s="17">
        <f t="shared" si="117"/>
        <v>2091.0300000000484</v>
      </c>
      <c r="J388" s="17">
        <f t="shared" si="118"/>
        <v>1501.04991452995</v>
      </c>
      <c r="K388" s="17">
        <f t="shared" si="119"/>
        <v>2091.0300000000484</v>
      </c>
      <c r="L388" s="17">
        <f t="shared" si="103"/>
        <v>0</v>
      </c>
      <c r="M388" s="17">
        <f t="shared" si="104"/>
        <v>0</v>
      </c>
      <c r="N388" s="17">
        <f t="shared" si="108"/>
        <v>509.21014245015402</v>
      </c>
      <c r="O388" s="17">
        <f t="shared" si="105"/>
        <v>1865.5300000000468</v>
      </c>
      <c r="P388" s="17">
        <f t="shared" si="102"/>
        <v>1356.3198575498927</v>
      </c>
      <c r="Q388" s="17">
        <f t="shared" si="109"/>
        <v>1865.5300000000468</v>
      </c>
      <c r="R388" s="17">
        <f t="shared" si="106"/>
        <v>0</v>
      </c>
      <c r="S388" s="17">
        <f t="shared" si="107"/>
        <v>0</v>
      </c>
    </row>
    <row r="389" spans="1:19" x14ac:dyDescent="0.25">
      <c r="A389" s="17">
        <v>35.200000000000301</v>
      </c>
      <c r="B389" s="17">
        <f t="shared" si="110"/>
        <v>763.44909090910596</v>
      </c>
      <c r="C389" s="17">
        <f t="shared" si="111"/>
        <v>2509.1200000000517</v>
      </c>
      <c r="D389" s="17">
        <f t="shared" si="112"/>
        <v>1745.6709090909458</v>
      </c>
      <c r="E389" s="17">
        <f t="shared" si="113"/>
        <v>2509.1200000000517</v>
      </c>
      <c r="F389" s="17">
        <f t="shared" si="114"/>
        <v>0</v>
      </c>
      <c r="G389" s="17">
        <f t="shared" si="115"/>
        <v>0</v>
      </c>
      <c r="H389" s="17">
        <f t="shared" si="116"/>
        <v>594.26727272728579</v>
      </c>
      <c r="I389" s="17">
        <f t="shared" si="117"/>
        <v>2107.1200000000485</v>
      </c>
      <c r="J389" s="17">
        <f t="shared" si="118"/>
        <v>1512.8527272727629</v>
      </c>
      <c r="K389" s="17">
        <f t="shared" si="119"/>
        <v>2107.1200000000485</v>
      </c>
      <c r="L389" s="17">
        <f t="shared" si="103"/>
        <v>0</v>
      </c>
      <c r="M389" s="17">
        <f t="shared" si="104"/>
        <v>0</v>
      </c>
      <c r="N389" s="17">
        <f t="shared" si="108"/>
        <v>513.08545454546629</v>
      </c>
      <c r="O389" s="17">
        <f t="shared" si="105"/>
        <v>1881.120000000047</v>
      </c>
      <c r="P389" s="17">
        <f t="shared" si="102"/>
        <v>1368.0345454545807</v>
      </c>
      <c r="Q389" s="17">
        <f t="shared" si="109"/>
        <v>1881.120000000047</v>
      </c>
      <c r="R389" s="17">
        <f t="shared" si="106"/>
        <v>0</v>
      </c>
      <c r="S389" s="17">
        <f t="shared" si="107"/>
        <v>0</v>
      </c>
    </row>
    <row r="390" spans="1:19" x14ac:dyDescent="0.25">
      <c r="A390" s="17">
        <v>35.300000000000303</v>
      </c>
      <c r="B390" s="17">
        <f t="shared" si="110"/>
        <v>768.41861189803205</v>
      </c>
      <c r="C390" s="17">
        <f t="shared" si="111"/>
        <v>2526.2700000000523</v>
      </c>
      <c r="D390" s="17">
        <f t="shared" si="112"/>
        <v>1757.8513881020203</v>
      </c>
      <c r="E390" s="17">
        <f t="shared" si="113"/>
        <v>2526.2700000000523</v>
      </c>
      <c r="F390" s="17">
        <f t="shared" si="114"/>
        <v>0</v>
      </c>
      <c r="G390" s="17">
        <f t="shared" si="115"/>
        <v>0</v>
      </c>
      <c r="H390" s="17">
        <f t="shared" si="116"/>
        <v>598.57583569406393</v>
      </c>
      <c r="I390" s="17">
        <f t="shared" si="117"/>
        <v>2123.2700000000486</v>
      </c>
      <c r="J390" s="17">
        <f t="shared" si="118"/>
        <v>1524.6941643059847</v>
      </c>
      <c r="K390" s="17">
        <f t="shared" si="119"/>
        <v>2123.2700000000486</v>
      </c>
      <c r="L390" s="17">
        <f t="shared" si="103"/>
        <v>0</v>
      </c>
      <c r="M390" s="17">
        <f t="shared" si="104"/>
        <v>0</v>
      </c>
      <c r="N390" s="17">
        <f t="shared" si="108"/>
        <v>516.98305949009659</v>
      </c>
      <c r="O390" s="17">
        <f t="shared" si="105"/>
        <v>1896.7700000000475</v>
      </c>
      <c r="P390" s="17">
        <f t="shared" si="102"/>
        <v>1379.7869405099509</v>
      </c>
      <c r="Q390" s="17">
        <f t="shared" si="109"/>
        <v>1896.7700000000475</v>
      </c>
      <c r="R390" s="17">
        <f t="shared" si="106"/>
        <v>0</v>
      </c>
      <c r="S390" s="17">
        <f t="shared" si="107"/>
        <v>0</v>
      </c>
    </row>
    <row r="391" spans="1:19" x14ac:dyDescent="0.25">
      <c r="A391" s="17">
        <v>35.400000000000297</v>
      </c>
      <c r="B391" s="17">
        <f t="shared" si="110"/>
        <v>773.40858757063631</v>
      </c>
      <c r="C391" s="17">
        <f t="shared" si="111"/>
        <v>2543.4800000000514</v>
      </c>
      <c r="D391" s="17">
        <f t="shared" si="112"/>
        <v>1770.071412429415</v>
      </c>
      <c r="E391" s="17">
        <f t="shared" si="113"/>
        <v>2543.4800000000514</v>
      </c>
      <c r="F391" s="17">
        <f t="shared" si="114"/>
        <v>0</v>
      </c>
      <c r="G391" s="17">
        <f t="shared" si="115"/>
        <v>0</v>
      </c>
      <c r="H391" s="17">
        <f t="shared" si="116"/>
        <v>602.90576271187729</v>
      </c>
      <c r="I391" s="17">
        <f t="shared" si="117"/>
        <v>2139.4800000000487</v>
      </c>
      <c r="J391" s="17">
        <f t="shared" si="118"/>
        <v>1536.5742372881714</v>
      </c>
      <c r="K391" s="17">
        <f t="shared" si="119"/>
        <v>2139.4800000000487</v>
      </c>
      <c r="L391" s="17">
        <f t="shared" si="103"/>
        <v>0</v>
      </c>
      <c r="M391" s="17">
        <f t="shared" si="104"/>
        <v>0</v>
      </c>
      <c r="N391" s="17">
        <f t="shared" si="108"/>
        <v>520.90293785311906</v>
      </c>
      <c r="O391" s="17">
        <f t="shared" si="105"/>
        <v>1912.4800000000469</v>
      </c>
      <c r="P391" s="17">
        <f t="shared" si="102"/>
        <v>1391.5770621469278</v>
      </c>
      <c r="Q391" s="17">
        <f t="shared" si="109"/>
        <v>1912.4800000000469</v>
      </c>
      <c r="R391" s="17">
        <f t="shared" si="106"/>
        <v>0</v>
      </c>
      <c r="S391" s="17">
        <f t="shared" si="107"/>
        <v>0</v>
      </c>
    </row>
    <row r="392" spans="1:19" x14ac:dyDescent="0.25">
      <c r="A392" s="17">
        <v>35.500000000000298</v>
      </c>
      <c r="B392" s="17">
        <f t="shared" si="110"/>
        <v>778.41901408452202</v>
      </c>
      <c r="C392" s="17">
        <f t="shared" si="111"/>
        <v>2560.7500000000518</v>
      </c>
      <c r="D392" s="17">
        <f t="shared" si="112"/>
        <v>1782.3309859155297</v>
      </c>
      <c r="E392" s="17">
        <f t="shared" si="113"/>
        <v>2560.7500000000518</v>
      </c>
      <c r="F392" s="17">
        <f t="shared" si="114"/>
        <v>0</v>
      </c>
      <c r="G392" s="17">
        <f t="shared" si="115"/>
        <v>0</v>
      </c>
      <c r="H392" s="17">
        <f t="shared" si="116"/>
        <v>607.25704225353411</v>
      </c>
      <c r="I392" s="17">
        <f t="shared" si="117"/>
        <v>2155.7500000000487</v>
      </c>
      <c r="J392" s="17">
        <f t="shared" si="118"/>
        <v>1548.4929577465145</v>
      </c>
      <c r="K392" s="17">
        <f t="shared" si="119"/>
        <v>2155.7500000000487</v>
      </c>
      <c r="L392" s="17">
        <f t="shared" si="103"/>
        <v>0</v>
      </c>
      <c r="M392" s="17">
        <f t="shared" si="104"/>
        <v>0</v>
      </c>
      <c r="N392" s="17">
        <f t="shared" si="108"/>
        <v>524.845070422547</v>
      </c>
      <c r="O392" s="17">
        <f t="shared" si="105"/>
        <v>1928.2500000000473</v>
      </c>
      <c r="P392" s="17">
        <f t="shared" si="102"/>
        <v>1403.4049295775003</v>
      </c>
      <c r="Q392" s="17">
        <f t="shared" si="109"/>
        <v>1928.2500000000473</v>
      </c>
      <c r="R392" s="17">
        <f t="shared" si="106"/>
        <v>0</v>
      </c>
      <c r="S392" s="17">
        <f t="shared" si="107"/>
        <v>0</v>
      </c>
    </row>
    <row r="393" spans="1:19" x14ac:dyDescent="0.25">
      <c r="A393" s="17">
        <v>35.6000000000003</v>
      </c>
      <c r="B393" s="17">
        <f t="shared" si="110"/>
        <v>783.44988764046445</v>
      </c>
      <c r="C393" s="17">
        <f t="shared" si="111"/>
        <v>2578.0800000000518</v>
      </c>
      <c r="D393" s="17">
        <f t="shared" si="112"/>
        <v>1794.6301123595872</v>
      </c>
      <c r="E393" s="17">
        <f t="shared" si="113"/>
        <v>2578.0800000000518</v>
      </c>
      <c r="F393" s="17">
        <f t="shared" si="114"/>
        <v>0</v>
      </c>
      <c r="G393" s="17">
        <f t="shared" si="115"/>
        <v>0</v>
      </c>
      <c r="H393" s="17">
        <f t="shared" si="116"/>
        <v>611.6296629213615</v>
      </c>
      <c r="I393" s="17">
        <f t="shared" si="117"/>
        <v>2172.0800000000486</v>
      </c>
      <c r="J393" s="17">
        <f t="shared" si="118"/>
        <v>1560.450337078687</v>
      </c>
      <c r="K393" s="17">
        <f t="shared" si="119"/>
        <v>2172.0800000000486</v>
      </c>
      <c r="L393" s="17">
        <f t="shared" si="103"/>
        <v>0</v>
      </c>
      <c r="M393" s="17">
        <f t="shared" si="104"/>
        <v>0</v>
      </c>
      <c r="N393" s="17">
        <f t="shared" si="108"/>
        <v>528.80943820225912</v>
      </c>
      <c r="O393" s="17">
        <f t="shared" si="105"/>
        <v>1944.080000000047</v>
      </c>
      <c r="P393" s="17">
        <f t="shared" si="102"/>
        <v>1415.2705617977879</v>
      </c>
      <c r="Q393" s="17">
        <f t="shared" si="109"/>
        <v>1944.080000000047</v>
      </c>
      <c r="R393" s="17">
        <f t="shared" si="106"/>
        <v>0</v>
      </c>
      <c r="S393" s="17">
        <f t="shared" si="107"/>
        <v>0</v>
      </c>
    </row>
    <row r="394" spans="1:19" x14ac:dyDescent="0.25">
      <c r="A394" s="17">
        <v>35.700000000000301</v>
      </c>
      <c r="B394" s="17">
        <f t="shared" si="110"/>
        <v>788.50120448180792</v>
      </c>
      <c r="C394" s="17">
        <f t="shared" si="111"/>
        <v>2595.470000000053</v>
      </c>
      <c r="D394" s="17">
        <f t="shared" si="112"/>
        <v>1806.9687955182451</v>
      </c>
      <c r="E394" s="17">
        <f t="shared" si="113"/>
        <v>2595.470000000053</v>
      </c>
      <c r="F394" s="17">
        <f t="shared" si="114"/>
        <v>0</v>
      </c>
      <c r="G394" s="17">
        <f t="shared" si="115"/>
        <v>0</v>
      </c>
      <c r="H394" s="17">
        <f t="shared" si="116"/>
        <v>616.02361344539145</v>
      </c>
      <c r="I394" s="17">
        <f t="shared" si="117"/>
        <v>2188.4700000000498</v>
      </c>
      <c r="J394" s="17">
        <f t="shared" si="118"/>
        <v>1572.4463865546584</v>
      </c>
      <c r="K394" s="17">
        <f t="shared" si="119"/>
        <v>2188.4700000000498</v>
      </c>
      <c r="L394" s="17">
        <f t="shared" si="103"/>
        <v>0</v>
      </c>
      <c r="M394" s="17">
        <f t="shared" si="104"/>
        <v>0</v>
      </c>
      <c r="N394" s="17">
        <f t="shared" si="108"/>
        <v>532.79602240897555</v>
      </c>
      <c r="O394" s="17">
        <f t="shared" si="105"/>
        <v>1959.9700000000482</v>
      </c>
      <c r="P394" s="17">
        <f t="shared" si="102"/>
        <v>1427.1739775910728</v>
      </c>
      <c r="Q394" s="17">
        <f t="shared" si="109"/>
        <v>1959.9700000000482</v>
      </c>
      <c r="R394" s="17">
        <f t="shared" si="106"/>
        <v>0</v>
      </c>
      <c r="S394" s="17">
        <f t="shared" si="107"/>
        <v>0</v>
      </c>
    </row>
    <row r="395" spans="1:19" x14ac:dyDescent="0.25">
      <c r="A395" s="17">
        <v>35.800000000000303</v>
      </c>
      <c r="B395" s="17">
        <f t="shared" si="110"/>
        <v>793.57296089387023</v>
      </c>
      <c r="C395" s="17">
        <f t="shared" si="111"/>
        <v>2612.9200000000528</v>
      </c>
      <c r="D395" s="17">
        <f t="shared" si="112"/>
        <v>1819.3470391061826</v>
      </c>
      <c r="E395" s="17">
        <f t="shared" si="113"/>
        <v>2612.9200000000528</v>
      </c>
      <c r="F395" s="17">
        <f t="shared" si="114"/>
        <v>0</v>
      </c>
      <c r="G395" s="17">
        <f t="shared" si="115"/>
        <v>0</v>
      </c>
      <c r="H395" s="17">
        <f t="shared" si="116"/>
        <v>620.43888268157764</v>
      </c>
      <c r="I395" s="17">
        <f t="shared" si="117"/>
        <v>2204.9200000000501</v>
      </c>
      <c r="J395" s="17">
        <f t="shared" si="118"/>
        <v>1584.4811173184726</v>
      </c>
      <c r="K395" s="17">
        <f t="shared" si="119"/>
        <v>2204.9200000000501</v>
      </c>
      <c r="L395" s="17">
        <f t="shared" si="103"/>
        <v>0</v>
      </c>
      <c r="M395" s="17">
        <f t="shared" si="104"/>
        <v>0</v>
      </c>
      <c r="N395" s="17">
        <f t="shared" si="108"/>
        <v>536.80480446928584</v>
      </c>
      <c r="O395" s="17">
        <f t="shared" si="105"/>
        <v>1975.9200000000485</v>
      </c>
      <c r="P395" s="17">
        <f t="shared" si="102"/>
        <v>1439.1151955307628</v>
      </c>
      <c r="Q395" s="17">
        <f t="shared" si="109"/>
        <v>1975.9200000000485</v>
      </c>
      <c r="R395" s="17">
        <f t="shared" si="106"/>
        <v>0</v>
      </c>
      <c r="S395" s="17">
        <f t="shared" si="107"/>
        <v>0</v>
      </c>
    </row>
    <row r="396" spans="1:19" x14ac:dyDescent="0.25">
      <c r="A396" s="17">
        <v>35.900000000000297</v>
      </c>
      <c r="B396" s="17">
        <f t="shared" si="110"/>
        <v>798.66515320335759</v>
      </c>
      <c r="C396" s="17">
        <f t="shared" si="111"/>
        <v>2630.4300000000521</v>
      </c>
      <c r="D396" s="17">
        <f t="shared" si="112"/>
        <v>1831.7648467966947</v>
      </c>
      <c r="E396" s="17">
        <f t="shared" si="113"/>
        <v>2630.4300000000521</v>
      </c>
      <c r="F396" s="17">
        <f t="shared" si="114"/>
        <v>0</v>
      </c>
      <c r="G396" s="17">
        <f t="shared" si="115"/>
        <v>0</v>
      </c>
      <c r="H396" s="17">
        <f t="shared" si="116"/>
        <v>624.87545961004093</v>
      </c>
      <c r="I396" s="17">
        <f t="shared" si="117"/>
        <v>2221.4300000000494</v>
      </c>
      <c r="J396" s="17">
        <f t="shared" si="118"/>
        <v>1596.5545403900085</v>
      </c>
      <c r="K396" s="17">
        <f t="shared" si="119"/>
        <v>2221.4300000000494</v>
      </c>
      <c r="L396" s="17">
        <f t="shared" si="103"/>
        <v>0</v>
      </c>
      <c r="M396" s="17">
        <f t="shared" si="104"/>
        <v>0</v>
      </c>
      <c r="N396" s="17">
        <f t="shared" si="108"/>
        <v>540.83576601672507</v>
      </c>
      <c r="O396" s="17">
        <f t="shared" si="105"/>
        <v>1991.9300000000476</v>
      </c>
      <c r="P396" s="17">
        <f t="shared" si="102"/>
        <v>1451.0942339833225</v>
      </c>
      <c r="Q396" s="17">
        <f t="shared" si="109"/>
        <v>1991.9300000000476</v>
      </c>
      <c r="R396" s="17">
        <f t="shared" si="106"/>
        <v>0</v>
      </c>
      <c r="S396" s="17">
        <f t="shared" si="107"/>
        <v>0</v>
      </c>
    </row>
    <row r="397" spans="1:19" x14ac:dyDescent="0.25">
      <c r="A397" s="17">
        <v>36.000000000000298</v>
      </c>
      <c r="B397" s="17">
        <f t="shared" si="110"/>
        <v>803.77777777779295</v>
      </c>
      <c r="C397" s="17">
        <f t="shared" si="111"/>
        <v>2648.0000000000523</v>
      </c>
      <c r="D397" s="17">
        <f t="shared" si="112"/>
        <v>1844.2222222222595</v>
      </c>
      <c r="E397" s="17">
        <f t="shared" si="113"/>
        <v>2648.0000000000523</v>
      </c>
      <c r="F397" s="17">
        <f t="shared" si="114"/>
        <v>0</v>
      </c>
      <c r="G397" s="17">
        <f t="shared" si="115"/>
        <v>0</v>
      </c>
      <c r="H397" s="17">
        <f t="shared" si="116"/>
        <v>629.33333333334656</v>
      </c>
      <c r="I397" s="17">
        <f t="shared" si="117"/>
        <v>2238.0000000000491</v>
      </c>
      <c r="J397" s="17">
        <f t="shared" si="118"/>
        <v>1608.6666666667024</v>
      </c>
      <c r="K397" s="17">
        <f t="shared" si="119"/>
        <v>2238.0000000000491</v>
      </c>
      <c r="L397" s="17">
        <f t="shared" si="103"/>
        <v>0</v>
      </c>
      <c r="M397" s="17">
        <f t="shared" si="104"/>
        <v>0</v>
      </c>
      <c r="N397" s="17">
        <f t="shared" si="108"/>
        <v>544.88888888890096</v>
      </c>
      <c r="O397" s="17">
        <f t="shared" si="105"/>
        <v>2008.0000000000477</v>
      </c>
      <c r="P397" s="17">
        <f t="shared" si="102"/>
        <v>1463.1111111111468</v>
      </c>
      <c r="Q397" s="17">
        <f t="shared" si="109"/>
        <v>2008.0000000000477</v>
      </c>
      <c r="R397" s="17">
        <f t="shared" si="106"/>
        <v>0</v>
      </c>
      <c r="S397" s="17">
        <f t="shared" si="107"/>
        <v>0</v>
      </c>
    </row>
    <row r="398" spans="1:19" x14ac:dyDescent="0.25">
      <c r="A398" s="17">
        <v>36.1000000000003</v>
      </c>
      <c r="B398" s="17">
        <f t="shared" si="110"/>
        <v>808.91083102494611</v>
      </c>
      <c r="C398" s="17">
        <f t="shared" si="111"/>
        <v>2665.6300000000529</v>
      </c>
      <c r="D398" s="17">
        <f t="shared" si="112"/>
        <v>1856.7191689751066</v>
      </c>
      <c r="E398" s="17">
        <f t="shared" si="113"/>
        <v>2665.6300000000529</v>
      </c>
      <c r="F398" s="17">
        <f t="shared" si="114"/>
        <v>0</v>
      </c>
      <c r="G398" s="17">
        <f t="shared" si="115"/>
        <v>0</v>
      </c>
      <c r="H398" s="17">
        <f t="shared" si="116"/>
        <v>633.81249307480562</v>
      </c>
      <c r="I398" s="17">
        <f t="shared" si="117"/>
        <v>2254.6300000000497</v>
      </c>
      <c r="J398" s="17">
        <f t="shared" si="118"/>
        <v>1620.8175069252441</v>
      </c>
      <c r="K398" s="17">
        <f t="shared" si="119"/>
        <v>2254.6300000000497</v>
      </c>
      <c r="L398" s="17">
        <f t="shared" si="103"/>
        <v>0</v>
      </c>
      <c r="M398" s="17">
        <f t="shared" si="104"/>
        <v>0</v>
      </c>
      <c r="N398" s="17">
        <f t="shared" si="108"/>
        <v>548.96415512466592</v>
      </c>
      <c r="O398" s="17">
        <f t="shared" si="105"/>
        <v>2024.1300000000481</v>
      </c>
      <c r="P398" s="17">
        <f t="shared" si="102"/>
        <v>1475.1658448753822</v>
      </c>
      <c r="Q398" s="17">
        <f t="shared" si="109"/>
        <v>2024.1300000000481</v>
      </c>
      <c r="R398" s="17">
        <f t="shared" si="106"/>
        <v>0</v>
      </c>
      <c r="S398" s="17">
        <f t="shared" si="107"/>
        <v>0</v>
      </c>
    </row>
    <row r="399" spans="1:19" x14ac:dyDescent="0.25">
      <c r="A399" s="17">
        <v>36.200000000000301</v>
      </c>
      <c r="B399" s="17">
        <f t="shared" si="110"/>
        <v>814.06430939228062</v>
      </c>
      <c r="C399" s="17">
        <f t="shared" si="111"/>
        <v>2683.3200000000534</v>
      </c>
      <c r="D399" s="17">
        <f t="shared" si="112"/>
        <v>1869.2556906077727</v>
      </c>
      <c r="E399" s="17">
        <f t="shared" si="113"/>
        <v>2683.3200000000534</v>
      </c>
      <c r="F399" s="17">
        <f t="shared" si="114"/>
        <v>0</v>
      </c>
      <c r="G399" s="17">
        <f t="shared" si="115"/>
        <v>0</v>
      </c>
      <c r="H399" s="17">
        <f t="shared" si="116"/>
        <v>638.31292817680912</v>
      </c>
      <c r="I399" s="17">
        <f t="shared" si="117"/>
        <v>2271.3200000000506</v>
      </c>
      <c r="J399" s="17">
        <f t="shared" si="118"/>
        <v>1633.0070718232414</v>
      </c>
      <c r="K399" s="17">
        <f t="shared" si="119"/>
        <v>2271.3200000000506</v>
      </c>
      <c r="L399" s="17">
        <f t="shared" si="103"/>
        <v>0</v>
      </c>
      <c r="M399" s="17">
        <f t="shared" si="104"/>
        <v>0</v>
      </c>
      <c r="N399" s="17">
        <f t="shared" si="108"/>
        <v>553.06154696133831</v>
      </c>
      <c r="O399" s="17">
        <f t="shared" si="105"/>
        <v>2040.320000000049</v>
      </c>
      <c r="P399" s="17">
        <f t="shared" si="102"/>
        <v>1487.2584530387107</v>
      </c>
      <c r="Q399" s="17">
        <f t="shared" si="109"/>
        <v>2040.320000000049</v>
      </c>
      <c r="R399" s="17">
        <f t="shared" si="106"/>
        <v>0</v>
      </c>
      <c r="S399" s="17">
        <f t="shared" si="107"/>
        <v>0</v>
      </c>
    </row>
    <row r="400" spans="1:19" x14ac:dyDescent="0.25">
      <c r="A400" s="17">
        <v>36.300000000000303</v>
      </c>
      <c r="B400" s="17">
        <f t="shared" si="110"/>
        <v>819.23820936640675</v>
      </c>
      <c r="C400" s="17">
        <f t="shared" si="111"/>
        <v>2701.0700000000534</v>
      </c>
      <c r="D400" s="17">
        <f t="shared" si="112"/>
        <v>1881.8317906336465</v>
      </c>
      <c r="E400" s="17">
        <f t="shared" si="113"/>
        <v>2701.0700000000534</v>
      </c>
      <c r="F400" s="17">
        <f t="shared" si="114"/>
        <v>0</v>
      </c>
      <c r="G400" s="17">
        <f t="shared" si="115"/>
        <v>0</v>
      </c>
      <c r="H400" s="17">
        <f t="shared" si="116"/>
        <v>642.83462809918717</v>
      </c>
      <c r="I400" s="17">
        <f t="shared" si="117"/>
        <v>2288.0700000000506</v>
      </c>
      <c r="J400" s="17">
        <f t="shared" si="118"/>
        <v>1645.2353719008634</v>
      </c>
      <c r="K400" s="17">
        <f t="shared" si="119"/>
        <v>2288.0700000000506</v>
      </c>
      <c r="L400" s="17">
        <f t="shared" si="103"/>
        <v>0</v>
      </c>
      <c r="M400" s="17">
        <f t="shared" si="104"/>
        <v>0</v>
      </c>
      <c r="N400" s="17">
        <f t="shared" si="108"/>
        <v>557.18104683196827</v>
      </c>
      <c r="O400" s="17">
        <f t="shared" si="105"/>
        <v>2056.5700000000488</v>
      </c>
      <c r="P400" s="17">
        <f t="shared" si="102"/>
        <v>1499.3889531680807</v>
      </c>
      <c r="Q400" s="17">
        <f t="shared" si="109"/>
        <v>2056.5700000000488</v>
      </c>
      <c r="R400" s="17">
        <f t="shared" si="106"/>
        <v>0</v>
      </c>
      <c r="S400" s="17">
        <f t="shared" si="107"/>
        <v>0</v>
      </c>
    </row>
    <row r="401" spans="1:19" x14ac:dyDescent="0.25">
      <c r="A401" s="17">
        <v>36.400000000000297</v>
      </c>
      <c r="B401" s="17">
        <f t="shared" si="110"/>
        <v>824.43252747254292</v>
      </c>
      <c r="C401" s="17">
        <f t="shared" si="111"/>
        <v>2718.8800000000529</v>
      </c>
      <c r="D401" s="17">
        <f t="shared" si="112"/>
        <v>1894.4474725275099</v>
      </c>
      <c r="E401" s="17">
        <f t="shared" si="113"/>
        <v>2718.8800000000529</v>
      </c>
      <c r="F401" s="17">
        <f t="shared" si="114"/>
        <v>0</v>
      </c>
      <c r="G401" s="17">
        <f t="shared" si="115"/>
        <v>0</v>
      </c>
      <c r="H401" s="17">
        <f t="shared" si="116"/>
        <v>647.37758241759593</v>
      </c>
      <c r="I401" s="17">
        <f t="shared" si="117"/>
        <v>2304.8800000000501</v>
      </c>
      <c r="J401" s="17">
        <f t="shared" si="118"/>
        <v>1657.5024175824542</v>
      </c>
      <c r="K401" s="17">
        <f t="shared" si="119"/>
        <v>2304.8800000000501</v>
      </c>
      <c r="L401" s="17">
        <f t="shared" si="103"/>
        <v>0</v>
      </c>
      <c r="M401" s="17">
        <f t="shared" si="104"/>
        <v>0</v>
      </c>
      <c r="N401" s="17">
        <f t="shared" si="108"/>
        <v>561.32263736264963</v>
      </c>
      <c r="O401" s="17">
        <f t="shared" si="105"/>
        <v>2072.8800000000483</v>
      </c>
      <c r="P401" s="17">
        <f t="shared" ref="P401:P457" si="120">ABS(+O401-N401)</f>
        <v>1511.5573626373987</v>
      </c>
      <c r="Q401" s="17">
        <f t="shared" si="109"/>
        <v>2072.8800000000483</v>
      </c>
      <c r="R401" s="17">
        <f t="shared" si="106"/>
        <v>0</v>
      </c>
      <c r="S401" s="17">
        <f t="shared" si="107"/>
        <v>0</v>
      </c>
    </row>
    <row r="402" spans="1:19" x14ac:dyDescent="0.25">
      <c r="A402" s="17">
        <v>36.500000000000298</v>
      </c>
      <c r="B402" s="17">
        <f t="shared" si="110"/>
        <v>829.64726027398819</v>
      </c>
      <c r="C402" s="17">
        <f t="shared" si="111"/>
        <v>2736.7500000000537</v>
      </c>
      <c r="D402" s="17">
        <f t="shared" si="112"/>
        <v>1907.1027397260655</v>
      </c>
      <c r="E402" s="17">
        <f t="shared" si="113"/>
        <v>2736.7500000000537</v>
      </c>
      <c r="F402" s="17">
        <f t="shared" si="114"/>
        <v>0</v>
      </c>
      <c r="G402" s="17">
        <f t="shared" si="115"/>
        <v>0</v>
      </c>
      <c r="H402" s="17">
        <f t="shared" si="116"/>
        <v>651.94178082193139</v>
      </c>
      <c r="I402" s="17">
        <f t="shared" si="117"/>
        <v>2321.7500000000505</v>
      </c>
      <c r="J402" s="17">
        <f t="shared" si="118"/>
        <v>1669.8082191781191</v>
      </c>
      <c r="K402" s="17">
        <f t="shared" si="119"/>
        <v>2321.7500000000505</v>
      </c>
      <c r="L402" s="17">
        <f t="shared" si="103"/>
        <v>0</v>
      </c>
      <c r="M402" s="17">
        <f t="shared" si="104"/>
        <v>0</v>
      </c>
      <c r="N402" s="17">
        <f t="shared" si="108"/>
        <v>565.48630136987549</v>
      </c>
      <c r="O402" s="17">
        <f t="shared" si="105"/>
        <v>2089.2500000000491</v>
      </c>
      <c r="P402" s="17">
        <f t="shared" si="120"/>
        <v>1523.7636986301736</v>
      </c>
      <c r="Q402" s="17">
        <f t="shared" si="109"/>
        <v>2089.2500000000491</v>
      </c>
      <c r="R402" s="17">
        <f t="shared" si="106"/>
        <v>0</v>
      </c>
      <c r="S402" s="17">
        <f t="shared" si="107"/>
        <v>0</v>
      </c>
    </row>
    <row r="403" spans="1:19" x14ac:dyDescent="0.25">
      <c r="A403" s="17">
        <v>36.6000000000003</v>
      </c>
      <c r="B403" s="17">
        <f t="shared" si="110"/>
        <v>834.88240437160039</v>
      </c>
      <c r="C403" s="17">
        <f t="shared" si="111"/>
        <v>2754.680000000054</v>
      </c>
      <c r="D403" s="17">
        <f t="shared" si="112"/>
        <v>1919.7975956284536</v>
      </c>
      <c r="E403" s="17">
        <f t="shared" si="113"/>
        <v>2754.680000000054</v>
      </c>
      <c r="F403" s="17">
        <f t="shared" si="114"/>
        <v>0</v>
      </c>
      <c r="G403" s="17">
        <f t="shared" si="115"/>
        <v>0</v>
      </c>
      <c r="H403" s="17">
        <f t="shared" si="116"/>
        <v>656.52721311476785</v>
      </c>
      <c r="I403" s="17">
        <f t="shared" si="117"/>
        <v>2338.6800000000508</v>
      </c>
      <c r="J403" s="17">
        <f t="shared" si="118"/>
        <v>1682.1527868852829</v>
      </c>
      <c r="K403" s="17">
        <f t="shared" si="119"/>
        <v>2338.6800000000508</v>
      </c>
      <c r="L403" s="17">
        <f t="shared" si="103"/>
        <v>0</v>
      </c>
      <c r="M403" s="17">
        <f t="shared" si="104"/>
        <v>0</v>
      </c>
      <c r="N403" s="17">
        <f t="shared" si="108"/>
        <v>569.6720218579361</v>
      </c>
      <c r="O403" s="17">
        <f t="shared" si="105"/>
        <v>2105.6800000000494</v>
      </c>
      <c r="P403" s="17">
        <f t="shared" si="120"/>
        <v>1536.0079781421132</v>
      </c>
      <c r="Q403" s="17">
        <f t="shared" si="109"/>
        <v>2105.6800000000494</v>
      </c>
      <c r="R403" s="17">
        <f t="shared" si="106"/>
        <v>0</v>
      </c>
      <c r="S403" s="17">
        <f t="shared" si="107"/>
        <v>0</v>
      </c>
    </row>
    <row r="404" spans="1:19" x14ac:dyDescent="0.25">
      <c r="A404" s="17">
        <v>36.700000000000301</v>
      </c>
      <c r="B404" s="17">
        <f t="shared" si="110"/>
        <v>840.13795640328567</v>
      </c>
      <c r="C404" s="17">
        <f t="shared" si="111"/>
        <v>2772.6700000000546</v>
      </c>
      <c r="D404" s="17">
        <f t="shared" si="112"/>
        <v>1932.532043596769</v>
      </c>
      <c r="E404" s="17">
        <f t="shared" si="113"/>
        <v>2772.6700000000546</v>
      </c>
      <c r="F404" s="17">
        <f t="shared" si="114"/>
        <v>0</v>
      </c>
      <c r="G404" s="17">
        <f t="shared" si="115"/>
        <v>0</v>
      </c>
      <c r="H404" s="17">
        <f t="shared" si="116"/>
        <v>661.13386920982316</v>
      </c>
      <c r="I404" s="17">
        <f t="shared" si="117"/>
        <v>2355.6700000000515</v>
      </c>
      <c r="J404" s="17">
        <f t="shared" si="118"/>
        <v>1694.5361307902283</v>
      </c>
      <c r="K404" s="17">
        <f t="shared" si="119"/>
        <v>2355.6700000000515</v>
      </c>
      <c r="L404" s="17">
        <f t="shared" si="103"/>
        <v>0</v>
      </c>
      <c r="M404" s="17">
        <f t="shared" si="104"/>
        <v>0</v>
      </c>
      <c r="N404" s="17">
        <f t="shared" si="108"/>
        <v>573.87978201636145</v>
      </c>
      <c r="O404" s="17">
        <f t="shared" si="105"/>
        <v>2122.1700000000501</v>
      </c>
      <c r="P404" s="17">
        <f t="shared" si="120"/>
        <v>1548.2902179836888</v>
      </c>
      <c r="Q404" s="17">
        <f t="shared" si="109"/>
        <v>2122.1700000000501</v>
      </c>
      <c r="R404" s="17">
        <f t="shared" si="106"/>
        <v>0</v>
      </c>
      <c r="S404" s="17">
        <f t="shared" si="107"/>
        <v>0</v>
      </c>
    </row>
    <row r="405" spans="1:19" x14ac:dyDescent="0.25">
      <c r="A405" s="17">
        <v>36.800000000000303</v>
      </c>
      <c r="B405" s="17">
        <f t="shared" si="110"/>
        <v>845.41391304349429</v>
      </c>
      <c r="C405" s="17">
        <f t="shared" si="111"/>
        <v>2790.7200000000548</v>
      </c>
      <c r="D405" s="17">
        <f t="shared" si="112"/>
        <v>1945.3060869565606</v>
      </c>
      <c r="E405" s="17">
        <f t="shared" si="113"/>
        <v>2790.7200000000548</v>
      </c>
      <c r="F405" s="17">
        <f t="shared" si="114"/>
        <v>0</v>
      </c>
      <c r="G405" s="17">
        <f t="shared" si="115"/>
        <v>0</v>
      </c>
      <c r="H405" s="17">
        <f t="shared" si="116"/>
        <v>665.76173913044863</v>
      </c>
      <c r="I405" s="17">
        <f t="shared" si="117"/>
        <v>2372.7200000000512</v>
      </c>
      <c r="J405" s="17">
        <f t="shared" si="118"/>
        <v>1706.9582608696026</v>
      </c>
      <c r="K405" s="17">
        <f t="shared" si="119"/>
        <v>2372.7200000000512</v>
      </c>
      <c r="L405" s="17">
        <f t="shared" si="103"/>
        <v>0</v>
      </c>
      <c r="M405" s="17">
        <f t="shared" si="104"/>
        <v>0</v>
      </c>
      <c r="N405" s="17">
        <f t="shared" si="108"/>
        <v>578.10956521740411</v>
      </c>
      <c r="O405" s="17">
        <f t="shared" si="105"/>
        <v>2138.7200000000503</v>
      </c>
      <c r="P405" s="17">
        <f t="shared" si="120"/>
        <v>1560.6104347826463</v>
      </c>
      <c r="Q405" s="17">
        <f t="shared" si="109"/>
        <v>2138.7200000000503</v>
      </c>
      <c r="R405" s="17">
        <f t="shared" si="106"/>
        <v>0</v>
      </c>
      <c r="S405" s="17">
        <f t="shared" si="107"/>
        <v>0</v>
      </c>
    </row>
    <row r="406" spans="1:19" x14ac:dyDescent="0.25">
      <c r="A406" s="17">
        <v>36.900000000000297</v>
      </c>
      <c r="B406" s="17">
        <f t="shared" si="110"/>
        <v>850.71027100272568</v>
      </c>
      <c r="C406" s="17">
        <f t="shared" si="111"/>
        <v>2808.830000000054</v>
      </c>
      <c r="D406" s="17">
        <f t="shared" si="112"/>
        <v>1958.1197289973284</v>
      </c>
      <c r="E406" s="17">
        <f t="shared" si="113"/>
        <v>2808.830000000054</v>
      </c>
      <c r="F406" s="17">
        <f t="shared" si="114"/>
        <v>0</v>
      </c>
      <c r="G406" s="17">
        <f t="shared" si="115"/>
        <v>0</v>
      </c>
      <c r="H406" s="17">
        <f t="shared" si="116"/>
        <v>670.41081300814403</v>
      </c>
      <c r="I406" s="17">
        <f t="shared" si="117"/>
        <v>2389.8300000000509</v>
      </c>
      <c r="J406" s="17">
        <f t="shared" si="118"/>
        <v>1719.4191869919068</v>
      </c>
      <c r="K406" s="17">
        <f t="shared" si="119"/>
        <v>2389.8300000000509</v>
      </c>
      <c r="L406" s="17">
        <f t="shared" si="103"/>
        <v>0</v>
      </c>
      <c r="M406" s="17">
        <f t="shared" si="104"/>
        <v>0</v>
      </c>
      <c r="N406" s="17">
        <f t="shared" si="108"/>
        <v>582.36135501356273</v>
      </c>
      <c r="O406" s="17">
        <f t="shared" si="105"/>
        <v>2155.3300000000495</v>
      </c>
      <c r="P406" s="17">
        <f t="shared" si="120"/>
        <v>1572.9686449864867</v>
      </c>
      <c r="Q406" s="17">
        <f t="shared" si="109"/>
        <v>2155.3300000000495</v>
      </c>
      <c r="R406" s="17">
        <f t="shared" si="106"/>
        <v>0</v>
      </c>
      <c r="S406" s="17">
        <f t="shared" si="107"/>
        <v>0</v>
      </c>
    </row>
    <row r="407" spans="1:19" x14ac:dyDescent="0.25">
      <c r="A407" s="17">
        <v>37.000000000000298</v>
      </c>
      <c r="B407" s="17">
        <f t="shared" si="110"/>
        <v>856.02702702704289</v>
      </c>
      <c r="C407" s="17">
        <f t="shared" si="111"/>
        <v>2827.0000000000546</v>
      </c>
      <c r="D407" s="17">
        <f t="shared" si="112"/>
        <v>1970.9729729730116</v>
      </c>
      <c r="E407" s="17">
        <f t="shared" si="113"/>
        <v>2827.0000000000546</v>
      </c>
      <c r="F407" s="17">
        <f t="shared" si="114"/>
        <v>0</v>
      </c>
      <c r="G407" s="17">
        <f t="shared" si="115"/>
        <v>0</v>
      </c>
      <c r="H407" s="17">
        <f t="shared" si="116"/>
        <v>675.08108108109491</v>
      </c>
      <c r="I407" s="17">
        <f t="shared" si="117"/>
        <v>2407.0000000000514</v>
      </c>
      <c r="J407" s="17">
        <f t="shared" si="118"/>
        <v>1731.9189189189565</v>
      </c>
      <c r="K407" s="17">
        <f t="shared" si="119"/>
        <v>2407.0000000000514</v>
      </c>
      <c r="L407" s="17">
        <f t="shared" si="103"/>
        <v>0</v>
      </c>
      <c r="M407" s="17">
        <f t="shared" si="104"/>
        <v>0</v>
      </c>
      <c r="N407" s="17">
        <f t="shared" si="108"/>
        <v>586.63513513514795</v>
      </c>
      <c r="O407" s="17">
        <f t="shared" si="105"/>
        <v>2172.00000000005</v>
      </c>
      <c r="P407" s="17">
        <f t="shared" si="120"/>
        <v>1585.3648648649021</v>
      </c>
      <c r="Q407" s="17">
        <f t="shared" si="109"/>
        <v>2172.00000000005</v>
      </c>
      <c r="R407" s="17">
        <f t="shared" si="106"/>
        <v>0</v>
      </c>
      <c r="S407" s="17">
        <f t="shared" si="107"/>
        <v>0</v>
      </c>
    </row>
    <row r="408" spans="1:19" x14ac:dyDescent="0.25">
      <c r="A408" s="17">
        <v>37.1000000000003</v>
      </c>
      <c r="B408" s="17">
        <f t="shared" si="110"/>
        <v>861.36417789759003</v>
      </c>
      <c r="C408" s="17">
        <f t="shared" si="111"/>
        <v>2845.230000000055</v>
      </c>
      <c r="D408" s="17">
        <f t="shared" si="112"/>
        <v>1983.865822102465</v>
      </c>
      <c r="E408" s="17">
        <f t="shared" si="113"/>
        <v>2845.230000000055</v>
      </c>
      <c r="F408" s="17">
        <f t="shared" si="114"/>
        <v>0</v>
      </c>
      <c r="G408" s="17">
        <f t="shared" si="115"/>
        <v>0</v>
      </c>
      <c r="H408" s="17">
        <f t="shared" si="116"/>
        <v>679.77253369273637</v>
      </c>
      <c r="I408" s="17">
        <f t="shared" si="117"/>
        <v>2424.2300000000519</v>
      </c>
      <c r="J408" s="17">
        <f t="shared" si="118"/>
        <v>1744.4574663073154</v>
      </c>
      <c r="K408" s="17">
        <f t="shared" si="119"/>
        <v>2424.2300000000519</v>
      </c>
      <c r="L408" s="17">
        <f t="shared" si="103"/>
        <v>0</v>
      </c>
      <c r="M408" s="17">
        <f t="shared" si="104"/>
        <v>0</v>
      </c>
      <c r="N408" s="17">
        <f t="shared" si="108"/>
        <v>590.93088948788352</v>
      </c>
      <c r="O408" s="17">
        <f t="shared" si="105"/>
        <v>2188.7300000000505</v>
      </c>
      <c r="P408" s="17">
        <f t="shared" si="120"/>
        <v>1597.7991105121669</v>
      </c>
      <c r="Q408" s="17">
        <f t="shared" si="109"/>
        <v>2188.7300000000505</v>
      </c>
      <c r="R408" s="17">
        <f t="shared" si="106"/>
        <v>0</v>
      </c>
      <c r="S408" s="17">
        <f t="shared" si="107"/>
        <v>0</v>
      </c>
    </row>
    <row r="409" spans="1:19" x14ac:dyDescent="0.25">
      <c r="A409" s="17">
        <v>37.200000000000301</v>
      </c>
      <c r="B409" s="17">
        <f t="shared" si="110"/>
        <v>866.7217204301237</v>
      </c>
      <c r="C409" s="17">
        <f t="shared" si="111"/>
        <v>2863.5200000000559</v>
      </c>
      <c r="D409" s="17">
        <f t="shared" si="112"/>
        <v>1996.7982795699322</v>
      </c>
      <c r="E409" s="17">
        <f t="shared" si="113"/>
        <v>2863.5200000000559</v>
      </c>
      <c r="F409" s="17">
        <f t="shared" si="114"/>
        <v>0</v>
      </c>
      <c r="G409" s="17">
        <f t="shared" si="115"/>
        <v>0</v>
      </c>
      <c r="H409" s="17">
        <f t="shared" si="116"/>
        <v>684.48516129033669</v>
      </c>
      <c r="I409" s="17">
        <f t="shared" si="117"/>
        <v>2441.5200000000527</v>
      </c>
      <c r="J409" s="17">
        <f t="shared" si="118"/>
        <v>1757.034838709716</v>
      </c>
      <c r="K409" s="17">
        <f t="shared" si="119"/>
        <v>2441.5200000000527</v>
      </c>
      <c r="L409" s="17">
        <f t="shared" si="103"/>
        <v>0</v>
      </c>
      <c r="M409" s="17">
        <f t="shared" si="104"/>
        <v>0</v>
      </c>
      <c r="N409" s="17">
        <f t="shared" si="108"/>
        <v>595.2486021505506</v>
      </c>
      <c r="O409" s="17">
        <f t="shared" si="105"/>
        <v>2205.5200000000514</v>
      </c>
      <c r="P409" s="17">
        <f t="shared" si="120"/>
        <v>1610.2713978495008</v>
      </c>
      <c r="Q409" s="17">
        <f t="shared" si="109"/>
        <v>2205.5200000000514</v>
      </c>
      <c r="R409" s="17">
        <f t="shared" si="106"/>
        <v>0</v>
      </c>
      <c r="S409" s="17">
        <f t="shared" si="107"/>
        <v>0</v>
      </c>
    </row>
    <row r="410" spans="1:19" x14ac:dyDescent="0.25">
      <c r="A410" s="17">
        <v>37.300000000000303</v>
      </c>
      <c r="B410" s="17">
        <f t="shared" si="110"/>
        <v>872.09965147454704</v>
      </c>
      <c r="C410" s="17">
        <f t="shared" si="111"/>
        <v>2881.8700000000554</v>
      </c>
      <c r="D410" s="17">
        <f t="shared" si="112"/>
        <v>2009.7703485255083</v>
      </c>
      <c r="E410" s="17">
        <f t="shared" si="113"/>
        <v>2881.8700000000554</v>
      </c>
      <c r="F410" s="17">
        <f t="shared" si="114"/>
        <v>0</v>
      </c>
      <c r="G410" s="17">
        <f t="shared" si="115"/>
        <v>0</v>
      </c>
      <c r="H410" s="17">
        <f t="shared" si="116"/>
        <v>689.21895442360676</v>
      </c>
      <c r="I410" s="17">
        <f t="shared" si="117"/>
        <v>2458.8700000000517</v>
      </c>
      <c r="J410" s="17">
        <f t="shared" si="118"/>
        <v>1769.6510455764451</v>
      </c>
      <c r="K410" s="17">
        <f t="shared" si="119"/>
        <v>2458.8700000000517</v>
      </c>
      <c r="L410" s="17">
        <f t="shared" si="103"/>
        <v>0</v>
      </c>
      <c r="M410" s="17">
        <f t="shared" si="104"/>
        <v>0</v>
      </c>
      <c r="N410" s="17">
        <f t="shared" si="108"/>
        <v>599.58825737266727</v>
      </c>
      <c r="O410" s="17">
        <f t="shared" si="105"/>
        <v>2222.3700000000504</v>
      </c>
      <c r="P410" s="17">
        <f t="shared" si="120"/>
        <v>1622.7817426273832</v>
      </c>
      <c r="Q410" s="17">
        <f t="shared" si="109"/>
        <v>2222.3700000000504</v>
      </c>
      <c r="R410" s="17">
        <f t="shared" si="106"/>
        <v>0</v>
      </c>
      <c r="S410" s="17">
        <f t="shared" si="107"/>
        <v>0</v>
      </c>
    </row>
    <row r="411" spans="1:19" x14ac:dyDescent="0.25">
      <c r="A411" s="17">
        <v>37.400000000000297</v>
      </c>
      <c r="B411" s="17">
        <f t="shared" si="110"/>
        <v>877.49796791445442</v>
      </c>
      <c r="C411" s="17">
        <f t="shared" si="111"/>
        <v>2900.2800000000552</v>
      </c>
      <c r="D411" s="17">
        <f t="shared" si="112"/>
        <v>2022.7820320856008</v>
      </c>
      <c r="E411" s="17">
        <f t="shared" si="113"/>
        <v>2900.2800000000552</v>
      </c>
      <c r="F411" s="17">
        <f t="shared" si="114"/>
        <v>0</v>
      </c>
      <c r="G411" s="17">
        <f t="shared" si="115"/>
        <v>0</v>
      </c>
      <c r="H411" s="17">
        <f t="shared" si="116"/>
        <v>693.97390374332952</v>
      </c>
      <c r="I411" s="17">
        <f t="shared" si="117"/>
        <v>2476.2800000000525</v>
      </c>
      <c r="J411" s="17">
        <f t="shared" si="118"/>
        <v>1782.3060962567229</v>
      </c>
      <c r="K411" s="17">
        <f t="shared" si="119"/>
        <v>2476.2800000000525</v>
      </c>
      <c r="L411" s="17">
        <f t="shared" si="103"/>
        <v>0</v>
      </c>
      <c r="M411" s="17">
        <f t="shared" si="104"/>
        <v>0</v>
      </c>
      <c r="N411" s="17">
        <f t="shared" si="108"/>
        <v>603.94983957220552</v>
      </c>
      <c r="O411" s="17">
        <f t="shared" si="105"/>
        <v>2239.2800000000507</v>
      </c>
      <c r="P411" s="17">
        <f t="shared" si="120"/>
        <v>1635.3301604278452</v>
      </c>
      <c r="Q411" s="17">
        <f t="shared" si="109"/>
        <v>2239.2800000000507</v>
      </c>
      <c r="R411" s="17">
        <f t="shared" si="106"/>
        <v>0</v>
      </c>
      <c r="S411" s="17">
        <f t="shared" si="107"/>
        <v>0</v>
      </c>
    </row>
    <row r="412" spans="1:19" x14ac:dyDescent="0.25">
      <c r="A412" s="17">
        <v>37.500000000000298</v>
      </c>
      <c r="B412" s="17">
        <f t="shared" si="110"/>
        <v>882.91666666668289</v>
      </c>
      <c r="C412" s="17">
        <f t="shared" si="111"/>
        <v>2918.7500000000555</v>
      </c>
      <c r="D412" s="17">
        <f t="shared" si="112"/>
        <v>2035.8333333333726</v>
      </c>
      <c r="E412" s="17">
        <f t="shared" si="113"/>
        <v>2918.7500000000555</v>
      </c>
      <c r="F412" s="17">
        <f t="shared" si="114"/>
        <v>0</v>
      </c>
      <c r="G412" s="17">
        <f t="shared" si="115"/>
        <v>0</v>
      </c>
      <c r="H412" s="17">
        <f t="shared" si="116"/>
        <v>698.75000000001421</v>
      </c>
      <c r="I412" s="17">
        <f t="shared" si="117"/>
        <v>2493.7500000000523</v>
      </c>
      <c r="J412" s="17">
        <f t="shared" si="118"/>
        <v>1795.0000000000382</v>
      </c>
      <c r="K412" s="17">
        <f t="shared" si="119"/>
        <v>2493.7500000000523</v>
      </c>
      <c r="L412" s="17">
        <f t="shared" si="103"/>
        <v>0</v>
      </c>
      <c r="M412" s="17">
        <f t="shared" si="104"/>
        <v>0</v>
      </c>
      <c r="N412" s="17">
        <f t="shared" si="108"/>
        <v>608.33333333334656</v>
      </c>
      <c r="O412" s="17">
        <f t="shared" si="105"/>
        <v>2256.2500000000509</v>
      </c>
      <c r="P412" s="17">
        <f t="shared" si="120"/>
        <v>1647.9166666667043</v>
      </c>
      <c r="Q412" s="17">
        <f t="shared" si="109"/>
        <v>2256.2500000000509</v>
      </c>
      <c r="R412" s="17">
        <f t="shared" si="106"/>
        <v>0</v>
      </c>
      <c r="S412" s="17">
        <f t="shared" si="107"/>
        <v>0</v>
      </c>
    </row>
    <row r="413" spans="1:19" x14ac:dyDescent="0.25">
      <c r="A413" s="17">
        <v>37.6000000000003</v>
      </c>
      <c r="B413" s="17">
        <f t="shared" si="110"/>
        <v>888.35574468086736</v>
      </c>
      <c r="C413" s="17">
        <f t="shared" si="111"/>
        <v>2937.2800000000561</v>
      </c>
      <c r="D413" s="17">
        <f t="shared" si="112"/>
        <v>2048.9242553191889</v>
      </c>
      <c r="E413" s="17">
        <f t="shared" si="113"/>
        <v>2937.2800000000561</v>
      </c>
      <c r="F413" s="17">
        <f t="shared" si="114"/>
        <v>0</v>
      </c>
      <c r="G413" s="17">
        <f t="shared" si="115"/>
        <v>0</v>
      </c>
      <c r="H413" s="17">
        <f t="shared" si="116"/>
        <v>703.54723404256765</v>
      </c>
      <c r="I413" s="17">
        <f t="shared" si="117"/>
        <v>2511.280000000053</v>
      </c>
      <c r="J413" s="17">
        <f t="shared" si="118"/>
        <v>1807.7327659574853</v>
      </c>
      <c r="K413" s="17">
        <f t="shared" si="119"/>
        <v>2511.280000000053</v>
      </c>
      <c r="L413" s="17">
        <f t="shared" si="103"/>
        <v>0</v>
      </c>
      <c r="M413" s="17">
        <f t="shared" si="104"/>
        <v>0</v>
      </c>
      <c r="N413" s="17">
        <f t="shared" si="108"/>
        <v>612.73872340426851</v>
      </c>
      <c r="O413" s="17">
        <f t="shared" si="105"/>
        <v>2273.2800000000516</v>
      </c>
      <c r="P413" s="17">
        <f t="shared" si="120"/>
        <v>1660.5412765957831</v>
      </c>
      <c r="Q413" s="17">
        <f t="shared" si="109"/>
        <v>2273.2800000000516</v>
      </c>
      <c r="R413" s="17">
        <f t="shared" si="106"/>
        <v>0</v>
      </c>
      <c r="S413" s="17">
        <f t="shared" si="107"/>
        <v>0</v>
      </c>
    </row>
    <row r="414" spans="1:19" x14ac:dyDescent="0.25">
      <c r="A414" s="17">
        <v>37.700000000000301</v>
      </c>
      <c r="B414" s="17">
        <f t="shared" si="110"/>
        <v>893.81519893900838</v>
      </c>
      <c r="C414" s="17">
        <f t="shared" si="111"/>
        <v>2955.8700000000563</v>
      </c>
      <c r="D414" s="17">
        <f t="shared" si="112"/>
        <v>2062.0548010610478</v>
      </c>
      <c r="E414" s="17">
        <f t="shared" si="113"/>
        <v>2955.8700000000563</v>
      </c>
      <c r="F414" s="17">
        <f t="shared" si="114"/>
        <v>0</v>
      </c>
      <c r="G414" s="17">
        <f t="shared" si="115"/>
        <v>0</v>
      </c>
      <c r="H414" s="17">
        <f t="shared" si="116"/>
        <v>708.36559681699055</v>
      </c>
      <c r="I414" s="17">
        <f t="shared" si="117"/>
        <v>2528.8700000000531</v>
      </c>
      <c r="J414" s="17">
        <f t="shared" si="118"/>
        <v>1820.5044031830625</v>
      </c>
      <c r="K414" s="17">
        <f t="shared" si="119"/>
        <v>2528.8700000000531</v>
      </c>
      <c r="L414" s="17">
        <f t="shared" si="103"/>
        <v>0</v>
      </c>
      <c r="M414" s="17">
        <f t="shared" si="104"/>
        <v>0</v>
      </c>
      <c r="N414" s="17">
        <f t="shared" si="108"/>
        <v>617.16599469497351</v>
      </c>
      <c r="O414" s="17">
        <f t="shared" si="105"/>
        <v>2290.3700000000517</v>
      </c>
      <c r="P414" s="17">
        <f t="shared" si="120"/>
        <v>1673.2040053050782</v>
      </c>
      <c r="Q414" s="17">
        <f t="shared" si="109"/>
        <v>2290.3700000000517</v>
      </c>
      <c r="R414" s="17">
        <f t="shared" si="106"/>
        <v>0</v>
      </c>
      <c r="S414" s="17">
        <f t="shared" si="107"/>
        <v>0</v>
      </c>
    </row>
    <row r="415" spans="1:19" x14ac:dyDescent="0.25">
      <c r="A415" s="17">
        <v>37.800000000000303</v>
      </c>
      <c r="B415" s="17">
        <f t="shared" si="110"/>
        <v>899.29502645504306</v>
      </c>
      <c r="C415" s="17">
        <f t="shared" si="111"/>
        <v>2974.5200000000568</v>
      </c>
      <c r="D415" s="17">
        <f t="shared" si="112"/>
        <v>2075.2249735450137</v>
      </c>
      <c r="E415" s="17">
        <f t="shared" si="113"/>
        <v>2974.5200000000568</v>
      </c>
      <c r="F415" s="17">
        <f t="shared" si="114"/>
        <v>0</v>
      </c>
      <c r="G415" s="17">
        <f t="shared" si="115"/>
        <v>0</v>
      </c>
      <c r="H415" s="17">
        <f t="shared" si="116"/>
        <v>713.20507936509387</v>
      </c>
      <c r="I415" s="17">
        <f t="shared" si="117"/>
        <v>2546.5200000000532</v>
      </c>
      <c r="J415" s="17">
        <f t="shared" si="118"/>
        <v>1833.3149206349594</v>
      </c>
      <c r="K415" s="17">
        <f t="shared" si="119"/>
        <v>2546.5200000000532</v>
      </c>
      <c r="L415" s="17">
        <f t="shared" si="103"/>
        <v>0</v>
      </c>
      <c r="M415" s="17">
        <f t="shared" si="104"/>
        <v>0</v>
      </c>
      <c r="N415" s="17">
        <f t="shared" si="108"/>
        <v>621.6151322751457</v>
      </c>
      <c r="O415" s="17">
        <f t="shared" si="105"/>
        <v>2307.5200000000518</v>
      </c>
      <c r="P415" s="17">
        <f t="shared" si="120"/>
        <v>1685.9048677249061</v>
      </c>
      <c r="Q415" s="17">
        <f t="shared" si="109"/>
        <v>2307.5200000000518</v>
      </c>
      <c r="R415" s="17">
        <f t="shared" si="106"/>
        <v>0</v>
      </c>
      <c r="S415" s="17">
        <f t="shared" si="107"/>
        <v>0</v>
      </c>
    </row>
    <row r="416" spans="1:19" x14ac:dyDescent="0.25">
      <c r="A416" s="17">
        <v>37.900000000000297</v>
      </c>
      <c r="B416" s="17">
        <f t="shared" si="110"/>
        <v>904.79522427442294</v>
      </c>
      <c r="C416" s="17">
        <f t="shared" si="111"/>
        <v>2993.230000000056</v>
      </c>
      <c r="D416" s="17">
        <f t="shared" si="112"/>
        <v>2088.4347757256328</v>
      </c>
      <c r="E416" s="17">
        <f t="shared" si="113"/>
        <v>2993.230000000056</v>
      </c>
      <c r="F416" s="17">
        <f t="shared" si="114"/>
        <v>0</v>
      </c>
      <c r="G416" s="17">
        <f t="shared" si="115"/>
        <v>0</v>
      </c>
      <c r="H416" s="17">
        <f t="shared" si="116"/>
        <v>718.06567282323351</v>
      </c>
      <c r="I416" s="17">
        <f t="shared" si="117"/>
        <v>2564.2300000000532</v>
      </c>
      <c r="J416" s="17">
        <f t="shared" si="118"/>
        <v>1846.1643271768198</v>
      </c>
      <c r="K416" s="17">
        <f t="shared" si="119"/>
        <v>2564.2300000000532</v>
      </c>
      <c r="L416" s="17">
        <f t="shared" si="103"/>
        <v>0</v>
      </c>
      <c r="M416" s="17">
        <f t="shared" si="104"/>
        <v>0</v>
      </c>
      <c r="N416" s="17">
        <f t="shared" si="108"/>
        <v>626.08612137204511</v>
      </c>
      <c r="O416" s="17">
        <f t="shared" si="105"/>
        <v>2324.7300000000514</v>
      </c>
      <c r="P416" s="17">
        <f t="shared" si="120"/>
        <v>1698.6438786280064</v>
      </c>
      <c r="Q416" s="17">
        <f t="shared" si="109"/>
        <v>2324.7300000000514</v>
      </c>
      <c r="R416" s="17">
        <f t="shared" si="106"/>
        <v>0</v>
      </c>
      <c r="S416" s="17">
        <f t="shared" si="107"/>
        <v>0</v>
      </c>
    </row>
    <row r="417" spans="1:19" x14ac:dyDescent="0.25">
      <c r="A417" s="17">
        <v>38.000000000000298</v>
      </c>
      <c r="B417" s="17">
        <f t="shared" si="110"/>
        <v>910.31578947370076</v>
      </c>
      <c r="C417" s="17">
        <f t="shared" si="111"/>
        <v>3012.0000000000564</v>
      </c>
      <c r="D417" s="17">
        <f t="shared" si="112"/>
        <v>2101.6842105263559</v>
      </c>
      <c r="E417" s="17">
        <f t="shared" si="113"/>
        <v>3012.0000000000564</v>
      </c>
      <c r="F417" s="17">
        <f t="shared" si="114"/>
        <v>0</v>
      </c>
      <c r="G417" s="17">
        <f t="shared" si="115"/>
        <v>0</v>
      </c>
      <c r="H417" s="17">
        <f t="shared" si="116"/>
        <v>722.94736842106727</v>
      </c>
      <c r="I417" s="17">
        <f t="shared" si="117"/>
        <v>2582.0000000000532</v>
      </c>
      <c r="J417" s="17">
        <f t="shared" si="118"/>
        <v>1859.0526315789859</v>
      </c>
      <c r="K417" s="17">
        <f t="shared" si="119"/>
        <v>2582.0000000000532</v>
      </c>
      <c r="L417" s="17">
        <f t="shared" si="103"/>
        <v>0</v>
      </c>
      <c r="M417" s="17">
        <f t="shared" si="104"/>
        <v>0</v>
      </c>
      <c r="N417" s="17">
        <f t="shared" si="108"/>
        <v>630.57894736843446</v>
      </c>
      <c r="O417" s="17">
        <f t="shared" si="105"/>
        <v>2342.0000000000518</v>
      </c>
      <c r="P417" s="17">
        <f t="shared" si="120"/>
        <v>1711.4210526316174</v>
      </c>
      <c r="Q417" s="17">
        <f t="shared" si="109"/>
        <v>2342.0000000000518</v>
      </c>
      <c r="R417" s="17">
        <f t="shared" si="106"/>
        <v>0</v>
      </c>
      <c r="S417" s="17">
        <f t="shared" si="107"/>
        <v>0</v>
      </c>
    </row>
    <row r="418" spans="1:19" x14ac:dyDescent="0.25">
      <c r="A418" s="17">
        <v>38.1000000000003</v>
      </c>
      <c r="B418" s="17">
        <f t="shared" si="110"/>
        <v>915.85671916012177</v>
      </c>
      <c r="C418" s="17">
        <f t="shared" si="111"/>
        <v>3030.8300000000572</v>
      </c>
      <c r="D418" s="17">
        <f t="shared" si="112"/>
        <v>2114.9732808399353</v>
      </c>
      <c r="E418" s="17">
        <f t="shared" si="113"/>
        <v>3030.8300000000572</v>
      </c>
      <c r="F418" s="17">
        <f t="shared" si="114"/>
        <v>0</v>
      </c>
      <c r="G418" s="17">
        <f t="shared" si="115"/>
        <v>0</v>
      </c>
      <c r="H418" s="17">
        <f t="shared" si="116"/>
        <v>727.8501574803297</v>
      </c>
      <c r="I418" s="17">
        <f t="shared" si="117"/>
        <v>2599.830000000054</v>
      </c>
      <c r="J418" s="17">
        <f t="shared" si="118"/>
        <v>1871.9798425197243</v>
      </c>
      <c r="K418" s="17">
        <f t="shared" si="119"/>
        <v>2599.830000000054</v>
      </c>
      <c r="L418" s="17">
        <f t="shared" si="103"/>
        <v>0</v>
      </c>
      <c r="M418" s="17">
        <f t="shared" si="104"/>
        <v>0</v>
      </c>
      <c r="N418" s="17">
        <f t="shared" si="108"/>
        <v>635.09359580053865</v>
      </c>
      <c r="O418" s="17">
        <f t="shared" si="105"/>
        <v>2359.3300000000527</v>
      </c>
      <c r="P418" s="17">
        <f t="shared" si="120"/>
        <v>1724.236404199514</v>
      </c>
      <c r="Q418" s="17">
        <f t="shared" si="109"/>
        <v>2359.3300000000527</v>
      </c>
      <c r="R418" s="17">
        <f t="shared" si="106"/>
        <v>0</v>
      </c>
      <c r="S418" s="17">
        <f t="shared" si="107"/>
        <v>0</v>
      </c>
    </row>
    <row r="419" spans="1:19" x14ac:dyDescent="0.25">
      <c r="A419" s="17">
        <v>38.200000000000301</v>
      </c>
      <c r="B419" s="17">
        <f t="shared" si="110"/>
        <v>921.4180104712209</v>
      </c>
      <c r="C419" s="17">
        <f t="shared" si="111"/>
        <v>3049.7200000000566</v>
      </c>
      <c r="D419" s="17">
        <f t="shared" si="112"/>
        <v>2128.3019895288357</v>
      </c>
      <c r="E419" s="17">
        <f t="shared" si="113"/>
        <v>3049.7200000000566</v>
      </c>
      <c r="F419" s="17">
        <f t="shared" si="114"/>
        <v>0</v>
      </c>
      <c r="G419" s="17">
        <f t="shared" si="115"/>
        <v>0</v>
      </c>
      <c r="H419" s="17">
        <f t="shared" si="116"/>
        <v>732.77403141362743</v>
      </c>
      <c r="I419" s="17">
        <f t="shared" si="117"/>
        <v>2617.7200000000535</v>
      </c>
      <c r="J419" s="17">
        <f t="shared" si="118"/>
        <v>1884.945968586426</v>
      </c>
      <c r="K419" s="17">
        <f t="shared" si="119"/>
        <v>2617.7200000000535</v>
      </c>
      <c r="L419" s="17">
        <f t="shared" si="103"/>
        <v>0</v>
      </c>
      <c r="M419" s="17">
        <f t="shared" si="104"/>
        <v>0</v>
      </c>
      <c r="N419" s="17">
        <f t="shared" si="108"/>
        <v>639.63005235603464</v>
      </c>
      <c r="O419" s="17">
        <f t="shared" si="105"/>
        <v>2376.7200000000521</v>
      </c>
      <c r="P419" s="17">
        <f t="shared" si="120"/>
        <v>1737.0899476440175</v>
      </c>
      <c r="Q419" s="17">
        <f t="shared" si="109"/>
        <v>2376.7200000000521</v>
      </c>
      <c r="R419" s="17">
        <f t="shared" si="106"/>
        <v>0</v>
      </c>
      <c r="S419" s="17">
        <f t="shared" si="107"/>
        <v>0</v>
      </c>
    </row>
    <row r="420" spans="1:19" x14ac:dyDescent="0.25">
      <c r="A420" s="17">
        <v>38.300000000000303</v>
      </c>
      <c r="B420" s="17">
        <f t="shared" si="110"/>
        <v>926.99966057442953</v>
      </c>
      <c r="C420" s="17">
        <f t="shared" si="111"/>
        <v>3068.6700000000583</v>
      </c>
      <c r="D420" s="17">
        <f t="shared" si="112"/>
        <v>2141.6703394256288</v>
      </c>
      <c r="E420" s="17">
        <f t="shared" si="113"/>
        <v>3068.6700000000583</v>
      </c>
      <c r="F420" s="17">
        <f t="shared" si="114"/>
        <v>0</v>
      </c>
      <c r="G420" s="17">
        <f t="shared" si="115"/>
        <v>0</v>
      </c>
      <c r="H420" s="17">
        <f t="shared" si="116"/>
        <v>737.71898172325257</v>
      </c>
      <c r="I420" s="17">
        <f t="shared" si="117"/>
        <v>2635.6700000000546</v>
      </c>
      <c r="J420" s="17">
        <f t="shared" si="118"/>
        <v>1897.9510182768022</v>
      </c>
      <c r="K420" s="17">
        <f t="shared" si="119"/>
        <v>2635.6700000000546</v>
      </c>
      <c r="L420" s="17">
        <f t="shared" si="103"/>
        <v>0</v>
      </c>
      <c r="M420" s="17">
        <f t="shared" si="104"/>
        <v>0</v>
      </c>
      <c r="N420" s="17">
        <f t="shared" si="108"/>
        <v>644.18830287207652</v>
      </c>
      <c r="O420" s="17">
        <f t="shared" si="105"/>
        <v>2394.1700000000533</v>
      </c>
      <c r="P420" s="17">
        <f t="shared" si="120"/>
        <v>1749.9816971279768</v>
      </c>
      <c r="Q420" s="17">
        <f t="shared" si="109"/>
        <v>2394.1700000000533</v>
      </c>
      <c r="R420" s="17">
        <f t="shared" si="106"/>
        <v>0</v>
      </c>
      <c r="S420" s="17">
        <f t="shared" si="107"/>
        <v>0</v>
      </c>
    </row>
    <row r="421" spans="1:19" x14ac:dyDescent="0.25">
      <c r="A421" s="17">
        <v>38.400000000000297</v>
      </c>
      <c r="B421" s="17">
        <f t="shared" si="110"/>
        <v>932.6016666666834</v>
      </c>
      <c r="C421" s="17">
        <f t="shared" si="111"/>
        <v>3087.6800000000567</v>
      </c>
      <c r="D421" s="17">
        <f t="shared" si="112"/>
        <v>2155.0783333333734</v>
      </c>
      <c r="E421" s="17">
        <f t="shared" si="113"/>
        <v>3087.6800000000567</v>
      </c>
      <c r="F421" s="17">
        <f t="shared" si="114"/>
        <v>0</v>
      </c>
      <c r="G421" s="17">
        <f t="shared" si="115"/>
        <v>0</v>
      </c>
      <c r="H421" s="17">
        <f t="shared" si="116"/>
        <v>742.68500000001472</v>
      </c>
      <c r="I421" s="17">
        <f t="shared" si="117"/>
        <v>2653.680000000054</v>
      </c>
      <c r="J421" s="17">
        <f t="shared" si="118"/>
        <v>1910.9950000000392</v>
      </c>
      <c r="K421" s="17">
        <f t="shared" si="119"/>
        <v>2653.680000000054</v>
      </c>
      <c r="L421" s="17">
        <f t="shared" si="103"/>
        <v>0</v>
      </c>
      <c r="M421" s="17">
        <f t="shared" si="104"/>
        <v>0</v>
      </c>
      <c r="N421" s="17">
        <f t="shared" si="108"/>
        <v>648.76833333334707</v>
      </c>
      <c r="O421" s="17">
        <f t="shared" si="105"/>
        <v>2411.6800000000521</v>
      </c>
      <c r="P421" s="17">
        <f t="shared" si="120"/>
        <v>1762.9116666667051</v>
      </c>
      <c r="Q421" s="17">
        <f t="shared" si="109"/>
        <v>2411.6800000000521</v>
      </c>
      <c r="R421" s="17">
        <f t="shared" si="106"/>
        <v>0</v>
      </c>
      <c r="S421" s="17">
        <f t="shared" si="107"/>
        <v>0</v>
      </c>
    </row>
    <row r="422" spans="1:19" x14ac:dyDescent="0.25">
      <c r="A422" s="17">
        <v>38.500000000000298</v>
      </c>
      <c r="B422" s="17">
        <f t="shared" si="110"/>
        <v>938.22402597404266</v>
      </c>
      <c r="C422" s="17">
        <f t="shared" si="111"/>
        <v>3106.7500000000573</v>
      </c>
      <c r="D422" s="17">
        <f t="shared" si="112"/>
        <v>2168.5259740260144</v>
      </c>
      <c r="E422" s="17">
        <f t="shared" si="113"/>
        <v>3106.7500000000573</v>
      </c>
      <c r="F422" s="17">
        <f t="shared" si="114"/>
        <v>0</v>
      </c>
      <c r="G422" s="17">
        <f t="shared" si="115"/>
        <v>0</v>
      </c>
      <c r="H422" s="17">
        <f t="shared" si="116"/>
        <v>747.67207792209274</v>
      </c>
      <c r="I422" s="17">
        <f t="shared" si="117"/>
        <v>2671.7500000000541</v>
      </c>
      <c r="J422" s="17">
        <f t="shared" si="118"/>
        <v>1924.0779220779614</v>
      </c>
      <c r="K422" s="17">
        <f t="shared" si="119"/>
        <v>2671.7500000000541</v>
      </c>
      <c r="L422" s="17">
        <f t="shared" ref="L422:L457" si="121">IF(J422=$C$10,I422,0)</f>
        <v>0</v>
      </c>
      <c r="M422" s="17">
        <f t="shared" ref="M422:M457" si="122">IF(I422=L422,A422,0)</f>
        <v>0</v>
      </c>
      <c r="N422" s="17">
        <f t="shared" si="108"/>
        <v>653.3701298701435</v>
      </c>
      <c r="O422" s="17">
        <f t="shared" ref="O422:O457" si="123">+$D$11*A422^2+$D$12*A422+$D$13</f>
        <v>2429.2500000000528</v>
      </c>
      <c r="P422" s="17">
        <f t="shared" si="120"/>
        <v>1775.8798701299092</v>
      </c>
      <c r="Q422" s="17">
        <f t="shared" si="109"/>
        <v>2429.2500000000528</v>
      </c>
      <c r="R422" s="17">
        <f t="shared" ref="R422:R457" si="124">IF(P422=$D$10,O422,0)</f>
        <v>0</v>
      </c>
      <c r="S422" s="17">
        <f t="shared" ref="S422:S457" si="125">IF(O422=R422,A422,0)</f>
        <v>0</v>
      </c>
    </row>
    <row r="423" spans="1:19" x14ac:dyDescent="0.25">
      <c r="A423" s="17">
        <v>38.6000000000003</v>
      </c>
      <c r="B423" s="17">
        <f t="shared" si="110"/>
        <v>943.86673575131238</v>
      </c>
      <c r="C423" s="17">
        <f t="shared" si="111"/>
        <v>3125.8800000000583</v>
      </c>
      <c r="D423" s="17">
        <f t="shared" si="112"/>
        <v>2182.0132642487461</v>
      </c>
      <c r="E423" s="17">
        <f t="shared" si="113"/>
        <v>3125.8800000000583</v>
      </c>
      <c r="F423" s="17">
        <f t="shared" si="114"/>
        <v>0</v>
      </c>
      <c r="G423" s="17">
        <f t="shared" si="115"/>
        <v>0</v>
      </c>
      <c r="H423" s="17">
        <f t="shared" si="116"/>
        <v>752.68020725390102</v>
      </c>
      <c r="I423" s="17">
        <f t="shared" si="117"/>
        <v>2689.8800000000551</v>
      </c>
      <c r="J423" s="17">
        <f t="shared" si="118"/>
        <v>1937.1997927461541</v>
      </c>
      <c r="K423" s="17">
        <f t="shared" si="119"/>
        <v>2689.8800000000551</v>
      </c>
      <c r="L423" s="17">
        <f t="shared" si="121"/>
        <v>0</v>
      </c>
      <c r="M423" s="17">
        <f t="shared" si="122"/>
        <v>0</v>
      </c>
      <c r="N423" s="17">
        <f t="shared" ref="N423:N457" si="126">(+$D$11/3*A423^3+$D$12/2*A423^2+$D$13*A423+$D$14)/A423</f>
        <v>657.99367875649057</v>
      </c>
      <c r="O423" s="17">
        <f t="shared" si="123"/>
        <v>2446.8800000000538</v>
      </c>
      <c r="P423" s="17">
        <f t="shared" si="120"/>
        <v>1788.8863212435631</v>
      </c>
      <c r="Q423" s="17">
        <f t="shared" ref="Q423:Q457" si="127">IF(O423&gt;=N423,O423,NA())</f>
        <v>2446.8800000000538</v>
      </c>
      <c r="R423" s="17">
        <f t="shared" si="124"/>
        <v>0</v>
      </c>
      <c r="S423" s="17">
        <f t="shared" si="125"/>
        <v>0</v>
      </c>
    </row>
    <row r="424" spans="1:19" x14ac:dyDescent="0.25">
      <c r="A424" s="17">
        <v>38.700000000000301</v>
      </c>
      <c r="B424" s="17">
        <f t="shared" si="110"/>
        <v>949.52979328167078</v>
      </c>
      <c r="C424" s="17">
        <f t="shared" si="111"/>
        <v>3145.0700000000579</v>
      </c>
      <c r="D424" s="17">
        <f t="shared" si="112"/>
        <v>2195.5402067183873</v>
      </c>
      <c r="E424" s="17">
        <f t="shared" si="113"/>
        <v>3145.0700000000579</v>
      </c>
      <c r="F424" s="17">
        <f t="shared" si="114"/>
        <v>0</v>
      </c>
      <c r="G424" s="17">
        <f t="shared" si="115"/>
        <v>0</v>
      </c>
      <c r="H424" s="17">
        <f t="shared" si="116"/>
        <v>757.7093798449763</v>
      </c>
      <c r="I424" s="17">
        <f t="shared" si="117"/>
        <v>2708.0700000000547</v>
      </c>
      <c r="J424" s="17">
        <f t="shared" si="118"/>
        <v>1950.3606201550783</v>
      </c>
      <c r="K424" s="17">
        <f t="shared" si="119"/>
        <v>2708.0700000000547</v>
      </c>
      <c r="L424" s="17">
        <f t="shared" si="121"/>
        <v>0</v>
      </c>
      <c r="M424" s="17">
        <f t="shared" si="122"/>
        <v>0</v>
      </c>
      <c r="N424" s="17">
        <f t="shared" si="126"/>
        <v>662.63896640828273</v>
      </c>
      <c r="O424" s="17">
        <f t="shared" si="123"/>
        <v>2464.5700000000534</v>
      </c>
      <c r="P424" s="17">
        <f t="shared" si="120"/>
        <v>1801.9310335917708</v>
      </c>
      <c r="Q424" s="17">
        <f t="shared" si="127"/>
        <v>2464.5700000000534</v>
      </c>
      <c r="R424" s="17">
        <f t="shared" si="124"/>
        <v>0</v>
      </c>
      <c r="S424" s="17">
        <f t="shared" si="125"/>
        <v>0</v>
      </c>
    </row>
    <row r="425" spans="1:19" x14ac:dyDescent="0.25">
      <c r="A425" s="17">
        <v>38.800000000000303</v>
      </c>
      <c r="B425" s="17">
        <f t="shared" si="110"/>
        <v>955.21319587630592</v>
      </c>
      <c r="C425" s="17">
        <f t="shared" si="111"/>
        <v>3164.3200000000588</v>
      </c>
      <c r="D425" s="17">
        <f t="shared" si="112"/>
        <v>2209.1068041237531</v>
      </c>
      <c r="E425" s="17">
        <f t="shared" si="113"/>
        <v>3164.3200000000588</v>
      </c>
      <c r="F425" s="17">
        <f t="shared" si="114"/>
        <v>0</v>
      </c>
      <c r="G425" s="17">
        <f t="shared" si="115"/>
        <v>0</v>
      </c>
      <c r="H425" s="17">
        <f t="shared" si="116"/>
        <v>762.75958762888126</v>
      </c>
      <c r="I425" s="17">
        <f t="shared" si="117"/>
        <v>2726.3200000000552</v>
      </c>
      <c r="J425" s="17">
        <f t="shared" si="118"/>
        <v>1963.5604123711739</v>
      </c>
      <c r="K425" s="17">
        <f t="shared" si="119"/>
        <v>2726.3200000000552</v>
      </c>
      <c r="L425" s="17">
        <f t="shared" si="121"/>
        <v>0</v>
      </c>
      <c r="M425" s="17">
        <f t="shared" si="122"/>
        <v>0</v>
      </c>
      <c r="N425" s="17">
        <f t="shared" si="126"/>
        <v>667.3059793814574</v>
      </c>
      <c r="O425" s="17">
        <f t="shared" si="123"/>
        <v>2482.3200000000538</v>
      </c>
      <c r="P425" s="17">
        <f t="shared" si="120"/>
        <v>1815.0140206185965</v>
      </c>
      <c r="Q425" s="17">
        <f t="shared" si="127"/>
        <v>2482.3200000000538</v>
      </c>
      <c r="R425" s="17">
        <f t="shared" si="124"/>
        <v>0</v>
      </c>
      <c r="S425" s="17">
        <f t="shared" si="125"/>
        <v>0</v>
      </c>
    </row>
    <row r="426" spans="1:19" x14ac:dyDescent="0.25">
      <c r="A426" s="17">
        <v>38.900000000000297</v>
      </c>
      <c r="B426" s="17">
        <f t="shared" si="110"/>
        <v>960.91694087405301</v>
      </c>
      <c r="C426" s="17">
        <f t="shared" si="111"/>
        <v>3183.6300000000574</v>
      </c>
      <c r="D426" s="17">
        <f t="shared" si="112"/>
        <v>2222.7130591260043</v>
      </c>
      <c r="E426" s="17">
        <f t="shared" si="113"/>
        <v>3183.6300000000574</v>
      </c>
      <c r="F426" s="17">
        <f t="shared" si="114"/>
        <v>0</v>
      </c>
      <c r="G426" s="17">
        <f t="shared" si="115"/>
        <v>0</v>
      </c>
      <c r="H426" s="17">
        <f t="shared" si="116"/>
        <v>767.83082262212304</v>
      </c>
      <c r="I426" s="17">
        <f t="shared" si="117"/>
        <v>2744.6300000000547</v>
      </c>
      <c r="J426" s="17">
        <f t="shared" si="118"/>
        <v>1976.7991773779318</v>
      </c>
      <c r="K426" s="17">
        <f t="shared" si="119"/>
        <v>2744.6300000000547</v>
      </c>
      <c r="L426" s="17">
        <f t="shared" si="121"/>
        <v>0</v>
      </c>
      <c r="M426" s="17">
        <f t="shared" si="122"/>
        <v>0</v>
      </c>
      <c r="N426" s="17">
        <f t="shared" si="126"/>
        <v>671.99470437019386</v>
      </c>
      <c r="O426" s="17">
        <f t="shared" si="123"/>
        <v>2500.1300000000529</v>
      </c>
      <c r="P426" s="17">
        <f t="shared" si="120"/>
        <v>1828.135295629859</v>
      </c>
      <c r="Q426" s="17">
        <f t="shared" si="127"/>
        <v>2500.1300000000529</v>
      </c>
      <c r="R426" s="17">
        <f t="shared" si="124"/>
        <v>0</v>
      </c>
      <c r="S426" s="17">
        <f t="shared" si="125"/>
        <v>0</v>
      </c>
    </row>
    <row r="427" spans="1:19" x14ac:dyDescent="0.25">
      <c r="A427" s="17">
        <v>39.000000000000298</v>
      </c>
      <c r="B427" s="17">
        <f t="shared" si="110"/>
        <v>966.64102564104269</v>
      </c>
      <c r="C427" s="17">
        <f t="shared" si="111"/>
        <v>3203.0000000000573</v>
      </c>
      <c r="D427" s="17">
        <f t="shared" si="112"/>
        <v>2236.3589743590146</v>
      </c>
      <c r="E427" s="17">
        <f t="shared" si="113"/>
        <v>3203.0000000000573</v>
      </c>
      <c r="F427" s="17">
        <f t="shared" si="114"/>
        <v>0</v>
      </c>
      <c r="G427" s="17">
        <f t="shared" si="115"/>
        <v>0</v>
      </c>
      <c r="H427" s="17">
        <f t="shared" si="116"/>
        <v>772.92307692309214</v>
      </c>
      <c r="I427" s="17">
        <f t="shared" si="117"/>
        <v>2763.0000000000541</v>
      </c>
      <c r="J427" s="17">
        <f t="shared" si="118"/>
        <v>1990.076923076962</v>
      </c>
      <c r="K427" s="17">
        <f t="shared" si="119"/>
        <v>2763.0000000000541</v>
      </c>
      <c r="L427" s="17">
        <f t="shared" si="121"/>
        <v>0</v>
      </c>
      <c r="M427" s="17">
        <f t="shared" si="122"/>
        <v>0</v>
      </c>
      <c r="N427" s="17">
        <f t="shared" si="126"/>
        <v>676.70512820514227</v>
      </c>
      <c r="O427" s="17">
        <f t="shared" si="123"/>
        <v>2518.0000000000528</v>
      </c>
      <c r="P427" s="17">
        <f t="shared" si="120"/>
        <v>1841.2948717949105</v>
      </c>
      <c r="Q427" s="17">
        <f t="shared" si="127"/>
        <v>2518.0000000000528</v>
      </c>
      <c r="R427" s="17">
        <f t="shared" si="124"/>
        <v>0</v>
      </c>
      <c r="S427" s="17">
        <f t="shared" si="125"/>
        <v>0</v>
      </c>
    </row>
    <row r="428" spans="1:19" x14ac:dyDescent="0.25">
      <c r="A428" s="17">
        <v>39.1000000000003</v>
      </c>
      <c r="B428" s="17">
        <f t="shared" si="110"/>
        <v>972.38544757034981</v>
      </c>
      <c r="C428" s="17">
        <f t="shared" si="111"/>
        <v>3222.4300000000585</v>
      </c>
      <c r="D428" s="17">
        <f t="shared" si="112"/>
        <v>2250.0445524297088</v>
      </c>
      <c r="E428" s="17">
        <f t="shared" si="113"/>
        <v>3222.4300000000585</v>
      </c>
      <c r="F428" s="17">
        <f t="shared" si="114"/>
        <v>0</v>
      </c>
      <c r="G428" s="17">
        <f t="shared" si="115"/>
        <v>0</v>
      </c>
      <c r="H428" s="17">
        <f t="shared" si="116"/>
        <v>778.03634271101282</v>
      </c>
      <c r="I428" s="17">
        <f t="shared" si="117"/>
        <v>2781.4300000000553</v>
      </c>
      <c r="J428" s="17">
        <f t="shared" si="118"/>
        <v>2003.3936572890425</v>
      </c>
      <c r="K428" s="17">
        <f t="shared" si="119"/>
        <v>2781.4300000000553</v>
      </c>
      <c r="L428" s="17">
        <f t="shared" si="121"/>
        <v>0</v>
      </c>
      <c r="M428" s="17">
        <f t="shared" si="122"/>
        <v>0</v>
      </c>
      <c r="N428" s="17">
        <f t="shared" si="126"/>
        <v>681.43723785167663</v>
      </c>
      <c r="O428" s="17">
        <f t="shared" si="123"/>
        <v>2535.930000000054</v>
      </c>
      <c r="P428" s="17">
        <f t="shared" si="120"/>
        <v>1854.4927621483773</v>
      </c>
      <c r="Q428" s="17">
        <f t="shared" si="127"/>
        <v>2535.930000000054</v>
      </c>
      <c r="R428" s="17">
        <f t="shared" si="124"/>
        <v>0</v>
      </c>
      <c r="S428" s="17">
        <f t="shared" si="125"/>
        <v>0</v>
      </c>
    </row>
    <row r="429" spans="1:19" x14ac:dyDescent="0.25">
      <c r="A429" s="17">
        <v>39.200000000000301</v>
      </c>
      <c r="B429" s="17">
        <f t="shared" si="110"/>
        <v>978.15020408164992</v>
      </c>
      <c r="C429" s="17">
        <f t="shared" si="111"/>
        <v>3241.9200000000592</v>
      </c>
      <c r="D429" s="17">
        <f t="shared" si="112"/>
        <v>2263.7697959184093</v>
      </c>
      <c r="E429" s="17">
        <f t="shared" si="113"/>
        <v>3241.9200000000592</v>
      </c>
      <c r="F429" s="17">
        <f t="shared" si="114"/>
        <v>0</v>
      </c>
      <c r="G429" s="17">
        <f t="shared" si="115"/>
        <v>0</v>
      </c>
      <c r="H429" s="17">
        <f t="shared" si="116"/>
        <v>783.17061224491329</v>
      </c>
      <c r="I429" s="17">
        <f t="shared" si="117"/>
        <v>2799.920000000056</v>
      </c>
      <c r="J429" s="17">
        <f t="shared" si="118"/>
        <v>2016.7493877551428</v>
      </c>
      <c r="K429" s="17">
        <f t="shared" si="119"/>
        <v>2799.920000000056</v>
      </c>
      <c r="L429" s="17">
        <f t="shared" si="121"/>
        <v>0</v>
      </c>
      <c r="M429" s="17">
        <f t="shared" si="122"/>
        <v>0</v>
      </c>
      <c r="N429" s="17">
        <f t="shared" si="126"/>
        <v>686.19102040817756</v>
      </c>
      <c r="O429" s="17">
        <f t="shared" si="123"/>
        <v>2553.9200000000546</v>
      </c>
      <c r="P429" s="17">
        <f t="shared" si="120"/>
        <v>1867.7289795918771</v>
      </c>
      <c r="Q429" s="17">
        <f t="shared" si="127"/>
        <v>2553.9200000000546</v>
      </c>
      <c r="R429" s="17">
        <f t="shared" si="124"/>
        <v>0</v>
      </c>
      <c r="S429" s="17">
        <f t="shared" si="125"/>
        <v>0</v>
      </c>
    </row>
    <row r="430" spans="1:19" x14ac:dyDescent="0.25">
      <c r="A430" s="17">
        <v>39.300000000000303</v>
      </c>
      <c r="B430" s="17">
        <f t="shared" si="110"/>
        <v>983.93529262088271</v>
      </c>
      <c r="C430" s="17">
        <f t="shared" si="111"/>
        <v>3261.4700000000603</v>
      </c>
      <c r="D430" s="17">
        <f t="shared" si="112"/>
        <v>2277.5347073791777</v>
      </c>
      <c r="E430" s="17">
        <f t="shared" si="113"/>
        <v>3261.4700000000603</v>
      </c>
      <c r="F430" s="17">
        <f t="shared" si="114"/>
        <v>0</v>
      </c>
      <c r="G430" s="17">
        <f t="shared" si="115"/>
        <v>0</v>
      </c>
      <c r="H430" s="17">
        <f t="shared" si="116"/>
        <v>788.32587786261104</v>
      </c>
      <c r="I430" s="17">
        <f t="shared" si="117"/>
        <v>2818.4700000000566</v>
      </c>
      <c r="J430" s="17">
        <f t="shared" si="118"/>
        <v>2030.1441221374457</v>
      </c>
      <c r="K430" s="17">
        <f t="shared" si="119"/>
        <v>2818.4700000000566</v>
      </c>
      <c r="L430" s="17">
        <f t="shared" si="121"/>
        <v>0</v>
      </c>
      <c r="M430" s="17">
        <f t="shared" si="122"/>
        <v>0</v>
      </c>
      <c r="N430" s="17">
        <f t="shared" si="126"/>
        <v>690.96646310434028</v>
      </c>
      <c r="O430" s="17">
        <f t="shared" si="123"/>
        <v>2571.9700000000553</v>
      </c>
      <c r="P430" s="17">
        <f t="shared" si="120"/>
        <v>1881.0035368957151</v>
      </c>
      <c r="Q430" s="17">
        <f t="shared" si="127"/>
        <v>2571.9700000000553</v>
      </c>
      <c r="R430" s="17">
        <f t="shared" si="124"/>
        <v>0</v>
      </c>
      <c r="S430" s="17">
        <f t="shared" si="125"/>
        <v>0</v>
      </c>
    </row>
    <row r="431" spans="1:19" x14ac:dyDescent="0.25">
      <c r="A431" s="17">
        <v>39.400000000000396</v>
      </c>
      <c r="B431" s="17">
        <f t="shared" si="110"/>
        <v>989.74071065992143</v>
      </c>
      <c r="C431" s="17">
        <f t="shared" si="111"/>
        <v>3281.0800000000777</v>
      </c>
      <c r="D431" s="17">
        <f t="shared" si="112"/>
        <v>2291.339289340156</v>
      </c>
      <c r="E431" s="17">
        <f t="shared" si="113"/>
        <v>3281.0800000000777</v>
      </c>
      <c r="F431" s="17">
        <f t="shared" si="114"/>
        <v>0</v>
      </c>
      <c r="G431" s="17">
        <f t="shared" si="115"/>
        <v>0</v>
      </c>
      <c r="H431" s="17">
        <f t="shared" si="116"/>
        <v>793.50213197971595</v>
      </c>
      <c r="I431" s="17">
        <f t="shared" si="117"/>
        <v>2837.0800000000736</v>
      </c>
      <c r="J431" s="17">
        <f t="shared" si="118"/>
        <v>2043.5778680203575</v>
      </c>
      <c r="K431" s="17">
        <f t="shared" si="119"/>
        <v>2837.0800000000736</v>
      </c>
      <c r="L431" s="17">
        <f t="shared" si="121"/>
        <v>0</v>
      </c>
      <c r="M431" s="17">
        <f t="shared" si="122"/>
        <v>0</v>
      </c>
      <c r="N431" s="17">
        <f t="shared" si="126"/>
        <v>695.76355329951139</v>
      </c>
      <c r="O431" s="17">
        <f t="shared" si="123"/>
        <v>2590.0800000000718</v>
      </c>
      <c r="P431" s="17">
        <f t="shared" si="120"/>
        <v>1894.3164467005604</v>
      </c>
      <c r="Q431" s="17">
        <f t="shared" si="127"/>
        <v>2590.0800000000718</v>
      </c>
      <c r="R431" s="17">
        <f t="shared" si="124"/>
        <v>0</v>
      </c>
      <c r="S431" s="17">
        <f t="shared" si="125"/>
        <v>0</v>
      </c>
    </row>
    <row r="432" spans="1:19" x14ac:dyDescent="0.25">
      <c r="A432" s="17">
        <v>39.500000000000398</v>
      </c>
      <c r="B432" s="17">
        <f t="shared" si="110"/>
        <v>995.56645569622583</v>
      </c>
      <c r="C432" s="17">
        <f t="shared" si="111"/>
        <v>3300.7500000000787</v>
      </c>
      <c r="D432" s="17">
        <f t="shared" si="112"/>
        <v>2305.1835443038526</v>
      </c>
      <c r="E432" s="17">
        <f t="shared" si="113"/>
        <v>3300.7500000000787</v>
      </c>
      <c r="F432" s="17">
        <f t="shared" si="114"/>
        <v>0</v>
      </c>
      <c r="G432" s="17">
        <f t="shared" si="115"/>
        <v>0</v>
      </c>
      <c r="H432" s="17">
        <f t="shared" si="116"/>
        <v>798.69936708862826</v>
      </c>
      <c r="I432" s="17">
        <f t="shared" si="117"/>
        <v>2855.7500000000746</v>
      </c>
      <c r="J432" s="17">
        <f t="shared" si="118"/>
        <v>2057.0506329114464</v>
      </c>
      <c r="K432" s="17">
        <f t="shared" si="119"/>
        <v>2855.7500000000746</v>
      </c>
      <c r="L432" s="17">
        <f t="shared" si="121"/>
        <v>0</v>
      </c>
      <c r="M432" s="17">
        <f t="shared" si="122"/>
        <v>0</v>
      </c>
      <c r="N432" s="17">
        <f t="shared" si="126"/>
        <v>700.58227848103184</v>
      </c>
      <c r="O432" s="17">
        <f t="shared" si="123"/>
        <v>2608.2500000000728</v>
      </c>
      <c r="P432" s="17">
        <f t="shared" si="120"/>
        <v>1907.6677215190409</v>
      </c>
      <c r="Q432" s="17">
        <f t="shared" si="127"/>
        <v>2608.2500000000728</v>
      </c>
      <c r="R432" s="17">
        <f t="shared" si="124"/>
        <v>0</v>
      </c>
      <c r="S432" s="17">
        <f t="shared" si="125"/>
        <v>0</v>
      </c>
    </row>
    <row r="433" spans="1:19" x14ac:dyDescent="0.25">
      <c r="A433" s="17">
        <v>39.600000000000399</v>
      </c>
      <c r="B433" s="17">
        <f t="shared" si="110"/>
        <v>1001.4125252525487</v>
      </c>
      <c r="C433" s="17">
        <f t="shared" si="111"/>
        <v>3320.4800000000791</v>
      </c>
      <c r="D433" s="17">
        <f t="shared" si="112"/>
        <v>2319.0674747475305</v>
      </c>
      <c r="E433" s="17">
        <f t="shared" si="113"/>
        <v>3320.4800000000791</v>
      </c>
      <c r="F433" s="17">
        <f t="shared" si="114"/>
        <v>0</v>
      </c>
      <c r="G433" s="17">
        <f t="shared" si="115"/>
        <v>0</v>
      </c>
      <c r="H433" s="17">
        <f t="shared" si="116"/>
        <v>803.91757575759664</v>
      </c>
      <c r="I433" s="17">
        <f t="shared" si="117"/>
        <v>2874.4800000000751</v>
      </c>
      <c r="J433" s="17">
        <f t="shared" si="118"/>
        <v>2070.5624242424783</v>
      </c>
      <c r="K433" s="17">
        <f t="shared" si="119"/>
        <v>2874.4800000000751</v>
      </c>
      <c r="L433" s="17">
        <f t="shared" si="121"/>
        <v>0</v>
      </c>
      <c r="M433" s="17">
        <f t="shared" si="122"/>
        <v>0</v>
      </c>
      <c r="N433" s="17">
        <f t="shared" si="126"/>
        <v>705.42262626264562</v>
      </c>
      <c r="O433" s="17">
        <f t="shared" si="123"/>
        <v>2626.4800000000732</v>
      </c>
      <c r="P433" s="17">
        <f t="shared" si="120"/>
        <v>1921.0573737374275</v>
      </c>
      <c r="Q433" s="17">
        <f t="shared" si="127"/>
        <v>2626.4800000000732</v>
      </c>
      <c r="R433" s="17">
        <f t="shared" si="124"/>
        <v>0</v>
      </c>
      <c r="S433" s="17">
        <f t="shared" si="125"/>
        <v>0</v>
      </c>
    </row>
    <row r="434" spans="1:19" x14ac:dyDescent="0.25">
      <c r="A434" s="17">
        <v>39.700000000000401</v>
      </c>
      <c r="B434" s="17">
        <f t="shared" si="110"/>
        <v>1007.2789168765978</v>
      </c>
      <c r="C434" s="17">
        <f t="shared" si="111"/>
        <v>3340.2700000000791</v>
      </c>
      <c r="D434" s="17">
        <f t="shared" si="112"/>
        <v>2332.9910831234811</v>
      </c>
      <c r="E434" s="17">
        <f t="shared" si="113"/>
        <v>3340.2700000000791</v>
      </c>
      <c r="F434" s="17">
        <f t="shared" si="114"/>
        <v>0</v>
      </c>
      <c r="G434" s="17">
        <f t="shared" si="115"/>
        <v>0</v>
      </c>
      <c r="H434" s="17">
        <f t="shared" si="116"/>
        <v>809.1567506297439</v>
      </c>
      <c r="I434" s="17">
        <f t="shared" si="117"/>
        <v>2893.270000000075</v>
      </c>
      <c r="J434" s="17">
        <f t="shared" si="118"/>
        <v>2084.1132493703312</v>
      </c>
      <c r="K434" s="17">
        <f t="shared" si="119"/>
        <v>2893.270000000075</v>
      </c>
      <c r="L434" s="17">
        <f t="shared" si="121"/>
        <v>0</v>
      </c>
      <c r="M434" s="17">
        <f t="shared" si="122"/>
        <v>0</v>
      </c>
      <c r="N434" s="17">
        <f t="shared" si="126"/>
        <v>710.28458438289113</v>
      </c>
      <c r="O434" s="17">
        <f t="shared" si="123"/>
        <v>2644.7700000000732</v>
      </c>
      <c r="P434" s="17">
        <f t="shared" si="120"/>
        <v>1934.4854156171821</v>
      </c>
      <c r="Q434" s="17">
        <f t="shared" si="127"/>
        <v>2644.7700000000732</v>
      </c>
      <c r="R434" s="17">
        <f t="shared" si="124"/>
        <v>0</v>
      </c>
      <c r="S434" s="17">
        <f t="shared" si="125"/>
        <v>0</v>
      </c>
    </row>
    <row r="435" spans="1:19" x14ac:dyDescent="0.25">
      <c r="A435" s="17">
        <v>39.800000000000402</v>
      </c>
      <c r="B435" s="17">
        <f t="shared" si="110"/>
        <v>1013.1656281407272</v>
      </c>
      <c r="C435" s="17">
        <f t="shared" si="111"/>
        <v>3360.1200000000799</v>
      </c>
      <c r="D435" s="17">
        <f t="shared" si="112"/>
        <v>2346.9543718593527</v>
      </c>
      <c r="E435" s="17">
        <f t="shared" si="113"/>
        <v>3360.1200000000799</v>
      </c>
      <c r="F435" s="17">
        <f t="shared" si="114"/>
        <v>0</v>
      </c>
      <c r="G435" s="17">
        <f t="shared" si="115"/>
        <v>0</v>
      </c>
      <c r="H435" s="17">
        <f t="shared" si="116"/>
        <v>814.41688442213183</v>
      </c>
      <c r="I435" s="17">
        <f t="shared" si="117"/>
        <v>2912.1200000000763</v>
      </c>
      <c r="J435" s="17">
        <f t="shared" si="118"/>
        <v>2097.7031155779446</v>
      </c>
      <c r="K435" s="17">
        <f t="shared" si="119"/>
        <v>2912.1200000000763</v>
      </c>
      <c r="L435" s="17">
        <f t="shared" si="121"/>
        <v>0</v>
      </c>
      <c r="M435" s="17">
        <f t="shared" si="122"/>
        <v>0</v>
      </c>
      <c r="N435" s="17">
        <f t="shared" si="126"/>
        <v>715.16814070353735</v>
      </c>
      <c r="O435" s="17">
        <f t="shared" si="123"/>
        <v>2663.120000000074</v>
      </c>
      <c r="P435" s="17">
        <f t="shared" si="120"/>
        <v>1947.9518592965367</v>
      </c>
      <c r="Q435" s="17">
        <f t="shared" si="127"/>
        <v>2663.120000000074</v>
      </c>
      <c r="R435" s="17">
        <f t="shared" si="124"/>
        <v>0</v>
      </c>
      <c r="S435" s="17">
        <f t="shared" si="125"/>
        <v>0</v>
      </c>
    </row>
    <row r="436" spans="1:19" x14ac:dyDescent="0.25">
      <c r="A436" s="17">
        <v>39.900000000000396</v>
      </c>
      <c r="B436" s="17">
        <f t="shared" si="110"/>
        <v>1019.0726566416275</v>
      </c>
      <c r="C436" s="17">
        <f t="shared" si="111"/>
        <v>3380.0300000000793</v>
      </c>
      <c r="D436" s="17">
        <f t="shared" si="112"/>
        <v>2360.9573433584519</v>
      </c>
      <c r="E436" s="17">
        <f t="shared" si="113"/>
        <v>3380.0300000000793</v>
      </c>
      <c r="F436" s="17">
        <f t="shared" si="114"/>
        <v>0</v>
      </c>
      <c r="G436" s="17">
        <f t="shared" si="115"/>
        <v>0</v>
      </c>
      <c r="H436" s="17">
        <f t="shared" si="116"/>
        <v>819.69796992483293</v>
      </c>
      <c r="I436" s="17">
        <f t="shared" si="117"/>
        <v>2931.0300000000752</v>
      </c>
      <c r="J436" s="17">
        <f t="shared" si="118"/>
        <v>2111.3320300752421</v>
      </c>
      <c r="K436" s="17">
        <f t="shared" si="119"/>
        <v>2931.0300000000752</v>
      </c>
      <c r="L436" s="17">
        <f t="shared" si="121"/>
        <v>0</v>
      </c>
      <c r="M436" s="17">
        <f t="shared" si="122"/>
        <v>0</v>
      </c>
      <c r="N436" s="17">
        <f t="shared" si="126"/>
        <v>720.07328320803958</v>
      </c>
      <c r="O436" s="17">
        <f t="shared" si="123"/>
        <v>2681.5300000000734</v>
      </c>
      <c r="P436" s="17">
        <f t="shared" si="120"/>
        <v>1961.4567167920338</v>
      </c>
      <c r="Q436" s="17">
        <f t="shared" si="127"/>
        <v>2681.5300000000734</v>
      </c>
      <c r="R436" s="17">
        <f t="shared" si="124"/>
        <v>0</v>
      </c>
      <c r="S436" s="17">
        <f t="shared" si="125"/>
        <v>0</v>
      </c>
    </row>
    <row r="437" spans="1:19" x14ac:dyDescent="0.25">
      <c r="A437" s="17">
        <v>40.000000000000398</v>
      </c>
      <c r="B437" s="17">
        <f t="shared" si="110"/>
        <v>1025.0000000000236</v>
      </c>
      <c r="C437" s="17">
        <f t="shared" si="111"/>
        <v>3400.0000000000796</v>
      </c>
      <c r="D437" s="17">
        <f t="shared" si="112"/>
        <v>2375.0000000000559</v>
      </c>
      <c r="E437" s="17">
        <f t="shared" si="113"/>
        <v>3400.0000000000796</v>
      </c>
      <c r="F437" s="17">
        <f t="shared" si="114"/>
        <v>0</v>
      </c>
      <c r="G437" s="17">
        <f t="shared" si="115"/>
        <v>0</v>
      </c>
      <c r="H437" s="17">
        <f t="shared" si="116"/>
        <v>825.00000000002103</v>
      </c>
      <c r="I437" s="17">
        <f t="shared" si="117"/>
        <v>2950.0000000000755</v>
      </c>
      <c r="J437" s="17">
        <f t="shared" si="118"/>
        <v>2125.0000000000546</v>
      </c>
      <c r="K437" s="17">
        <f t="shared" si="119"/>
        <v>2950.0000000000755</v>
      </c>
      <c r="L437" s="17">
        <f t="shared" si="121"/>
        <v>0</v>
      </c>
      <c r="M437" s="17">
        <f t="shared" si="122"/>
        <v>0</v>
      </c>
      <c r="N437" s="17">
        <f t="shared" si="126"/>
        <v>725.00000000001967</v>
      </c>
      <c r="O437" s="17">
        <f t="shared" si="123"/>
        <v>2700.0000000000737</v>
      </c>
      <c r="P437" s="17">
        <f t="shared" si="120"/>
        <v>1975.0000000000541</v>
      </c>
      <c r="Q437" s="17">
        <f t="shared" si="127"/>
        <v>2700.0000000000737</v>
      </c>
      <c r="R437" s="17">
        <f t="shared" si="124"/>
        <v>0</v>
      </c>
      <c r="S437" s="17">
        <f t="shared" si="125"/>
        <v>0</v>
      </c>
    </row>
    <row r="438" spans="1:19" x14ac:dyDescent="0.25">
      <c r="A438" s="17">
        <v>40.100000000000399</v>
      </c>
      <c r="B438" s="17">
        <f t="shared" si="110"/>
        <v>1030.9476558603731</v>
      </c>
      <c r="C438" s="17">
        <f t="shared" si="111"/>
        <v>3420.0300000000802</v>
      </c>
      <c r="D438" s="17">
        <f t="shared" si="112"/>
        <v>2389.0823441397069</v>
      </c>
      <c r="E438" s="17">
        <f t="shared" si="113"/>
        <v>3420.0300000000802</v>
      </c>
      <c r="F438" s="17">
        <f t="shared" si="114"/>
        <v>0</v>
      </c>
      <c r="G438" s="17">
        <f t="shared" si="115"/>
        <v>0</v>
      </c>
      <c r="H438" s="17">
        <f t="shared" si="116"/>
        <v>830.32296758106872</v>
      </c>
      <c r="I438" s="17">
        <f t="shared" si="117"/>
        <v>2969.0300000000761</v>
      </c>
      <c r="J438" s="17">
        <f t="shared" si="118"/>
        <v>2138.7070324190072</v>
      </c>
      <c r="K438" s="17">
        <f t="shared" si="119"/>
        <v>2969.0300000000761</v>
      </c>
      <c r="L438" s="17">
        <f t="shared" si="121"/>
        <v>0</v>
      </c>
      <c r="M438" s="17">
        <f t="shared" si="122"/>
        <v>0</v>
      </c>
      <c r="N438" s="17">
        <f t="shared" si="126"/>
        <v>729.94827930176552</v>
      </c>
      <c r="O438" s="17">
        <f t="shared" si="123"/>
        <v>2718.5300000000743</v>
      </c>
      <c r="P438" s="17">
        <f t="shared" si="120"/>
        <v>1988.5817206983088</v>
      </c>
      <c r="Q438" s="17">
        <f t="shared" si="127"/>
        <v>2718.5300000000743</v>
      </c>
      <c r="R438" s="17">
        <f t="shared" si="124"/>
        <v>0</v>
      </c>
      <c r="S438" s="17">
        <f t="shared" si="125"/>
        <v>0</v>
      </c>
    </row>
    <row r="439" spans="1:19" x14ac:dyDescent="0.25">
      <c r="A439" s="17">
        <v>40.200000000000401</v>
      </c>
      <c r="B439" s="17">
        <f t="shared" si="110"/>
        <v>1036.9156218905714</v>
      </c>
      <c r="C439" s="17">
        <f t="shared" si="111"/>
        <v>3440.1200000000813</v>
      </c>
      <c r="D439" s="17">
        <f t="shared" si="112"/>
        <v>2403.2043781095099</v>
      </c>
      <c r="E439" s="17">
        <f t="shared" si="113"/>
        <v>3440.1200000000813</v>
      </c>
      <c r="F439" s="17">
        <f t="shared" si="114"/>
        <v>0</v>
      </c>
      <c r="G439" s="17">
        <f t="shared" si="115"/>
        <v>0</v>
      </c>
      <c r="H439" s="17">
        <f t="shared" si="116"/>
        <v>835.66686567166323</v>
      </c>
      <c r="I439" s="17">
        <f t="shared" si="117"/>
        <v>2988.1200000000772</v>
      </c>
      <c r="J439" s="17">
        <f t="shared" si="118"/>
        <v>2152.4531343284139</v>
      </c>
      <c r="K439" s="17">
        <f t="shared" si="119"/>
        <v>2988.1200000000772</v>
      </c>
      <c r="L439" s="17">
        <f t="shared" si="121"/>
        <v>0</v>
      </c>
      <c r="M439" s="17">
        <f t="shared" si="122"/>
        <v>0</v>
      </c>
      <c r="N439" s="17">
        <f t="shared" si="126"/>
        <v>734.91810945275643</v>
      </c>
      <c r="O439" s="17">
        <f t="shared" si="123"/>
        <v>2737.1200000000754</v>
      </c>
      <c r="P439" s="17">
        <f t="shared" si="120"/>
        <v>2002.201890547319</v>
      </c>
      <c r="Q439" s="17">
        <f t="shared" si="127"/>
        <v>2737.1200000000754</v>
      </c>
      <c r="R439" s="17">
        <f t="shared" si="124"/>
        <v>0</v>
      </c>
      <c r="S439" s="17">
        <f t="shared" si="125"/>
        <v>0</v>
      </c>
    </row>
    <row r="440" spans="1:19" x14ac:dyDescent="0.25">
      <c r="A440" s="17">
        <v>40.300000000000402</v>
      </c>
      <c r="B440" s="17">
        <f t="shared" si="110"/>
        <v>1042.9038957816617</v>
      </c>
      <c r="C440" s="17">
        <f t="shared" si="111"/>
        <v>3460.2700000000805</v>
      </c>
      <c r="D440" s="17">
        <f t="shared" si="112"/>
        <v>2417.3661042184185</v>
      </c>
      <c r="E440" s="17">
        <f t="shared" si="113"/>
        <v>3460.2700000000805</v>
      </c>
      <c r="F440" s="17">
        <f t="shared" si="114"/>
        <v>0</v>
      </c>
      <c r="G440" s="17">
        <f t="shared" si="115"/>
        <v>0</v>
      </c>
      <c r="H440" s="17">
        <f t="shared" si="116"/>
        <v>841.03168734493488</v>
      </c>
      <c r="I440" s="17">
        <f t="shared" si="117"/>
        <v>3007.2700000000768</v>
      </c>
      <c r="J440" s="17">
        <f t="shared" si="118"/>
        <v>2166.2383126551422</v>
      </c>
      <c r="K440" s="17">
        <f t="shared" si="119"/>
        <v>3007.2700000000768</v>
      </c>
      <c r="L440" s="17">
        <f t="shared" si="121"/>
        <v>0</v>
      </c>
      <c r="M440" s="17">
        <f t="shared" si="122"/>
        <v>0</v>
      </c>
      <c r="N440" s="17">
        <f t="shared" si="126"/>
        <v>739.90947890820871</v>
      </c>
      <c r="O440" s="17">
        <f t="shared" si="123"/>
        <v>2755.7700000000746</v>
      </c>
      <c r="P440" s="17">
        <f t="shared" si="120"/>
        <v>2015.8605210918658</v>
      </c>
      <c r="Q440" s="17">
        <f t="shared" si="127"/>
        <v>2755.7700000000746</v>
      </c>
      <c r="R440" s="17">
        <f t="shared" si="124"/>
        <v>0</v>
      </c>
      <c r="S440" s="17">
        <f t="shared" si="125"/>
        <v>0</v>
      </c>
    </row>
    <row r="441" spans="1:19" x14ac:dyDescent="0.25">
      <c r="A441" s="17">
        <v>40.400000000000396</v>
      </c>
      <c r="B441" s="17">
        <f t="shared" si="110"/>
        <v>1048.9124752475486</v>
      </c>
      <c r="C441" s="17">
        <f t="shared" si="111"/>
        <v>3480.4800000000801</v>
      </c>
      <c r="D441" s="17">
        <f t="shared" si="112"/>
        <v>2431.5675247525314</v>
      </c>
      <c r="E441" s="17">
        <f t="shared" si="113"/>
        <v>3480.4800000000801</v>
      </c>
      <c r="F441" s="17">
        <f t="shared" si="114"/>
        <v>0</v>
      </c>
      <c r="G441" s="17">
        <f t="shared" si="115"/>
        <v>0</v>
      </c>
      <c r="H441" s="17">
        <f t="shared" si="116"/>
        <v>846.4174257425957</v>
      </c>
      <c r="I441" s="17">
        <f t="shared" si="117"/>
        <v>3026.480000000076</v>
      </c>
      <c r="J441" s="17">
        <f t="shared" si="118"/>
        <v>2180.0625742574803</v>
      </c>
      <c r="K441" s="17">
        <f t="shared" si="119"/>
        <v>3026.480000000076</v>
      </c>
      <c r="L441" s="17">
        <f t="shared" si="121"/>
        <v>0</v>
      </c>
      <c r="M441" s="17">
        <f t="shared" si="122"/>
        <v>0</v>
      </c>
      <c r="N441" s="17">
        <f t="shared" si="126"/>
        <v>744.92237623764379</v>
      </c>
      <c r="O441" s="17">
        <f t="shared" si="123"/>
        <v>2774.4800000000741</v>
      </c>
      <c r="P441" s="17">
        <f t="shared" si="120"/>
        <v>2029.5576237624305</v>
      </c>
      <c r="Q441" s="17">
        <f t="shared" si="127"/>
        <v>2774.4800000000741</v>
      </c>
      <c r="R441" s="17">
        <f t="shared" si="124"/>
        <v>0</v>
      </c>
      <c r="S441" s="17">
        <f t="shared" si="125"/>
        <v>0</v>
      </c>
    </row>
    <row r="442" spans="1:19" x14ac:dyDescent="0.25">
      <c r="A442" s="17">
        <v>40.500000000000398</v>
      </c>
      <c r="B442" s="17">
        <f t="shared" ref="B442:B457" si="128">(+$B$11/3*A442^3+$B$12/2*A442^2+$B$13*A442+$B$14)/A442</f>
        <v>1054.9413580247156</v>
      </c>
      <c r="C442" s="17">
        <f t="shared" ref="C442:C457" si="129">+$B$11*A442^2+$B$12*A442+$B$13</f>
        <v>3500.7500000000805</v>
      </c>
      <c r="D442" s="17">
        <f t="shared" ref="D442:D457" si="130">ABS(+C442-B442)</f>
        <v>2445.8086419753649</v>
      </c>
      <c r="E442" s="17">
        <f t="shared" ref="E442:E457" si="131">IF(C442&gt;=B442,C442,NA())</f>
        <v>3500.7500000000805</v>
      </c>
      <c r="F442" s="17">
        <f t="shared" ref="F442:F457" si="132">IF(D442=$B$10,C442,0)</f>
        <v>0</v>
      </c>
      <c r="G442" s="17">
        <f t="shared" ref="G442:G457" si="133">IF(C442=F442,A442,0)</f>
        <v>0</v>
      </c>
      <c r="H442" s="17">
        <f t="shared" ref="H442:H457" si="134">(+$C$11/3*A442^3+$C$12/2*A442^2+$C$13*A442+$C$14)/A442</f>
        <v>851.82407407409573</v>
      </c>
      <c r="I442" s="17">
        <f t="shared" ref="I442:I457" si="135">+$C$11*A442^2+$C$12*A442+$C$13</f>
        <v>3045.7500000000764</v>
      </c>
      <c r="J442" s="17">
        <f t="shared" ref="J442:J457" si="136">ABS(+I442-H442)</f>
        <v>2193.9259259259807</v>
      </c>
      <c r="K442" s="17">
        <f t="shared" ref="K442:K457" si="137">IF(I442&gt;=H442,I442,NA())</f>
        <v>3045.7500000000764</v>
      </c>
      <c r="L442" s="17">
        <f t="shared" si="121"/>
        <v>0</v>
      </c>
      <c r="M442" s="17">
        <f t="shared" si="122"/>
        <v>0</v>
      </c>
      <c r="N442" s="17">
        <f t="shared" si="126"/>
        <v>749.95679012347705</v>
      </c>
      <c r="O442" s="17">
        <f t="shared" si="123"/>
        <v>2793.2500000000746</v>
      </c>
      <c r="P442" s="17">
        <f t="shared" si="120"/>
        <v>2043.2932098765975</v>
      </c>
      <c r="Q442" s="17">
        <f t="shared" si="127"/>
        <v>2793.2500000000746</v>
      </c>
      <c r="R442" s="17">
        <f t="shared" si="124"/>
        <v>0</v>
      </c>
      <c r="S442" s="17">
        <f t="shared" si="125"/>
        <v>0</v>
      </c>
    </row>
    <row r="443" spans="1:19" x14ac:dyDescent="0.25">
      <c r="A443" s="17">
        <v>40.600000000000399</v>
      </c>
      <c r="B443" s="17">
        <f t="shared" si="128"/>
        <v>1060.9905418719454</v>
      </c>
      <c r="C443" s="17">
        <f t="shared" si="129"/>
        <v>3521.0800000000813</v>
      </c>
      <c r="D443" s="17">
        <f t="shared" si="130"/>
        <v>2460.0894581281359</v>
      </c>
      <c r="E443" s="17">
        <f t="shared" si="131"/>
        <v>3521.0800000000813</v>
      </c>
      <c r="F443" s="17">
        <f t="shared" si="132"/>
        <v>0</v>
      </c>
      <c r="G443" s="17">
        <f t="shared" si="133"/>
        <v>0</v>
      </c>
      <c r="H443" s="17">
        <f t="shared" si="134"/>
        <v>857.25162561578531</v>
      </c>
      <c r="I443" s="17">
        <f t="shared" si="135"/>
        <v>3065.0800000000772</v>
      </c>
      <c r="J443" s="17">
        <f t="shared" si="136"/>
        <v>2207.8283743842921</v>
      </c>
      <c r="K443" s="17">
        <f t="shared" si="137"/>
        <v>3065.0800000000772</v>
      </c>
      <c r="L443" s="17">
        <f t="shared" si="121"/>
        <v>0</v>
      </c>
      <c r="M443" s="17">
        <f t="shared" si="122"/>
        <v>0</v>
      </c>
      <c r="N443" s="17">
        <f t="shared" si="126"/>
        <v>755.01270935962623</v>
      </c>
      <c r="O443" s="17">
        <f t="shared" si="123"/>
        <v>2812.0800000000754</v>
      </c>
      <c r="P443" s="17">
        <f t="shared" si="120"/>
        <v>2057.0672906404493</v>
      </c>
      <c r="Q443" s="17">
        <f t="shared" si="127"/>
        <v>2812.0800000000754</v>
      </c>
      <c r="R443" s="17">
        <f t="shared" si="124"/>
        <v>0</v>
      </c>
      <c r="S443" s="17">
        <f t="shared" si="125"/>
        <v>0</v>
      </c>
    </row>
    <row r="444" spans="1:19" x14ac:dyDescent="0.25">
      <c r="A444" s="17">
        <v>40.700000000000401</v>
      </c>
      <c r="B444" s="17">
        <f t="shared" si="128"/>
        <v>1067.0600245700489</v>
      </c>
      <c r="C444" s="17">
        <f t="shared" si="129"/>
        <v>3541.4700000000817</v>
      </c>
      <c r="D444" s="17">
        <f t="shared" si="130"/>
        <v>2474.4099754300328</v>
      </c>
      <c r="E444" s="17">
        <f t="shared" si="131"/>
        <v>3541.4700000000817</v>
      </c>
      <c r="F444" s="17">
        <f t="shared" si="132"/>
        <v>0</v>
      </c>
      <c r="G444" s="17">
        <f t="shared" si="133"/>
        <v>0</v>
      </c>
      <c r="H444" s="17">
        <f t="shared" si="134"/>
        <v>862.70007371009547</v>
      </c>
      <c r="I444" s="17">
        <f t="shared" si="135"/>
        <v>3084.4700000000776</v>
      </c>
      <c r="J444" s="17">
        <f t="shared" si="136"/>
        <v>2221.7699262899823</v>
      </c>
      <c r="K444" s="17">
        <f t="shared" si="137"/>
        <v>3084.4700000000776</v>
      </c>
      <c r="L444" s="17">
        <f t="shared" si="121"/>
        <v>0</v>
      </c>
      <c r="M444" s="17">
        <f t="shared" si="122"/>
        <v>0</v>
      </c>
      <c r="N444" s="17">
        <f t="shared" si="126"/>
        <v>760.0901228501433</v>
      </c>
      <c r="O444" s="17">
        <f t="shared" si="123"/>
        <v>2830.9700000000757</v>
      </c>
      <c r="P444" s="17">
        <f t="shared" si="120"/>
        <v>2070.8798771499323</v>
      </c>
      <c r="Q444" s="17">
        <f t="shared" si="127"/>
        <v>2830.9700000000757</v>
      </c>
      <c r="R444" s="17">
        <f t="shared" si="124"/>
        <v>0</v>
      </c>
      <c r="S444" s="17">
        <f t="shared" si="125"/>
        <v>0</v>
      </c>
    </row>
    <row r="445" spans="1:19" x14ac:dyDescent="0.25">
      <c r="A445" s="17">
        <v>40.800000000000402</v>
      </c>
      <c r="B445" s="17">
        <f t="shared" si="128"/>
        <v>1073.1498039215933</v>
      </c>
      <c r="C445" s="17">
        <f t="shared" si="129"/>
        <v>3561.9200000000819</v>
      </c>
      <c r="D445" s="17">
        <f t="shared" si="130"/>
        <v>2488.7701960784889</v>
      </c>
      <c r="E445" s="17">
        <f t="shared" si="131"/>
        <v>3561.9200000000819</v>
      </c>
      <c r="F445" s="17">
        <f t="shared" si="132"/>
        <v>0</v>
      </c>
      <c r="G445" s="17">
        <f t="shared" si="133"/>
        <v>0</v>
      </c>
      <c r="H445" s="17">
        <f t="shared" si="134"/>
        <v>868.1694117647279</v>
      </c>
      <c r="I445" s="17">
        <f t="shared" si="135"/>
        <v>3103.9200000000783</v>
      </c>
      <c r="J445" s="17">
        <f t="shared" si="136"/>
        <v>2235.7505882353503</v>
      </c>
      <c r="K445" s="17">
        <f t="shared" si="137"/>
        <v>3103.9200000000783</v>
      </c>
      <c r="L445" s="17">
        <f t="shared" si="121"/>
        <v>0</v>
      </c>
      <c r="M445" s="17">
        <f t="shared" si="122"/>
        <v>0</v>
      </c>
      <c r="N445" s="17">
        <f t="shared" si="126"/>
        <v>765.18901960786388</v>
      </c>
      <c r="O445" s="17">
        <f t="shared" si="123"/>
        <v>2849.920000000076</v>
      </c>
      <c r="P445" s="17">
        <f t="shared" si="120"/>
        <v>2084.7309803922121</v>
      </c>
      <c r="Q445" s="17">
        <f t="shared" si="127"/>
        <v>2849.920000000076</v>
      </c>
      <c r="R445" s="17">
        <f t="shared" si="124"/>
        <v>0</v>
      </c>
      <c r="S445" s="17">
        <f t="shared" si="125"/>
        <v>0</v>
      </c>
    </row>
    <row r="446" spans="1:19" x14ac:dyDescent="0.25">
      <c r="A446" s="17">
        <v>40.900000000000396</v>
      </c>
      <c r="B446" s="17">
        <f t="shared" si="128"/>
        <v>1079.2598777506357</v>
      </c>
      <c r="C446" s="17">
        <f t="shared" si="129"/>
        <v>3582.4300000000817</v>
      </c>
      <c r="D446" s="17">
        <f t="shared" si="130"/>
        <v>2503.1701222494457</v>
      </c>
      <c r="E446" s="17">
        <f t="shared" si="131"/>
        <v>3582.4300000000817</v>
      </c>
      <c r="F446" s="17">
        <f t="shared" si="132"/>
        <v>0</v>
      </c>
      <c r="G446" s="17">
        <f t="shared" si="133"/>
        <v>0</v>
      </c>
      <c r="H446" s="17">
        <f t="shared" si="134"/>
        <v>873.65963325185555</v>
      </c>
      <c r="I446" s="17">
        <f t="shared" si="135"/>
        <v>3123.4300000000776</v>
      </c>
      <c r="J446" s="17">
        <f t="shared" si="136"/>
        <v>2249.7703667482219</v>
      </c>
      <c r="K446" s="17">
        <f t="shared" si="137"/>
        <v>3123.4300000000776</v>
      </c>
      <c r="L446" s="17">
        <f t="shared" si="121"/>
        <v>0</v>
      </c>
      <c r="M446" s="17">
        <f t="shared" si="122"/>
        <v>0</v>
      </c>
      <c r="N446" s="17">
        <f t="shared" si="126"/>
        <v>770.30938875307686</v>
      </c>
      <c r="O446" s="17">
        <f t="shared" si="123"/>
        <v>2868.9300000000758</v>
      </c>
      <c r="P446" s="17">
        <f t="shared" si="120"/>
        <v>2098.620611246999</v>
      </c>
      <c r="Q446" s="17">
        <f t="shared" si="127"/>
        <v>2868.9300000000758</v>
      </c>
      <c r="R446" s="17">
        <f t="shared" si="124"/>
        <v>0</v>
      </c>
      <c r="S446" s="17">
        <f t="shared" si="125"/>
        <v>0</v>
      </c>
    </row>
    <row r="447" spans="1:19" x14ac:dyDescent="0.25">
      <c r="A447" s="17">
        <v>41.000000000000398</v>
      </c>
      <c r="B447" s="17">
        <f t="shared" si="128"/>
        <v>1085.3902439024635</v>
      </c>
      <c r="C447" s="17">
        <f t="shared" si="129"/>
        <v>3603.0000000000823</v>
      </c>
      <c r="D447" s="17">
        <f t="shared" si="130"/>
        <v>2517.6097560976186</v>
      </c>
      <c r="E447" s="17">
        <f t="shared" si="131"/>
        <v>3603.0000000000823</v>
      </c>
      <c r="F447" s="17">
        <f t="shared" si="132"/>
        <v>0</v>
      </c>
      <c r="G447" s="17">
        <f t="shared" si="133"/>
        <v>0</v>
      </c>
      <c r="H447" s="17">
        <f t="shared" si="134"/>
        <v>879.17073170733909</v>
      </c>
      <c r="I447" s="17">
        <f t="shared" si="135"/>
        <v>3143.0000000000782</v>
      </c>
      <c r="J447" s="17">
        <f t="shared" si="136"/>
        <v>2263.829268292739</v>
      </c>
      <c r="K447" s="17">
        <f t="shared" si="137"/>
        <v>3143.0000000000782</v>
      </c>
      <c r="L447" s="17">
        <f t="shared" si="121"/>
        <v>0</v>
      </c>
      <c r="M447" s="17">
        <f t="shared" si="122"/>
        <v>0</v>
      </c>
      <c r="N447" s="17">
        <f t="shared" si="126"/>
        <v>775.45121951221552</v>
      </c>
      <c r="O447" s="17">
        <f t="shared" si="123"/>
        <v>2888.0000000000764</v>
      </c>
      <c r="P447" s="17">
        <f t="shared" si="120"/>
        <v>2112.5487804878608</v>
      </c>
      <c r="Q447" s="17">
        <f t="shared" si="127"/>
        <v>2888.0000000000764</v>
      </c>
      <c r="R447" s="17">
        <f t="shared" si="124"/>
        <v>0</v>
      </c>
      <c r="S447" s="17">
        <f t="shared" si="125"/>
        <v>0</v>
      </c>
    </row>
    <row r="448" spans="1:19" x14ac:dyDescent="0.25">
      <c r="A448" s="17">
        <v>41.100000000000399</v>
      </c>
      <c r="B448" s="17">
        <f t="shared" si="128"/>
        <v>1091.5409002433337</v>
      </c>
      <c r="C448" s="17">
        <f t="shared" si="129"/>
        <v>3623.6300000000824</v>
      </c>
      <c r="D448" s="17">
        <f t="shared" si="130"/>
        <v>2532.0890997567485</v>
      </c>
      <c r="E448" s="17">
        <f t="shared" si="131"/>
        <v>3623.6300000000824</v>
      </c>
      <c r="F448" s="17">
        <f t="shared" si="132"/>
        <v>0</v>
      </c>
      <c r="G448" s="17">
        <f t="shared" si="133"/>
        <v>0</v>
      </c>
      <c r="H448" s="17">
        <f t="shared" si="134"/>
        <v>884.70270072994913</v>
      </c>
      <c r="I448" s="17">
        <f t="shared" si="135"/>
        <v>3162.6300000000783</v>
      </c>
      <c r="J448" s="17">
        <f t="shared" si="136"/>
        <v>2277.927299270129</v>
      </c>
      <c r="K448" s="17">
        <f t="shared" si="137"/>
        <v>3162.6300000000783</v>
      </c>
      <c r="L448" s="17">
        <f t="shared" si="121"/>
        <v>0</v>
      </c>
      <c r="M448" s="17">
        <f t="shared" si="122"/>
        <v>0</v>
      </c>
      <c r="N448" s="17">
        <f t="shared" si="126"/>
        <v>780.61450121656571</v>
      </c>
      <c r="O448" s="17">
        <f t="shared" si="123"/>
        <v>2907.1300000000765</v>
      </c>
      <c r="P448" s="17">
        <f t="shared" si="120"/>
        <v>2126.5154987835108</v>
      </c>
      <c r="Q448" s="17">
        <f t="shared" si="127"/>
        <v>2907.1300000000765</v>
      </c>
      <c r="R448" s="17">
        <f t="shared" si="124"/>
        <v>0</v>
      </c>
      <c r="S448" s="17">
        <f t="shared" si="125"/>
        <v>0</v>
      </c>
    </row>
    <row r="449" spans="1:19" x14ac:dyDescent="0.25">
      <c r="A449" s="17">
        <v>41.200000000000401</v>
      </c>
      <c r="B449" s="17">
        <f t="shared" si="128"/>
        <v>1097.711844660219</v>
      </c>
      <c r="C449" s="17">
        <f t="shared" si="129"/>
        <v>3644.3200000000829</v>
      </c>
      <c r="D449" s="17">
        <f t="shared" si="130"/>
        <v>2546.608155339864</v>
      </c>
      <c r="E449" s="17">
        <f t="shared" si="131"/>
        <v>3644.3200000000829</v>
      </c>
      <c r="F449" s="17">
        <f t="shared" si="132"/>
        <v>0</v>
      </c>
      <c r="G449" s="17">
        <f t="shared" si="133"/>
        <v>0</v>
      </c>
      <c r="H449" s="17">
        <f t="shared" si="134"/>
        <v>890.25553398060492</v>
      </c>
      <c r="I449" s="17">
        <f t="shared" si="135"/>
        <v>3182.3200000000788</v>
      </c>
      <c r="J449" s="17">
        <f t="shared" si="136"/>
        <v>2292.0644660194739</v>
      </c>
      <c r="K449" s="17">
        <f t="shared" si="137"/>
        <v>3182.3200000000788</v>
      </c>
      <c r="L449" s="17">
        <f t="shared" si="121"/>
        <v>0</v>
      </c>
      <c r="M449" s="17">
        <f t="shared" si="122"/>
        <v>0</v>
      </c>
      <c r="N449" s="17">
        <f t="shared" si="126"/>
        <v>785.7992233009918</v>
      </c>
      <c r="O449" s="17">
        <f t="shared" si="123"/>
        <v>2926.320000000077</v>
      </c>
      <c r="P449" s="17">
        <f t="shared" si="120"/>
        <v>2140.5207766990852</v>
      </c>
      <c r="Q449" s="17">
        <f t="shared" si="127"/>
        <v>2926.320000000077</v>
      </c>
      <c r="R449" s="17">
        <f t="shared" si="124"/>
        <v>0</v>
      </c>
      <c r="S449" s="17">
        <f t="shared" si="125"/>
        <v>0</v>
      </c>
    </row>
    <row r="450" spans="1:19" x14ac:dyDescent="0.25">
      <c r="A450" s="17">
        <v>41.300000000000402</v>
      </c>
      <c r="B450" s="17">
        <f t="shared" si="128"/>
        <v>1103.9030750605575</v>
      </c>
      <c r="C450" s="17">
        <f t="shared" si="129"/>
        <v>3665.0700000000834</v>
      </c>
      <c r="D450" s="17">
        <f t="shared" si="130"/>
        <v>2561.1669249395259</v>
      </c>
      <c r="E450" s="17">
        <f t="shared" si="131"/>
        <v>3665.0700000000834</v>
      </c>
      <c r="F450" s="17">
        <f t="shared" si="132"/>
        <v>0</v>
      </c>
      <c r="G450" s="17">
        <f t="shared" si="133"/>
        <v>0</v>
      </c>
      <c r="H450" s="17">
        <f t="shared" si="134"/>
        <v>895.82922518162047</v>
      </c>
      <c r="I450" s="17">
        <f t="shared" si="135"/>
        <v>3202.0700000000797</v>
      </c>
      <c r="J450" s="17">
        <f t="shared" si="136"/>
        <v>2306.2407748184592</v>
      </c>
      <c r="K450" s="17">
        <f t="shared" si="137"/>
        <v>3202.0700000000797</v>
      </c>
      <c r="L450" s="17">
        <f t="shared" si="121"/>
        <v>0</v>
      </c>
      <c r="M450" s="17">
        <f t="shared" si="122"/>
        <v>0</v>
      </c>
      <c r="N450" s="17">
        <f t="shared" si="126"/>
        <v>791.00537530268434</v>
      </c>
      <c r="O450" s="17">
        <f t="shared" si="123"/>
        <v>2945.5700000000775</v>
      </c>
      <c r="P450" s="17">
        <f t="shared" si="120"/>
        <v>2154.5646246973929</v>
      </c>
      <c r="Q450" s="17">
        <f t="shared" si="127"/>
        <v>2945.5700000000775</v>
      </c>
      <c r="R450" s="17">
        <f t="shared" si="124"/>
        <v>0</v>
      </c>
      <c r="S450" s="17">
        <f t="shared" si="125"/>
        <v>0</v>
      </c>
    </row>
    <row r="451" spans="1:19" x14ac:dyDescent="0.25">
      <c r="A451" s="17">
        <v>41.400000000000396</v>
      </c>
      <c r="B451" s="17">
        <f t="shared" si="128"/>
        <v>1110.1145893720054</v>
      </c>
      <c r="C451" s="17">
        <f t="shared" si="129"/>
        <v>3685.8800000000824</v>
      </c>
      <c r="D451" s="17">
        <f t="shared" si="130"/>
        <v>2575.765410628077</v>
      </c>
      <c r="E451" s="17">
        <f t="shared" si="131"/>
        <v>3685.8800000000824</v>
      </c>
      <c r="F451" s="17">
        <f t="shared" si="132"/>
        <v>0</v>
      </c>
      <c r="G451" s="17">
        <f t="shared" si="133"/>
        <v>0</v>
      </c>
      <c r="H451" s="17">
        <f t="shared" si="134"/>
        <v>901.42376811596421</v>
      </c>
      <c r="I451" s="17">
        <f t="shared" si="135"/>
        <v>3221.8800000000783</v>
      </c>
      <c r="J451" s="17">
        <f t="shared" si="136"/>
        <v>2320.456231884114</v>
      </c>
      <c r="K451" s="17">
        <f t="shared" si="137"/>
        <v>3221.8800000000783</v>
      </c>
      <c r="L451" s="17">
        <f t="shared" si="121"/>
        <v>0</v>
      </c>
      <c r="M451" s="17">
        <f t="shared" si="122"/>
        <v>0</v>
      </c>
      <c r="N451" s="17">
        <f t="shared" si="126"/>
        <v>796.23294685992414</v>
      </c>
      <c r="O451" s="17">
        <f t="shared" si="123"/>
        <v>2964.8800000000765</v>
      </c>
      <c r="P451" s="17">
        <f t="shared" si="120"/>
        <v>2168.6470531401524</v>
      </c>
      <c r="Q451" s="17">
        <f t="shared" si="127"/>
        <v>2964.8800000000765</v>
      </c>
      <c r="R451" s="17">
        <f t="shared" si="124"/>
        <v>0</v>
      </c>
      <c r="S451" s="17">
        <f t="shared" si="125"/>
        <v>0</v>
      </c>
    </row>
    <row r="452" spans="1:19" x14ac:dyDescent="0.25">
      <c r="A452" s="17">
        <v>41.500000000000398</v>
      </c>
      <c r="B452" s="17">
        <f t="shared" si="128"/>
        <v>1116.3463855421933</v>
      </c>
      <c r="C452" s="17">
        <f t="shared" si="129"/>
        <v>3706.7500000000832</v>
      </c>
      <c r="D452" s="17">
        <f t="shared" si="130"/>
        <v>2590.4036144578899</v>
      </c>
      <c r="E452" s="17">
        <f t="shared" si="131"/>
        <v>3706.7500000000832</v>
      </c>
      <c r="F452" s="17">
        <f t="shared" si="132"/>
        <v>0</v>
      </c>
      <c r="G452" s="17">
        <f t="shared" si="133"/>
        <v>0</v>
      </c>
      <c r="H452" s="17">
        <f t="shared" si="134"/>
        <v>907.03915662652832</v>
      </c>
      <c r="I452" s="17">
        <f t="shared" si="135"/>
        <v>3241.7500000000791</v>
      </c>
      <c r="J452" s="17">
        <f t="shared" si="136"/>
        <v>2334.7108433735507</v>
      </c>
      <c r="K452" s="17">
        <f t="shared" si="137"/>
        <v>3241.7500000000791</v>
      </c>
      <c r="L452" s="17">
        <f t="shared" si="121"/>
        <v>0</v>
      </c>
      <c r="M452" s="17">
        <f t="shared" si="122"/>
        <v>0</v>
      </c>
      <c r="N452" s="17">
        <f t="shared" si="126"/>
        <v>801.48192771086406</v>
      </c>
      <c r="O452" s="17">
        <f t="shared" si="123"/>
        <v>2984.2500000000773</v>
      </c>
      <c r="P452" s="17">
        <f t="shared" si="120"/>
        <v>2182.7680722892133</v>
      </c>
      <c r="Q452" s="17">
        <f t="shared" si="127"/>
        <v>2984.2500000000773</v>
      </c>
      <c r="R452" s="17">
        <f t="shared" si="124"/>
        <v>0</v>
      </c>
      <c r="S452" s="17">
        <f t="shared" si="125"/>
        <v>0</v>
      </c>
    </row>
    <row r="453" spans="1:19" x14ac:dyDescent="0.25">
      <c r="A453" s="17">
        <v>41.600000000000399</v>
      </c>
      <c r="B453" s="17">
        <f t="shared" si="128"/>
        <v>1122.5984615384864</v>
      </c>
      <c r="C453" s="17">
        <f t="shared" si="129"/>
        <v>3727.6800000000835</v>
      </c>
      <c r="D453" s="17">
        <f t="shared" si="130"/>
        <v>2605.0815384615971</v>
      </c>
      <c r="E453" s="17">
        <f t="shared" si="131"/>
        <v>3727.6800000000835</v>
      </c>
      <c r="F453" s="17">
        <f t="shared" si="132"/>
        <v>0</v>
      </c>
      <c r="G453" s="17">
        <f t="shared" si="133"/>
        <v>0</v>
      </c>
      <c r="H453" s="17">
        <f t="shared" si="134"/>
        <v>912.67538461540698</v>
      </c>
      <c r="I453" s="17">
        <f t="shared" si="135"/>
        <v>3261.6800000000794</v>
      </c>
      <c r="J453" s="17">
        <f t="shared" si="136"/>
        <v>2349.0046153846724</v>
      </c>
      <c r="K453" s="17">
        <f t="shared" si="137"/>
        <v>3261.6800000000794</v>
      </c>
      <c r="L453" s="17">
        <f t="shared" si="121"/>
        <v>0</v>
      </c>
      <c r="M453" s="17">
        <f t="shared" si="122"/>
        <v>0</v>
      </c>
      <c r="N453" s="17">
        <f t="shared" si="126"/>
        <v>806.75230769232883</v>
      </c>
      <c r="O453" s="17">
        <f t="shared" si="123"/>
        <v>3003.6800000000776</v>
      </c>
      <c r="P453" s="17">
        <f t="shared" si="120"/>
        <v>2196.9276923077487</v>
      </c>
      <c r="Q453" s="17">
        <f t="shared" si="127"/>
        <v>3003.6800000000776</v>
      </c>
      <c r="R453" s="17">
        <f t="shared" si="124"/>
        <v>0</v>
      </c>
      <c r="S453" s="17">
        <f t="shared" si="125"/>
        <v>0</v>
      </c>
    </row>
    <row r="454" spans="1:19" x14ac:dyDescent="0.25">
      <c r="A454" s="17">
        <v>41.700000000000401</v>
      </c>
      <c r="B454" s="17">
        <f t="shared" si="128"/>
        <v>1128.8708153477471</v>
      </c>
      <c r="C454" s="17">
        <f t="shared" si="129"/>
        <v>3748.6700000000842</v>
      </c>
      <c r="D454" s="17">
        <f t="shared" si="130"/>
        <v>2619.7991846523373</v>
      </c>
      <c r="E454" s="17">
        <f t="shared" si="131"/>
        <v>3748.6700000000842</v>
      </c>
      <c r="F454" s="17">
        <f t="shared" si="132"/>
        <v>0</v>
      </c>
      <c r="G454" s="17">
        <f t="shared" si="133"/>
        <v>0</v>
      </c>
      <c r="H454" s="17">
        <f t="shared" si="134"/>
        <v>918.33244604318827</v>
      </c>
      <c r="I454" s="17">
        <f t="shared" si="135"/>
        <v>3281.6700000000801</v>
      </c>
      <c r="J454" s="17">
        <f t="shared" si="136"/>
        <v>2363.337553956892</v>
      </c>
      <c r="K454" s="17">
        <f t="shared" si="137"/>
        <v>3281.6700000000801</v>
      </c>
      <c r="L454" s="17">
        <f t="shared" si="121"/>
        <v>0</v>
      </c>
      <c r="M454" s="17">
        <f t="shared" si="122"/>
        <v>0</v>
      </c>
      <c r="N454" s="17">
        <f t="shared" si="126"/>
        <v>812.04407673863057</v>
      </c>
      <c r="O454" s="17">
        <f t="shared" si="123"/>
        <v>3023.1700000000783</v>
      </c>
      <c r="P454" s="17">
        <f t="shared" si="120"/>
        <v>2211.1259232614475</v>
      </c>
      <c r="Q454" s="17">
        <f t="shared" si="127"/>
        <v>3023.1700000000783</v>
      </c>
      <c r="R454" s="17">
        <f t="shared" si="124"/>
        <v>0</v>
      </c>
      <c r="S454" s="17">
        <f t="shared" si="125"/>
        <v>0</v>
      </c>
    </row>
    <row r="455" spans="1:19" x14ac:dyDescent="0.25">
      <c r="A455" s="17">
        <v>41.800000000000402</v>
      </c>
      <c r="B455" s="17">
        <f t="shared" si="128"/>
        <v>1135.1634449761018</v>
      </c>
      <c r="C455" s="17">
        <f t="shared" si="129"/>
        <v>3769.7200000000848</v>
      </c>
      <c r="D455" s="17">
        <f t="shared" si="130"/>
        <v>2634.556555023983</v>
      </c>
      <c r="E455" s="17">
        <f t="shared" si="131"/>
        <v>3769.7200000000848</v>
      </c>
      <c r="F455" s="17">
        <f t="shared" si="132"/>
        <v>0</v>
      </c>
      <c r="G455" s="17">
        <f t="shared" si="133"/>
        <v>0</v>
      </c>
      <c r="H455" s="17">
        <f t="shared" si="134"/>
        <v>924.01033492825241</v>
      </c>
      <c r="I455" s="17">
        <f t="shared" si="135"/>
        <v>3301.7200000000812</v>
      </c>
      <c r="J455" s="17">
        <f t="shared" si="136"/>
        <v>2377.7096650718286</v>
      </c>
      <c r="K455" s="17">
        <f t="shared" si="137"/>
        <v>3301.7200000000812</v>
      </c>
      <c r="L455" s="17">
        <f t="shared" si="121"/>
        <v>0</v>
      </c>
      <c r="M455" s="17">
        <f t="shared" si="122"/>
        <v>0</v>
      </c>
      <c r="N455" s="17">
        <f t="shared" si="126"/>
        <v>817.35722488040426</v>
      </c>
      <c r="O455" s="17">
        <f t="shared" si="123"/>
        <v>3042.7200000000789</v>
      </c>
      <c r="P455" s="17">
        <f t="shared" si="120"/>
        <v>2225.3627751196746</v>
      </c>
      <c r="Q455" s="17">
        <f t="shared" si="127"/>
        <v>3042.7200000000789</v>
      </c>
      <c r="R455" s="17">
        <f t="shared" si="124"/>
        <v>0</v>
      </c>
      <c r="S455" s="17">
        <f t="shared" si="125"/>
        <v>0</v>
      </c>
    </row>
    <row r="456" spans="1:19" x14ac:dyDescent="0.25">
      <c r="A456" s="17">
        <v>41.900000000000396</v>
      </c>
      <c r="B456" s="17">
        <f t="shared" si="128"/>
        <v>1141.4763484487123</v>
      </c>
      <c r="C456" s="17">
        <f t="shared" si="129"/>
        <v>3790.8300000000841</v>
      </c>
      <c r="D456" s="17">
        <f t="shared" si="130"/>
        <v>2649.3536515513715</v>
      </c>
      <c r="E456" s="17">
        <f t="shared" si="131"/>
        <v>3790.8300000000841</v>
      </c>
      <c r="F456" s="17">
        <f t="shared" si="132"/>
        <v>0</v>
      </c>
      <c r="G456" s="17">
        <f t="shared" si="133"/>
        <v>0</v>
      </c>
      <c r="H456" s="17">
        <f t="shared" si="134"/>
        <v>929.70904534608474</v>
      </c>
      <c r="I456" s="17">
        <f t="shared" si="135"/>
        <v>3321.83000000008</v>
      </c>
      <c r="J456" s="17">
        <f t="shared" si="136"/>
        <v>2392.1209546539953</v>
      </c>
      <c r="K456" s="17">
        <f t="shared" si="137"/>
        <v>3321.83000000008</v>
      </c>
      <c r="L456" s="17">
        <f t="shared" si="121"/>
        <v>0</v>
      </c>
      <c r="M456" s="17">
        <f t="shared" si="122"/>
        <v>0</v>
      </c>
      <c r="N456" s="17">
        <f t="shared" si="126"/>
        <v>822.69174224345784</v>
      </c>
      <c r="O456" s="17">
        <f t="shared" si="123"/>
        <v>3062.3300000000781</v>
      </c>
      <c r="P456" s="17">
        <f t="shared" si="120"/>
        <v>2239.6382577566201</v>
      </c>
      <c r="Q456" s="17">
        <f t="shared" si="127"/>
        <v>3062.3300000000781</v>
      </c>
      <c r="R456" s="17">
        <f t="shared" si="124"/>
        <v>0</v>
      </c>
      <c r="S456" s="17">
        <f t="shared" si="125"/>
        <v>0</v>
      </c>
    </row>
    <row r="457" spans="1:19" x14ac:dyDescent="0.25">
      <c r="A457" s="17">
        <v>42.000000000000398</v>
      </c>
      <c r="B457" s="17">
        <f t="shared" si="128"/>
        <v>1147.8095238095491</v>
      </c>
      <c r="C457" s="17">
        <f t="shared" si="129"/>
        <v>3812.0000000000841</v>
      </c>
      <c r="D457" s="17">
        <f t="shared" si="130"/>
        <v>2664.1904761905353</v>
      </c>
      <c r="E457" s="17">
        <f t="shared" si="131"/>
        <v>3812.0000000000841</v>
      </c>
      <c r="F457" s="17">
        <f t="shared" si="132"/>
        <v>0</v>
      </c>
      <c r="G457" s="17">
        <f t="shared" si="133"/>
        <v>0</v>
      </c>
      <c r="H457" s="17">
        <f t="shared" si="134"/>
        <v>935.4285714285943</v>
      </c>
      <c r="I457" s="17">
        <f t="shared" si="135"/>
        <v>3342.00000000008</v>
      </c>
      <c r="J457" s="17">
        <f t="shared" si="136"/>
        <v>2406.5714285714857</v>
      </c>
      <c r="K457" s="17">
        <f t="shared" si="137"/>
        <v>3342.00000000008</v>
      </c>
      <c r="L457" s="17">
        <f t="shared" si="121"/>
        <v>0</v>
      </c>
      <c r="M457" s="17">
        <f t="shared" si="122"/>
        <v>0</v>
      </c>
      <c r="N457" s="17">
        <f t="shared" si="126"/>
        <v>828.04761904764064</v>
      </c>
      <c r="O457" s="17">
        <f t="shared" si="123"/>
        <v>3082.0000000000782</v>
      </c>
      <c r="P457" s="17">
        <f t="shared" si="120"/>
        <v>2253.9523809524376</v>
      </c>
      <c r="Q457" s="17">
        <f t="shared" si="127"/>
        <v>3082.0000000000782</v>
      </c>
      <c r="R457" s="17">
        <f t="shared" si="124"/>
        <v>0</v>
      </c>
      <c r="S457" s="17">
        <f t="shared" si="125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H13" sqref="H13"/>
    </sheetView>
  </sheetViews>
  <sheetFormatPr defaultRowHeight="15" x14ac:dyDescent="0.25"/>
  <sheetData>
    <row r="1" spans="1:6" x14ac:dyDescent="0.25">
      <c r="B1" t="s">
        <v>128</v>
      </c>
    </row>
    <row r="2" spans="1:6" x14ac:dyDescent="0.25">
      <c r="A2" t="s">
        <v>110</v>
      </c>
      <c r="B2">
        <v>-1.4E-2</v>
      </c>
    </row>
    <row r="3" spans="1:6" x14ac:dyDescent="0.25">
      <c r="A3" t="s">
        <v>111</v>
      </c>
      <c r="B3">
        <v>0.53</v>
      </c>
    </row>
    <row r="4" spans="1:6" x14ac:dyDescent="0.25">
      <c r="A4" t="s">
        <v>112</v>
      </c>
      <c r="B4">
        <v>0.3</v>
      </c>
    </row>
    <row r="5" spans="1:6" x14ac:dyDescent="0.25">
      <c r="A5" t="s">
        <v>114</v>
      </c>
      <c r="B5">
        <v>0</v>
      </c>
    </row>
    <row r="7" spans="1:6" x14ac:dyDescent="0.25">
      <c r="A7" t="s">
        <v>127</v>
      </c>
      <c r="B7" s="1">
        <f>MAX(E18:E48)</f>
        <v>26</v>
      </c>
      <c r="C7" s="1">
        <v>0</v>
      </c>
    </row>
    <row r="8" spans="1:6" x14ac:dyDescent="0.25">
      <c r="B8" s="1">
        <f>+B7</f>
        <v>26</v>
      </c>
      <c r="C8" s="1">
        <f>MAX(B18:B48)</f>
        <v>120.01600000000003</v>
      </c>
    </row>
    <row r="9" spans="1:6" x14ac:dyDescent="0.25">
      <c r="B9" s="1"/>
      <c r="C9" s="1"/>
    </row>
    <row r="10" spans="1:6" x14ac:dyDescent="0.25">
      <c r="A10" t="s">
        <v>129</v>
      </c>
      <c r="B10" s="1">
        <f>MAX(F18:F48)</f>
        <v>19</v>
      </c>
      <c r="C10" s="1">
        <v>0</v>
      </c>
    </row>
    <row r="11" spans="1:6" x14ac:dyDescent="0.25">
      <c r="B11" s="1">
        <f>+B10</f>
        <v>19</v>
      </c>
      <c r="C11" s="1">
        <f>MAX(C18:C48)</f>
        <v>5.3160000000000007</v>
      </c>
    </row>
    <row r="12" spans="1:6" x14ac:dyDescent="0.25">
      <c r="B12" s="1"/>
      <c r="C12" s="1"/>
    </row>
    <row r="13" spans="1:6" x14ac:dyDescent="0.25">
      <c r="A13" t="s">
        <v>130</v>
      </c>
      <c r="B13" s="1">
        <f>MAX(G18:G48)</f>
        <v>13</v>
      </c>
      <c r="C13" s="1">
        <v>0</v>
      </c>
    </row>
    <row r="14" spans="1:6" x14ac:dyDescent="0.25">
      <c r="B14" s="1">
        <f>+B13</f>
        <v>13</v>
      </c>
      <c r="C14" s="1">
        <f>MAX(D18:D48)</f>
        <v>6.9820000000000002</v>
      </c>
    </row>
    <row r="16" spans="1:6" x14ac:dyDescent="0.25">
      <c r="F16" s="5"/>
    </row>
    <row r="17" spans="1:7" ht="18" x14ac:dyDescent="0.35">
      <c r="A17" s="2" t="s">
        <v>0</v>
      </c>
      <c r="B17" s="2" t="s">
        <v>124</v>
      </c>
      <c r="C17" s="2" t="s">
        <v>125</v>
      </c>
      <c r="D17" s="2" t="s">
        <v>126</v>
      </c>
      <c r="E17" s="5" t="s">
        <v>127</v>
      </c>
      <c r="F17" s="2" t="s">
        <v>129</v>
      </c>
      <c r="G17" s="2" t="s">
        <v>131</v>
      </c>
    </row>
    <row r="18" spans="1:7" x14ac:dyDescent="0.25">
      <c r="A18">
        <v>0</v>
      </c>
      <c r="B18" s="33">
        <f t="shared" ref="B18:B48" si="0">+$B$2*A18^3+$B$3*A18^2+$B$4*A18+$B$5</f>
        <v>0</v>
      </c>
      <c r="C18" s="7"/>
      <c r="E18">
        <f t="shared" ref="E18:E48" si="1">IF(B18=$C$8,A18,0)</f>
        <v>0</v>
      </c>
      <c r="F18">
        <f t="shared" ref="F18:F48" si="2">IF(C18=$C$11,A18,0)</f>
        <v>0</v>
      </c>
      <c r="G18">
        <f t="shared" ref="G18:G48" si="3">IF(D18=$C$14,A18,0)</f>
        <v>0</v>
      </c>
    </row>
    <row r="19" spans="1:7" x14ac:dyDescent="0.25">
      <c r="A19">
        <v>1</v>
      </c>
      <c r="B19" s="33">
        <f t="shared" si="0"/>
        <v>0.81600000000000006</v>
      </c>
      <c r="C19" s="7">
        <f t="shared" ref="C19:C48" si="4">+B19/A19</f>
        <v>0.81600000000000006</v>
      </c>
      <c r="D19" s="33">
        <f>3*$B$2*A19^2+2*$B$3*A19+$B$4</f>
        <v>1.3180000000000001</v>
      </c>
      <c r="E19">
        <f t="shared" si="1"/>
        <v>0</v>
      </c>
      <c r="F19">
        <f t="shared" si="2"/>
        <v>0</v>
      </c>
      <c r="G19">
        <f t="shared" si="3"/>
        <v>0</v>
      </c>
    </row>
    <row r="20" spans="1:7" x14ac:dyDescent="0.25">
      <c r="A20">
        <v>2</v>
      </c>
      <c r="B20" s="33">
        <f t="shared" si="0"/>
        <v>2.6080000000000001</v>
      </c>
      <c r="C20" s="7">
        <f t="shared" si="4"/>
        <v>1.304</v>
      </c>
      <c r="D20" s="33">
        <f t="shared" ref="D20:D48" si="5">3*$B$2*A20^2+2*$B$3*A20+$B$4</f>
        <v>2.2520000000000002</v>
      </c>
      <c r="E20">
        <f t="shared" si="1"/>
        <v>0</v>
      </c>
      <c r="F20">
        <f t="shared" si="2"/>
        <v>0</v>
      </c>
      <c r="G20">
        <f t="shared" si="3"/>
        <v>0</v>
      </c>
    </row>
    <row r="21" spans="1:7" x14ac:dyDescent="0.25">
      <c r="A21">
        <v>3</v>
      </c>
      <c r="B21" s="33">
        <f t="shared" si="0"/>
        <v>5.2919999999999998</v>
      </c>
      <c r="C21" s="7">
        <f t="shared" si="4"/>
        <v>1.764</v>
      </c>
      <c r="D21" s="33">
        <f t="shared" si="5"/>
        <v>3.1019999999999999</v>
      </c>
      <c r="E21">
        <f t="shared" si="1"/>
        <v>0</v>
      </c>
      <c r="F21">
        <f t="shared" si="2"/>
        <v>0</v>
      </c>
      <c r="G21">
        <f t="shared" si="3"/>
        <v>0</v>
      </c>
    </row>
    <row r="22" spans="1:7" x14ac:dyDescent="0.25">
      <c r="A22">
        <v>4</v>
      </c>
      <c r="B22" s="33">
        <f t="shared" si="0"/>
        <v>8.7840000000000007</v>
      </c>
      <c r="C22" s="7">
        <f t="shared" si="4"/>
        <v>2.1960000000000002</v>
      </c>
      <c r="D22" s="33">
        <f t="shared" si="5"/>
        <v>3.8679999999999999</v>
      </c>
      <c r="E22">
        <f t="shared" si="1"/>
        <v>0</v>
      </c>
      <c r="F22">
        <f t="shared" si="2"/>
        <v>0</v>
      </c>
      <c r="G22">
        <f t="shared" si="3"/>
        <v>0</v>
      </c>
    </row>
    <row r="23" spans="1:7" x14ac:dyDescent="0.25">
      <c r="A23">
        <v>5</v>
      </c>
      <c r="B23" s="33">
        <f t="shared" si="0"/>
        <v>13</v>
      </c>
      <c r="C23" s="7">
        <f t="shared" si="4"/>
        <v>2.6</v>
      </c>
      <c r="D23" s="33">
        <f t="shared" si="5"/>
        <v>4.5500000000000007</v>
      </c>
      <c r="E23">
        <f t="shared" si="1"/>
        <v>0</v>
      </c>
      <c r="F23">
        <f t="shared" si="2"/>
        <v>0</v>
      </c>
      <c r="G23">
        <f t="shared" si="3"/>
        <v>0</v>
      </c>
    </row>
    <row r="24" spans="1:7" x14ac:dyDescent="0.25">
      <c r="A24">
        <v>6</v>
      </c>
      <c r="B24" s="33">
        <f t="shared" si="0"/>
        <v>17.856000000000002</v>
      </c>
      <c r="C24" s="7">
        <f t="shared" si="4"/>
        <v>2.9760000000000004</v>
      </c>
      <c r="D24" s="33">
        <f t="shared" si="5"/>
        <v>5.1480000000000006</v>
      </c>
      <c r="E24">
        <f t="shared" si="1"/>
        <v>0</v>
      </c>
      <c r="F24">
        <f t="shared" si="2"/>
        <v>0</v>
      </c>
      <c r="G24">
        <f t="shared" si="3"/>
        <v>0</v>
      </c>
    </row>
    <row r="25" spans="1:7" x14ac:dyDescent="0.25">
      <c r="A25">
        <v>7</v>
      </c>
      <c r="B25" s="33">
        <f t="shared" si="0"/>
        <v>23.268000000000004</v>
      </c>
      <c r="C25" s="7">
        <f t="shared" si="4"/>
        <v>3.3240000000000007</v>
      </c>
      <c r="D25" s="33">
        <f t="shared" si="5"/>
        <v>5.6619999999999999</v>
      </c>
      <c r="E25">
        <f t="shared" si="1"/>
        <v>0</v>
      </c>
      <c r="F25">
        <f t="shared" si="2"/>
        <v>0</v>
      </c>
      <c r="G25">
        <f t="shared" si="3"/>
        <v>0</v>
      </c>
    </row>
    <row r="26" spans="1:7" x14ac:dyDescent="0.25">
      <c r="A26">
        <v>8</v>
      </c>
      <c r="B26" s="33">
        <f t="shared" si="0"/>
        <v>29.152000000000001</v>
      </c>
      <c r="C26" s="7">
        <f t="shared" si="4"/>
        <v>3.6440000000000001</v>
      </c>
      <c r="D26" s="33">
        <f t="shared" si="5"/>
        <v>6.0919999999999996</v>
      </c>
      <c r="E26">
        <f t="shared" si="1"/>
        <v>0</v>
      </c>
      <c r="F26">
        <f t="shared" si="2"/>
        <v>0</v>
      </c>
      <c r="G26">
        <f t="shared" si="3"/>
        <v>0</v>
      </c>
    </row>
    <row r="27" spans="1:7" x14ac:dyDescent="0.25">
      <c r="A27">
        <v>9</v>
      </c>
      <c r="B27" s="33">
        <f t="shared" si="0"/>
        <v>35.424000000000007</v>
      </c>
      <c r="C27" s="7">
        <f t="shared" si="4"/>
        <v>3.9360000000000008</v>
      </c>
      <c r="D27" s="33">
        <f t="shared" si="5"/>
        <v>6.4380000000000006</v>
      </c>
      <c r="E27">
        <f t="shared" si="1"/>
        <v>0</v>
      </c>
      <c r="F27">
        <f t="shared" si="2"/>
        <v>0</v>
      </c>
      <c r="G27">
        <f t="shared" si="3"/>
        <v>0</v>
      </c>
    </row>
    <row r="28" spans="1:7" x14ac:dyDescent="0.25">
      <c r="A28">
        <v>10</v>
      </c>
      <c r="B28" s="33">
        <f t="shared" si="0"/>
        <v>42</v>
      </c>
      <c r="C28" s="7">
        <f t="shared" si="4"/>
        <v>4.2</v>
      </c>
      <c r="D28" s="33">
        <f t="shared" si="5"/>
        <v>6.7000000000000011</v>
      </c>
      <c r="E28">
        <f t="shared" si="1"/>
        <v>0</v>
      </c>
      <c r="F28">
        <f t="shared" si="2"/>
        <v>0</v>
      </c>
      <c r="G28">
        <f t="shared" si="3"/>
        <v>0</v>
      </c>
    </row>
    <row r="29" spans="1:7" x14ac:dyDescent="0.25">
      <c r="A29">
        <v>11</v>
      </c>
      <c r="B29" s="33">
        <f t="shared" si="0"/>
        <v>48.796000000000006</v>
      </c>
      <c r="C29" s="7">
        <f t="shared" si="4"/>
        <v>4.4360000000000008</v>
      </c>
      <c r="D29" s="33">
        <f t="shared" si="5"/>
        <v>6.8779999999999992</v>
      </c>
      <c r="E29">
        <f t="shared" si="1"/>
        <v>0</v>
      </c>
      <c r="F29">
        <f t="shared" si="2"/>
        <v>0</v>
      </c>
      <c r="G29">
        <f t="shared" si="3"/>
        <v>0</v>
      </c>
    </row>
    <row r="30" spans="1:7" x14ac:dyDescent="0.25">
      <c r="A30">
        <v>12</v>
      </c>
      <c r="B30" s="33">
        <f t="shared" si="0"/>
        <v>55.728000000000009</v>
      </c>
      <c r="C30" s="7">
        <f t="shared" si="4"/>
        <v>4.644000000000001</v>
      </c>
      <c r="D30" s="33">
        <f t="shared" si="5"/>
        <v>6.9720000000000004</v>
      </c>
      <c r="E30">
        <f t="shared" si="1"/>
        <v>0</v>
      </c>
      <c r="F30">
        <f t="shared" si="2"/>
        <v>0</v>
      </c>
      <c r="G30">
        <f t="shared" si="3"/>
        <v>0</v>
      </c>
    </row>
    <row r="31" spans="1:7" x14ac:dyDescent="0.25">
      <c r="A31">
        <v>13</v>
      </c>
      <c r="B31" s="33">
        <f t="shared" si="0"/>
        <v>62.71200000000001</v>
      </c>
      <c r="C31" s="7">
        <f t="shared" si="4"/>
        <v>4.8240000000000007</v>
      </c>
      <c r="D31" s="33">
        <f t="shared" si="5"/>
        <v>6.9820000000000002</v>
      </c>
      <c r="E31">
        <f t="shared" si="1"/>
        <v>0</v>
      </c>
      <c r="F31">
        <f t="shared" si="2"/>
        <v>0</v>
      </c>
      <c r="G31">
        <f t="shared" si="3"/>
        <v>13</v>
      </c>
    </row>
    <row r="32" spans="1:7" x14ac:dyDescent="0.25">
      <c r="A32">
        <v>14</v>
      </c>
      <c r="B32" s="33">
        <f t="shared" si="0"/>
        <v>69.664000000000001</v>
      </c>
      <c r="C32" s="7">
        <f t="shared" si="4"/>
        <v>4.976</v>
      </c>
      <c r="D32" s="33">
        <f t="shared" si="5"/>
        <v>6.9079999999999986</v>
      </c>
      <c r="E32">
        <f t="shared" si="1"/>
        <v>0</v>
      </c>
      <c r="F32">
        <f t="shared" si="2"/>
        <v>0</v>
      </c>
      <c r="G32">
        <f t="shared" si="3"/>
        <v>0</v>
      </c>
    </row>
    <row r="33" spans="1:7" x14ac:dyDescent="0.25">
      <c r="A33">
        <v>15</v>
      </c>
      <c r="B33" s="33">
        <f t="shared" si="0"/>
        <v>76.5</v>
      </c>
      <c r="C33" s="7">
        <f t="shared" si="4"/>
        <v>5.0999999999999996</v>
      </c>
      <c r="D33" s="33">
        <f t="shared" si="5"/>
        <v>6.7499999999999991</v>
      </c>
      <c r="E33">
        <f t="shared" si="1"/>
        <v>0</v>
      </c>
      <c r="F33">
        <f t="shared" si="2"/>
        <v>0</v>
      </c>
      <c r="G33">
        <f t="shared" si="3"/>
        <v>0</v>
      </c>
    </row>
    <row r="34" spans="1:7" x14ac:dyDescent="0.25">
      <c r="A34">
        <v>16</v>
      </c>
      <c r="B34" s="33">
        <f t="shared" si="0"/>
        <v>83.13600000000001</v>
      </c>
      <c r="C34" s="7">
        <f t="shared" si="4"/>
        <v>5.1960000000000006</v>
      </c>
      <c r="D34" s="33">
        <f t="shared" si="5"/>
        <v>6.508</v>
      </c>
      <c r="E34">
        <f t="shared" si="1"/>
        <v>0</v>
      </c>
      <c r="F34">
        <f t="shared" si="2"/>
        <v>0</v>
      </c>
      <c r="G34">
        <f t="shared" si="3"/>
        <v>0</v>
      </c>
    </row>
    <row r="35" spans="1:7" x14ac:dyDescent="0.25">
      <c r="A35">
        <v>17</v>
      </c>
      <c r="B35" s="33">
        <f t="shared" si="0"/>
        <v>89.488000000000014</v>
      </c>
      <c r="C35" s="7">
        <f t="shared" si="4"/>
        <v>5.2640000000000011</v>
      </c>
      <c r="D35" s="33">
        <f t="shared" si="5"/>
        <v>6.1819999999999995</v>
      </c>
      <c r="E35">
        <f t="shared" si="1"/>
        <v>0</v>
      </c>
      <c r="F35">
        <f t="shared" si="2"/>
        <v>0</v>
      </c>
      <c r="G35">
        <f t="shared" si="3"/>
        <v>0</v>
      </c>
    </row>
    <row r="36" spans="1:7" x14ac:dyDescent="0.25">
      <c r="A36">
        <v>18</v>
      </c>
      <c r="B36" s="33">
        <f t="shared" si="0"/>
        <v>95.472000000000008</v>
      </c>
      <c r="C36" s="7">
        <f t="shared" si="4"/>
        <v>5.3040000000000003</v>
      </c>
      <c r="D36" s="33">
        <f t="shared" si="5"/>
        <v>5.7720000000000011</v>
      </c>
      <c r="E36">
        <f t="shared" si="1"/>
        <v>0</v>
      </c>
      <c r="F36">
        <f t="shared" si="2"/>
        <v>0</v>
      </c>
      <c r="G36">
        <f t="shared" si="3"/>
        <v>0</v>
      </c>
    </row>
    <row r="37" spans="1:7" x14ac:dyDescent="0.25">
      <c r="A37">
        <v>19</v>
      </c>
      <c r="B37" s="33">
        <f t="shared" si="0"/>
        <v>101.00400000000002</v>
      </c>
      <c r="C37" s="7">
        <f t="shared" si="4"/>
        <v>5.3160000000000007</v>
      </c>
      <c r="D37" s="33">
        <f t="shared" si="5"/>
        <v>5.2779999999999996</v>
      </c>
      <c r="E37">
        <f t="shared" si="1"/>
        <v>0</v>
      </c>
      <c r="F37">
        <f t="shared" si="2"/>
        <v>19</v>
      </c>
      <c r="G37">
        <f t="shared" si="3"/>
        <v>0</v>
      </c>
    </row>
    <row r="38" spans="1:7" x14ac:dyDescent="0.25">
      <c r="A38">
        <v>20</v>
      </c>
      <c r="B38" s="33">
        <f t="shared" si="0"/>
        <v>106</v>
      </c>
      <c r="C38" s="7">
        <f t="shared" si="4"/>
        <v>5.3</v>
      </c>
      <c r="D38" s="33">
        <f t="shared" si="5"/>
        <v>4.700000000000002</v>
      </c>
      <c r="E38">
        <f t="shared" si="1"/>
        <v>0</v>
      </c>
      <c r="F38">
        <f t="shared" si="2"/>
        <v>0</v>
      </c>
      <c r="G38">
        <f t="shared" si="3"/>
        <v>0</v>
      </c>
    </row>
    <row r="39" spans="1:7" x14ac:dyDescent="0.25">
      <c r="A39">
        <v>21</v>
      </c>
      <c r="B39" s="33">
        <f t="shared" si="0"/>
        <v>110.37600000000002</v>
      </c>
      <c r="C39" s="7">
        <f t="shared" si="4"/>
        <v>5.2560000000000011</v>
      </c>
      <c r="D39" s="33">
        <f t="shared" si="5"/>
        <v>4.0379999999999994</v>
      </c>
      <c r="E39">
        <f t="shared" si="1"/>
        <v>0</v>
      </c>
      <c r="F39">
        <f t="shared" si="2"/>
        <v>0</v>
      </c>
      <c r="G39">
        <f t="shared" si="3"/>
        <v>0</v>
      </c>
    </row>
    <row r="40" spans="1:7" x14ac:dyDescent="0.25">
      <c r="A40">
        <v>22</v>
      </c>
      <c r="B40" s="33">
        <f t="shared" si="0"/>
        <v>114.04800000000003</v>
      </c>
      <c r="C40" s="7">
        <f t="shared" si="4"/>
        <v>5.1840000000000011</v>
      </c>
      <c r="D40" s="33">
        <f t="shared" si="5"/>
        <v>3.2919999999999972</v>
      </c>
      <c r="E40">
        <f t="shared" si="1"/>
        <v>0</v>
      </c>
      <c r="F40">
        <f t="shared" si="2"/>
        <v>0</v>
      </c>
      <c r="G40">
        <f t="shared" si="3"/>
        <v>0</v>
      </c>
    </row>
    <row r="41" spans="1:7" x14ac:dyDescent="0.25">
      <c r="A41">
        <v>23</v>
      </c>
      <c r="B41" s="33">
        <f t="shared" si="0"/>
        <v>116.93200000000002</v>
      </c>
      <c r="C41" s="7">
        <f t="shared" si="4"/>
        <v>5.0840000000000005</v>
      </c>
      <c r="D41" s="33">
        <f t="shared" si="5"/>
        <v>2.4620000000000024</v>
      </c>
      <c r="E41">
        <f t="shared" si="1"/>
        <v>0</v>
      </c>
      <c r="F41">
        <f t="shared" si="2"/>
        <v>0</v>
      </c>
      <c r="G41">
        <f t="shared" si="3"/>
        <v>0</v>
      </c>
    </row>
    <row r="42" spans="1:7" x14ac:dyDescent="0.25">
      <c r="A42">
        <v>24</v>
      </c>
      <c r="B42" s="33">
        <f t="shared" si="0"/>
        <v>118.94400000000003</v>
      </c>
      <c r="C42" s="7">
        <f t="shared" si="4"/>
        <v>4.9560000000000013</v>
      </c>
      <c r="D42" s="33">
        <f t="shared" si="5"/>
        <v>1.5480000000000012</v>
      </c>
      <c r="E42">
        <f t="shared" si="1"/>
        <v>0</v>
      </c>
      <c r="F42">
        <f t="shared" si="2"/>
        <v>0</v>
      </c>
      <c r="G42">
        <f t="shared" si="3"/>
        <v>0</v>
      </c>
    </row>
    <row r="43" spans="1:7" x14ac:dyDescent="0.25">
      <c r="A43">
        <v>25</v>
      </c>
      <c r="B43" s="33">
        <f t="shared" si="0"/>
        <v>120</v>
      </c>
      <c r="C43" s="7">
        <f t="shared" si="4"/>
        <v>4.8</v>
      </c>
      <c r="D43" s="33">
        <f t="shared" si="5"/>
        <v>0.55000000000000004</v>
      </c>
      <c r="E43">
        <f t="shared" si="1"/>
        <v>0</v>
      </c>
      <c r="F43">
        <f t="shared" si="2"/>
        <v>0</v>
      </c>
      <c r="G43">
        <f t="shared" si="3"/>
        <v>0</v>
      </c>
    </row>
    <row r="44" spans="1:7" x14ac:dyDescent="0.25">
      <c r="A44">
        <v>26</v>
      </c>
      <c r="B44" s="33">
        <f t="shared" si="0"/>
        <v>120.01600000000003</v>
      </c>
      <c r="C44" s="7">
        <f t="shared" si="4"/>
        <v>4.6160000000000014</v>
      </c>
      <c r="D44" s="33">
        <f t="shared" si="5"/>
        <v>-0.53200000000000069</v>
      </c>
      <c r="E44">
        <f t="shared" si="1"/>
        <v>26</v>
      </c>
      <c r="F44">
        <f t="shared" si="2"/>
        <v>0</v>
      </c>
      <c r="G44">
        <f t="shared" si="3"/>
        <v>0</v>
      </c>
    </row>
    <row r="45" spans="1:7" x14ac:dyDescent="0.25">
      <c r="A45">
        <v>27</v>
      </c>
      <c r="B45" s="33">
        <f t="shared" si="0"/>
        <v>118.90799999999999</v>
      </c>
      <c r="C45" s="7">
        <f t="shared" si="4"/>
        <v>4.4039999999999999</v>
      </c>
      <c r="D45" s="33">
        <f t="shared" si="5"/>
        <v>-1.6980000000000011</v>
      </c>
      <c r="E45">
        <f t="shared" si="1"/>
        <v>0</v>
      </c>
      <c r="F45">
        <f t="shared" si="2"/>
        <v>0</v>
      </c>
      <c r="G45">
        <f t="shared" si="3"/>
        <v>0</v>
      </c>
    </row>
    <row r="46" spans="1:7" x14ac:dyDescent="0.25">
      <c r="A46">
        <v>28</v>
      </c>
      <c r="B46" s="33">
        <f t="shared" si="0"/>
        <v>116.59200000000001</v>
      </c>
      <c r="C46" s="7">
        <f t="shared" si="4"/>
        <v>4.1640000000000006</v>
      </c>
      <c r="D46" s="33">
        <f t="shared" si="5"/>
        <v>-2.9480000000000048</v>
      </c>
      <c r="E46">
        <f t="shared" si="1"/>
        <v>0</v>
      </c>
      <c r="F46">
        <f t="shared" si="2"/>
        <v>0</v>
      </c>
      <c r="G46">
        <f t="shared" si="3"/>
        <v>0</v>
      </c>
    </row>
    <row r="47" spans="1:7" x14ac:dyDescent="0.25">
      <c r="A47">
        <v>29</v>
      </c>
      <c r="B47" s="33">
        <f t="shared" si="0"/>
        <v>112.98399999999999</v>
      </c>
      <c r="C47" s="7">
        <f t="shared" si="4"/>
        <v>3.8959999999999999</v>
      </c>
      <c r="D47" s="33">
        <f t="shared" si="5"/>
        <v>-4.2820000000000009</v>
      </c>
      <c r="E47">
        <f t="shared" si="1"/>
        <v>0</v>
      </c>
      <c r="F47">
        <f t="shared" si="2"/>
        <v>0</v>
      </c>
      <c r="G47">
        <f t="shared" si="3"/>
        <v>0</v>
      </c>
    </row>
    <row r="48" spans="1:7" x14ac:dyDescent="0.25">
      <c r="A48">
        <v>30</v>
      </c>
      <c r="B48" s="33">
        <f t="shared" si="0"/>
        <v>108</v>
      </c>
      <c r="C48" s="7">
        <f t="shared" si="4"/>
        <v>3.6</v>
      </c>
      <c r="D48" s="33">
        <f t="shared" si="5"/>
        <v>-5.7000000000000037</v>
      </c>
      <c r="E48">
        <f t="shared" si="1"/>
        <v>0</v>
      </c>
      <c r="F48">
        <f t="shared" si="2"/>
        <v>0</v>
      </c>
      <c r="G48">
        <f t="shared" si="3"/>
        <v>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13" zoomScale="160" zoomScaleNormal="160" workbookViewId="0">
      <selection activeCell="B24" sqref="B24"/>
    </sheetView>
  </sheetViews>
  <sheetFormatPr defaultRowHeight="15" x14ac:dyDescent="0.25"/>
  <cols>
    <col min="1" max="1" width="11.5703125" customWidth="1"/>
    <col min="3" max="3" width="9.7109375" bestFit="1" customWidth="1"/>
  </cols>
  <sheetData>
    <row r="1" spans="1:4" x14ac:dyDescent="0.25">
      <c r="A1" t="s">
        <v>169</v>
      </c>
    </row>
    <row r="3" spans="1:4" x14ac:dyDescent="0.25">
      <c r="A3" t="s">
        <v>171</v>
      </c>
    </row>
    <row r="4" spans="1:4" x14ac:dyDescent="0.25">
      <c r="A4" t="s">
        <v>170</v>
      </c>
    </row>
    <row r="5" spans="1:4" x14ac:dyDescent="0.25">
      <c r="A5" t="s">
        <v>155</v>
      </c>
      <c r="B5" s="13">
        <v>-1</v>
      </c>
    </row>
    <row r="6" spans="1:4" x14ac:dyDescent="0.25">
      <c r="A6" t="s">
        <v>156</v>
      </c>
      <c r="B6" s="13">
        <f>+B5</f>
        <v>-1</v>
      </c>
    </row>
    <row r="7" spans="1:4" x14ac:dyDescent="0.25">
      <c r="A7" t="s">
        <v>175</v>
      </c>
      <c r="B7" s="13">
        <v>3.5</v>
      </c>
    </row>
    <row r="8" spans="1:4" x14ac:dyDescent="0.25">
      <c r="A8" t="s">
        <v>182</v>
      </c>
      <c r="B8">
        <f>+((B7-B5)^2+B6^2)^0.5</f>
        <v>4.6097722286464435</v>
      </c>
    </row>
    <row r="11" spans="1:4" ht="18" x14ac:dyDescent="0.35">
      <c r="A11" t="s">
        <v>155</v>
      </c>
      <c r="C11" t="s">
        <v>156</v>
      </c>
      <c r="D11" t="s">
        <v>183</v>
      </c>
    </row>
    <row r="12" spans="1:4" x14ac:dyDescent="0.25">
      <c r="A12" s="39">
        <v>0</v>
      </c>
      <c r="B12" s="39">
        <f t="shared" ref="B12:B56" si="0">+(+$B$8^2-(A12-$B$5)^2)^0.5+$B$6</f>
        <v>3.5</v>
      </c>
      <c r="C12" s="37">
        <f>IFERROR(B12,NA())</f>
        <v>3.5</v>
      </c>
      <c r="D12" s="17"/>
    </row>
    <row r="13" spans="1:4" x14ac:dyDescent="0.25">
      <c r="A13" s="39">
        <v>0.1</v>
      </c>
      <c r="B13" s="39">
        <f t="shared" si="0"/>
        <v>3.4766058571198784</v>
      </c>
      <c r="C13" s="37">
        <f t="shared" ref="C13:C56" si="1">IFERROR(B13,NA())</f>
        <v>3.4766058571198784</v>
      </c>
      <c r="D13" s="17">
        <f>ABS((C13-C12)/(A13-A12))</f>
        <v>0.23394142880121649</v>
      </c>
    </row>
    <row r="14" spans="1:4" x14ac:dyDescent="0.25">
      <c r="A14" s="39">
        <v>0.2</v>
      </c>
      <c r="B14" s="39">
        <f t="shared" si="0"/>
        <v>3.4508426168535768</v>
      </c>
      <c r="C14" s="37">
        <f t="shared" si="1"/>
        <v>3.4508426168535768</v>
      </c>
      <c r="D14" s="17">
        <f t="shared" ref="D14:D56" si="2">ABS((C14-C13)/(A14-A13))</f>
        <v>0.25763240266301501</v>
      </c>
    </row>
    <row r="15" spans="1:4" x14ac:dyDescent="0.25">
      <c r="A15" s="39">
        <v>0.3</v>
      </c>
      <c r="B15" s="39">
        <f t="shared" si="0"/>
        <v>3.4226688774991958</v>
      </c>
      <c r="C15" s="37">
        <f t="shared" si="1"/>
        <v>3.4226688774991958</v>
      </c>
      <c r="D15" s="17">
        <f t="shared" si="2"/>
        <v>0.28173739354381061</v>
      </c>
    </row>
    <row r="16" spans="1:4" x14ac:dyDescent="0.25">
      <c r="A16" s="39">
        <v>0.4</v>
      </c>
      <c r="B16" s="39">
        <f t="shared" si="0"/>
        <v>3.3920382511995495</v>
      </c>
      <c r="C16" s="37">
        <f t="shared" si="1"/>
        <v>3.3920382511995495</v>
      </c>
      <c r="D16" s="17">
        <f t="shared" si="2"/>
        <v>0.30630626299646291</v>
      </c>
    </row>
    <row r="17" spans="1:4" x14ac:dyDescent="0.25">
      <c r="A17" s="39">
        <v>0.5</v>
      </c>
      <c r="B17" s="39">
        <f t="shared" si="0"/>
        <v>3.358898943540674</v>
      </c>
      <c r="C17" s="37">
        <f t="shared" si="1"/>
        <v>3.358898943540674</v>
      </c>
      <c r="D17" s="17">
        <f t="shared" si="2"/>
        <v>0.33139307658875522</v>
      </c>
    </row>
    <row r="18" spans="1:4" x14ac:dyDescent="0.25">
      <c r="A18" s="39">
        <v>0.6</v>
      </c>
      <c r="B18" s="39">
        <f t="shared" si="0"/>
        <v>3.3231932642434572</v>
      </c>
      <c r="C18" s="37">
        <f t="shared" si="1"/>
        <v>3.3231932642434572</v>
      </c>
      <c r="D18" s="17">
        <f t="shared" si="2"/>
        <v>0.35705679297216802</v>
      </c>
    </row>
    <row r="19" spans="1:4" x14ac:dyDescent="0.25">
      <c r="A19" s="39">
        <v>0.7</v>
      </c>
      <c r="B19" s="39">
        <f t="shared" si="0"/>
        <v>3.2848570571257101</v>
      </c>
      <c r="C19" s="37">
        <f t="shared" si="1"/>
        <v>3.2848570571257101</v>
      </c>
      <c r="D19" s="17">
        <f t="shared" si="2"/>
        <v>0.38336207117747112</v>
      </c>
    </row>
    <row r="20" spans="1:4" x14ac:dyDescent="0.25">
      <c r="A20" s="39">
        <v>0.8</v>
      </c>
      <c r="B20" s="39">
        <f t="shared" si="0"/>
        <v>3.2438190347845888</v>
      </c>
      <c r="C20" s="37">
        <f t="shared" si="1"/>
        <v>3.2438190347845888</v>
      </c>
      <c r="D20" s="17">
        <f t="shared" si="2"/>
        <v>0.41038022341121266</v>
      </c>
    </row>
    <row r="21" spans="1:4" x14ac:dyDescent="0.25">
      <c r="A21" s="39">
        <v>0.9</v>
      </c>
      <c r="B21" s="39">
        <f t="shared" si="0"/>
        <v>3.2</v>
      </c>
      <c r="C21" s="37">
        <f t="shared" si="1"/>
        <v>3.2</v>
      </c>
      <c r="D21" s="17">
        <f t="shared" si="2"/>
        <v>0.43819034784588606</v>
      </c>
    </row>
    <row r="22" spans="1:4" x14ac:dyDescent="0.25">
      <c r="A22" s="39">
        <v>1</v>
      </c>
      <c r="B22" s="39">
        <f t="shared" si="0"/>
        <v>3.1533119314590374</v>
      </c>
      <c r="C22" s="37">
        <f t="shared" si="1"/>
        <v>3.1533119314590374</v>
      </c>
      <c r="D22" s="17">
        <f t="shared" si="2"/>
        <v>0.46688068540962757</v>
      </c>
    </row>
    <row r="23" spans="1:4" x14ac:dyDescent="0.25">
      <c r="A23" s="39">
        <v>1.1000000000000001</v>
      </c>
      <c r="B23" s="39">
        <f t="shared" si="0"/>
        <v>3.1036569057366385</v>
      </c>
      <c r="C23" s="37">
        <f t="shared" si="1"/>
        <v>3.1036569057366385</v>
      </c>
      <c r="D23" s="17">
        <f t="shared" si="2"/>
        <v>0.49655025722398838</v>
      </c>
    </row>
    <row r="24" spans="1:4" x14ac:dyDescent="0.25">
      <c r="A24" s="39">
        <v>1.2</v>
      </c>
      <c r="B24" s="39">
        <f t="shared" si="0"/>
        <v>3.0509258201058191</v>
      </c>
      <c r="C24" s="37">
        <f t="shared" si="1"/>
        <v>3.0509258201058191</v>
      </c>
      <c r="D24" s="17">
        <f t="shared" si="2"/>
        <v>0.52731085630819474</v>
      </c>
    </row>
    <row r="25" spans="1:4" x14ac:dyDescent="0.25">
      <c r="A25" s="39">
        <v>1.3</v>
      </c>
      <c r="B25" s="39">
        <f t="shared" si="0"/>
        <v>2.9949968710876358</v>
      </c>
      <c r="C25" s="37">
        <f t="shared" si="1"/>
        <v>2.9949968710876358</v>
      </c>
      <c r="D25" s="17">
        <f t="shared" si="2"/>
        <v>0.55928949018183305</v>
      </c>
    </row>
    <row r="26" spans="1:4" x14ac:dyDescent="0.25">
      <c r="A26" s="39">
        <v>1.4</v>
      </c>
      <c r="B26" s="39">
        <f t="shared" si="0"/>
        <v>2.9357337308308855</v>
      </c>
      <c r="C26" s="37">
        <f t="shared" si="1"/>
        <v>2.9357337308308855</v>
      </c>
      <c r="D26" s="17">
        <f t="shared" si="2"/>
        <v>0.59263140256750357</v>
      </c>
    </row>
    <row r="27" spans="1:4" x14ac:dyDescent="0.25">
      <c r="A27" s="39">
        <v>1.5</v>
      </c>
      <c r="B27" s="39">
        <f t="shared" si="0"/>
        <v>2.872983346207417</v>
      </c>
      <c r="C27" s="37">
        <f t="shared" si="1"/>
        <v>2.872983346207417</v>
      </c>
      <c r="D27" s="17">
        <f t="shared" si="2"/>
        <v>0.62750384623468436</v>
      </c>
    </row>
    <row r="28" spans="1:4" x14ac:dyDescent="0.25">
      <c r="A28" s="39">
        <v>1.6</v>
      </c>
      <c r="B28" s="39">
        <f t="shared" si="0"/>
        <v>2.8065732621348558</v>
      </c>
      <c r="C28" s="37">
        <f t="shared" si="1"/>
        <v>2.8065732621348558</v>
      </c>
      <c r="D28" s="17">
        <f t="shared" si="2"/>
        <v>0.6641008407256116</v>
      </c>
    </row>
    <row r="29" spans="1:4" x14ac:dyDescent="0.25">
      <c r="A29" s="39">
        <v>1.7</v>
      </c>
      <c r="B29" s="39">
        <f t="shared" si="0"/>
        <v>2.7363083384538807</v>
      </c>
      <c r="C29" s="37">
        <f t="shared" si="1"/>
        <v>2.7363083384538807</v>
      </c>
      <c r="D29" s="17">
        <f t="shared" si="2"/>
        <v>0.70264923680975233</v>
      </c>
    </row>
    <row r="30" spans="1:4" x14ac:dyDescent="0.25">
      <c r="A30" s="39">
        <v>1.8</v>
      </c>
      <c r="B30" s="39">
        <f t="shared" si="0"/>
        <v>2.6619666847201109</v>
      </c>
      <c r="C30" s="37">
        <f t="shared" si="1"/>
        <v>2.6619666847201109</v>
      </c>
      <c r="D30" s="17">
        <f t="shared" si="2"/>
        <v>0.74341653733769708</v>
      </c>
    </row>
    <row r="31" spans="1:4" x14ac:dyDescent="0.25">
      <c r="A31" s="39">
        <v>1.9</v>
      </c>
      <c r="B31" s="39">
        <f t="shared" si="0"/>
        <v>2.5832945734337835</v>
      </c>
      <c r="C31" s="37">
        <f t="shared" si="1"/>
        <v>2.5832945734337835</v>
      </c>
      <c r="D31" s="17">
        <f t="shared" si="2"/>
        <v>0.7867211128632744</v>
      </c>
    </row>
    <row r="32" spans="1:4" x14ac:dyDescent="0.25">
      <c r="A32" s="39">
        <v>2</v>
      </c>
      <c r="B32" s="39">
        <f t="shared" si="0"/>
        <v>2.5</v>
      </c>
      <c r="C32" s="37">
        <f t="shared" si="1"/>
        <v>2.5</v>
      </c>
      <c r="D32" s="17">
        <f t="shared" si="2"/>
        <v>0.8329457343378347</v>
      </c>
    </row>
    <row r="33" spans="1:4" x14ac:dyDescent="0.25">
      <c r="A33" s="39">
        <v>2.1</v>
      </c>
      <c r="B33" s="39">
        <f t="shared" si="0"/>
        <v>2.4117444218463961</v>
      </c>
      <c r="C33" s="37">
        <f>IFERROR(B33,NA())</f>
        <v>2.4117444218463961</v>
      </c>
      <c r="D33" s="17">
        <f t="shared" si="2"/>
        <v>0.88255578153603775</v>
      </c>
    </row>
    <row r="34" spans="1:4" x14ac:dyDescent="0.25">
      <c r="A34" s="39">
        <v>2.2000000000000002</v>
      </c>
      <c r="B34" s="39">
        <f t="shared" si="0"/>
        <v>2.3181320046074112</v>
      </c>
      <c r="C34" s="37">
        <f t="shared" si="1"/>
        <v>2.3181320046074112</v>
      </c>
      <c r="D34" s="17">
        <f t="shared" si="2"/>
        <v>0.93612417238984869</v>
      </c>
    </row>
    <row r="35" spans="1:4" x14ac:dyDescent="0.25">
      <c r="A35" s="39">
        <v>2.2999999999999998</v>
      </c>
      <c r="B35" s="39">
        <f t="shared" si="0"/>
        <v>2.2186953878862163</v>
      </c>
      <c r="C35" s="37">
        <f t="shared" si="1"/>
        <v>2.2186953878862163</v>
      </c>
      <c r="D35" s="17">
        <f t="shared" si="2"/>
        <v>0.99436616721195215</v>
      </c>
    </row>
    <row r="36" spans="1:4" x14ac:dyDescent="0.25">
      <c r="A36" s="39">
        <v>2.4</v>
      </c>
      <c r="B36" s="39">
        <f t="shared" si="0"/>
        <v>2.1128764832546763</v>
      </c>
      <c r="C36" s="37">
        <f t="shared" si="1"/>
        <v>2.1128764832546763</v>
      </c>
      <c r="D36" s="17">
        <f t="shared" si="2"/>
        <v>1.0581890463154</v>
      </c>
    </row>
    <row r="37" spans="1:4" x14ac:dyDescent="0.25">
      <c r="A37" s="39">
        <v>2.5</v>
      </c>
      <c r="B37" s="39">
        <f t="shared" si="0"/>
        <v>2</v>
      </c>
      <c r="C37" s="37">
        <f t="shared" si="1"/>
        <v>2</v>
      </c>
      <c r="D37" s="17">
        <f t="shared" si="2"/>
        <v>1.1287648325467614</v>
      </c>
    </row>
    <row r="38" spans="1:4" x14ac:dyDescent="0.25">
      <c r="A38" s="39">
        <v>2.6</v>
      </c>
      <c r="B38" s="39">
        <f t="shared" si="0"/>
        <v>1.8792360097775935</v>
      </c>
      <c r="C38" s="37">
        <f t="shared" si="1"/>
        <v>1.8792360097775935</v>
      </c>
      <c r="D38" s="17">
        <f t="shared" si="2"/>
        <v>1.2076399022240636</v>
      </c>
    </row>
    <row r="39" spans="1:4" x14ac:dyDescent="0.25">
      <c r="A39" s="39">
        <v>2.7</v>
      </c>
      <c r="B39" s="39">
        <f t="shared" si="0"/>
        <v>1.7495454169735036</v>
      </c>
      <c r="C39" s="37">
        <f t="shared" si="1"/>
        <v>1.7495454169735036</v>
      </c>
      <c r="D39" s="17">
        <f t="shared" si="2"/>
        <v>1.2969059280408979</v>
      </c>
    </row>
    <row r="40" spans="1:4" x14ac:dyDescent="0.25">
      <c r="A40" s="39">
        <v>2.8</v>
      </c>
      <c r="B40" s="39">
        <f t="shared" si="0"/>
        <v>1.6095976701399777</v>
      </c>
      <c r="C40" s="37">
        <f t="shared" si="1"/>
        <v>1.6095976701399777</v>
      </c>
      <c r="D40" s="17">
        <f t="shared" si="2"/>
        <v>1.3994774683352644</v>
      </c>
    </row>
    <row r="41" spans="1:4" x14ac:dyDescent="0.25">
      <c r="A41" s="39">
        <v>2.9</v>
      </c>
      <c r="B41" s="39">
        <f t="shared" si="0"/>
        <v>1.4576411454889016</v>
      </c>
      <c r="C41" s="37">
        <f t="shared" si="1"/>
        <v>1.4576411454889016</v>
      </c>
      <c r="D41" s="17">
        <f t="shared" si="2"/>
        <v>1.5195652465107599</v>
      </c>
    </row>
    <row r="42" spans="1:4" x14ac:dyDescent="0.25">
      <c r="A42" s="39">
        <v>3</v>
      </c>
      <c r="B42" s="39">
        <f t="shared" si="0"/>
        <v>1.2912878474779199</v>
      </c>
      <c r="C42" s="37">
        <f t="shared" si="1"/>
        <v>1.2912878474779199</v>
      </c>
      <c r="D42" s="17">
        <f t="shared" si="2"/>
        <v>1.6635329801098149</v>
      </c>
    </row>
    <row r="43" spans="1:4" x14ac:dyDescent="0.25">
      <c r="A43" s="39">
        <v>3.1</v>
      </c>
      <c r="B43" s="39">
        <f t="shared" si="0"/>
        <v>1.1071307505705481</v>
      </c>
      <c r="C43" s="37">
        <f t="shared" si="1"/>
        <v>1.1071307505705481</v>
      </c>
      <c r="D43" s="17">
        <f t="shared" si="2"/>
        <v>1.8415709690737165</v>
      </c>
    </row>
    <row r="44" spans="1:4" x14ac:dyDescent="0.25">
      <c r="A44" s="39">
        <v>3.2</v>
      </c>
      <c r="B44" s="39">
        <f t="shared" si="0"/>
        <v>0.89999999999999991</v>
      </c>
      <c r="C44" s="37">
        <f t="shared" si="1"/>
        <v>0.89999999999999991</v>
      </c>
      <c r="D44" s="17">
        <f t="shared" si="2"/>
        <v>2.0713075057054802</v>
      </c>
    </row>
    <row r="45" spans="1:4" x14ac:dyDescent="0.25">
      <c r="A45" s="39">
        <v>3.3</v>
      </c>
      <c r="B45" s="39">
        <f t="shared" si="0"/>
        <v>0.66132477258361555</v>
      </c>
      <c r="C45" s="37">
        <f t="shared" si="1"/>
        <v>0.66132477258361555</v>
      </c>
      <c r="D45" s="17">
        <f t="shared" si="2"/>
        <v>2.3867522741638521</v>
      </c>
    </row>
    <row r="46" spans="1:4" x14ac:dyDescent="0.25">
      <c r="A46" s="39">
        <v>3.4</v>
      </c>
      <c r="B46" s="39">
        <f t="shared" si="0"/>
        <v>0.37477270848675093</v>
      </c>
      <c r="C46" s="37">
        <f t="shared" si="1"/>
        <v>0.37477270848675093</v>
      </c>
      <c r="D46" s="17">
        <f t="shared" si="2"/>
        <v>2.8655206409686436</v>
      </c>
    </row>
    <row r="47" spans="1:4" x14ac:dyDescent="0.25">
      <c r="A47" s="39">
        <v>3.5</v>
      </c>
      <c r="B47" s="39">
        <f t="shared" si="0"/>
        <v>0</v>
      </c>
      <c r="C47" s="37">
        <f t="shared" si="1"/>
        <v>0</v>
      </c>
      <c r="D47" s="17">
        <f t="shared" si="2"/>
        <v>3.7477270848675062</v>
      </c>
    </row>
    <row r="48" spans="1:4" x14ac:dyDescent="0.25">
      <c r="A48" s="39">
        <v>3.6</v>
      </c>
      <c r="B48" s="39">
        <f t="shared" si="0"/>
        <v>-0.69999999999999429</v>
      </c>
      <c r="C48" s="37">
        <f t="shared" si="1"/>
        <v>-0.69999999999999429</v>
      </c>
      <c r="D48" s="17">
        <f t="shared" si="2"/>
        <v>6.9999999999999369</v>
      </c>
    </row>
    <row r="49" spans="1:4" x14ac:dyDescent="0.25">
      <c r="A49" s="39">
        <v>3.7</v>
      </c>
      <c r="B49" s="39" t="e">
        <f t="shared" si="0"/>
        <v>#NUM!</v>
      </c>
      <c r="C49" s="37" t="e">
        <f t="shared" si="1"/>
        <v>#N/A</v>
      </c>
      <c r="D49" s="17" t="e">
        <f t="shared" si="2"/>
        <v>#N/A</v>
      </c>
    </row>
    <row r="50" spans="1:4" x14ac:dyDescent="0.25">
      <c r="A50" s="39">
        <v>3.8</v>
      </c>
      <c r="B50" s="39" t="e">
        <f t="shared" si="0"/>
        <v>#NUM!</v>
      </c>
      <c r="C50" s="37" t="e">
        <f t="shared" si="1"/>
        <v>#N/A</v>
      </c>
      <c r="D50" s="17" t="e">
        <f t="shared" si="2"/>
        <v>#N/A</v>
      </c>
    </row>
    <row r="51" spans="1:4" x14ac:dyDescent="0.25">
      <c r="A51" s="39">
        <v>3.9</v>
      </c>
      <c r="B51" s="39" t="e">
        <f t="shared" si="0"/>
        <v>#NUM!</v>
      </c>
      <c r="C51" s="37" t="e">
        <f t="shared" si="1"/>
        <v>#N/A</v>
      </c>
      <c r="D51" s="17" t="e">
        <f t="shared" si="2"/>
        <v>#N/A</v>
      </c>
    </row>
    <row r="52" spans="1:4" x14ac:dyDescent="0.25">
      <c r="A52" s="39">
        <v>4</v>
      </c>
      <c r="B52" s="39" t="e">
        <f t="shared" si="0"/>
        <v>#NUM!</v>
      </c>
      <c r="C52" s="37" t="e">
        <f t="shared" si="1"/>
        <v>#N/A</v>
      </c>
      <c r="D52" s="17" t="e">
        <f t="shared" si="2"/>
        <v>#N/A</v>
      </c>
    </row>
    <row r="53" spans="1:4" x14ac:dyDescent="0.25">
      <c r="A53" s="39">
        <v>4.0999999999999996</v>
      </c>
      <c r="B53" s="39" t="e">
        <f t="shared" si="0"/>
        <v>#NUM!</v>
      </c>
      <c r="C53" s="37" t="e">
        <f t="shared" si="1"/>
        <v>#N/A</v>
      </c>
      <c r="D53" s="17" t="e">
        <f t="shared" si="2"/>
        <v>#N/A</v>
      </c>
    </row>
    <row r="54" spans="1:4" x14ac:dyDescent="0.25">
      <c r="A54" s="39">
        <v>4.2</v>
      </c>
      <c r="B54" s="39" t="e">
        <f t="shared" si="0"/>
        <v>#NUM!</v>
      </c>
      <c r="C54" s="37" t="e">
        <f t="shared" si="1"/>
        <v>#N/A</v>
      </c>
      <c r="D54" s="17" t="e">
        <f t="shared" si="2"/>
        <v>#N/A</v>
      </c>
    </row>
    <row r="55" spans="1:4" x14ac:dyDescent="0.25">
      <c r="A55" s="39">
        <v>4.3</v>
      </c>
      <c r="B55" s="39" t="e">
        <f t="shared" si="0"/>
        <v>#NUM!</v>
      </c>
      <c r="C55" s="37" t="e">
        <f t="shared" si="1"/>
        <v>#N/A</v>
      </c>
      <c r="D55" s="17" t="e">
        <f t="shared" si="2"/>
        <v>#N/A</v>
      </c>
    </row>
    <row r="56" spans="1:4" x14ac:dyDescent="0.25">
      <c r="A56" s="39">
        <v>4.4000000000000004</v>
      </c>
      <c r="B56" s="39" t="e">
        <f t="shared" si="0"/>
        <v>#NUM!</v>
      </c>
      <c r="C56" s="37" t="e">
        <f t="shared" si="1"/>
        <v>#N/A</v>
      </c>
      <c r="D56" s="17" t="e">
        <f t="shared" si="2"/>
        <v>#N/A</v>
      </c>
    </row>
    <row r="57" spans="1:4" x14ac:dyDescent="0.25">
      <c r="B57" s="17"/>
    </row>
    <row r="58" spans="1:4" x14ac:dyDescent="0.25">
      <c r="B58" s="17"/>
    </row>
    <row r="59" spans="1:4" x14ac:dyDescent="0.25">
      <c r="B59" s="17"/>
    </row>
    <row r="60" spans="1:4" x14ac:dyDescent="0.25">
      <c r="B60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2" zoomScale="160" zoomScaleNormal="160" workbookViewId="0">
      <selection activeCell="B20" sqref="B20"/>
    </sheetView>
  </sheetViews>
  <sheetFormatPr defaultRowHeight="15" x14ac:dyDescent="0.25"/>
  <cols>
    <col min="1" max="1" width="11.5703125" customWidth="1"/>
    <col min="3" max="3" width="9.7109375" bestFit="1" customWidth="1"/>
  </cols>
  <sheetData>
    <row r="1" spans="1:3" x14ac:dyDescent="0.25">
      <c r="A1" t="s">
        <v>169</v>
      </c>
    </row>
    <row r="3" spans="1:3" x14ac:dyDescent="0.25">
      <c r="A3" t="s">
        <v>172</v>
      </c>
    </row>
    <row r="4" spans="1:3" x14ac:dyDescent="0.25">
      <c r="A4" t="s">
        <v>173</v>
      </c>
      <c r="B4" s="13">
        <v>3</v>
      </c>
    </row>
    <row r="5" spans="1:3" x14ac:dyDescent="0.25">
      <c r="A5" t="s">
        <v>174</v>
      </c>
      <c r="B5" s="13">
        <v>4</v>
      </c>
    </row>
    <row r="6" spans="1:3" x14ac:dyDescent="0.25">
      <c r="A6" t="s">
        <v>176</v>
      </c>
      <c r="B6" s="4">
        <f>MAX(E25:E87)</f>
        <v>28.354340245324632</v>
      </c>
    </row>
    <row r="7" spans="1:3" x14ac:dyDescent="0.25">
      <c r="B7" s="4"/>
    </row>
    <row r="8" spans="1:3" x14ac:dyDescent="0.25">
      <c r="A8" t="s">
        <v>88</v>
      </c>
      <c r="B8" s="4">
        <f>MAX(F25:F87)</f>
        <v>3.2</v>
      </c>
      <c r="C8">
        <v>0</v>
      </c>
    </row>
    <row r="9" spans="1:3" x14ac:dyDescent="0.25">
      <c r="B9" s="4">
        <f>+B8</f>
        <v>3.2</v>
      </c>
      <c r="C9">
        <f>MAX(G25:G87)</f>
        <v>4.6885850613311577</v>
      </c>
    </row>
    <row r="10" spans="1:3" x14ac:dyDescent="0.25">
      <c r="B10" s="4">
        <v>0</v>
      </c>
      <c r="C10">
        <f>+C9</f>
        <v>4.6885850613311577</v>
      </c>
    </row>
    <row r="12" spans="1:3" x14ac:dyDescent="0.25">
      <c r="A12" t="s">
        <v>179</v>
      </c>
    </row>
    <row r="13" spans="1:3" x14ac:dyDescent="0.25">
      <c r="A13" t="s">
        <v>180</v>
      </c>
      <c r="B13">
        <f>+B6/B4</f>
        <v>9.4514467484415441</v>
      </c>
      <c r="C13">
        <v>0</v>
      </c>
    </row>
    <row r="14" spans="1:3" x14ac:dyDescent="0.25">
      <c r="A14" t="s">
        <v>181</v>
      </c>
      <c r="B14">
        <v>0</v>
      </c>
      <c r="C14">
        <f>+B6/B5</f>
        <v>7.0885850613311581</v>
      </c>
    </row>
    <row r="16" spans="1:3" x14ac:dyDescent="0.25">
      <c r="A16" t="s">
        <v>171</v>
      </c>
    </row>
    <row r="17" spans="1:7" x14ac:dyDescent="0.25">
      <c r="A17" t="s">
        <v>170</v>
      </c>
    </row>
    <row r="18" spans="1:7" x14ac:dyDescent="0.25">
      <c r="A18" t="s">
        <v>155</v>
      </c>
      <c r="B18" s="13">
        <v>-1</v>
      </c>
    </row>
    <row r="19" spans="1:7" x14ac:dyDescent="0.25">
      <c r="A19" t="s">
        <v>156</v>
      </c>
      <c r="B19" s="13">
        <f>+B18</f>
        <v>-1</v>
      </c>
    </row>
    <row r="20" spans="1:7" x14ac:dyDescent="0.25">
      <c r="A20" t="s">
        <v>175</v>
      </c>
      <c r="B20" s="13">
        <v>6</v>
      </c>
    </row>
    <row r="21" spans="1:7" x14ac:dyDescent="0.25">
      <c r="A21" t="s">
        <v>182</v>
      </c>
      <c r="B21">
        <f>+((B20-B18)^2+B19^2)^0.5</f>
        <v>7.0710678118654755</v>
      </c>
    </row>
    <row r="24" spans="1:7" x14ac:dyDescent="0.25">
      <c r="A24" t="s">
        <v>155</v>
      </c>
      <c r="C24" t="s">
        <v>156</v>
      </c>
      <c r="D24" t="s">
        <v>28</v>
      </c>
      <c r="F24" t="s">
        <v>177</v>
      </c>
      <c r="G24" t="s">
        <v>178</v>
      </c>
    </row>
    <row r="25" spans="1:7" x14ac:dyDescent="0.25">
      <c r="A25">
        <v>0</v>
      </c>
      <c r="B25" s="17">
        <f t="shared" ref="B25:B87" si="0">+(+$B$21^2-(A25-$B$18)^2)^0.5+$B$19</f>
        <v>6.0000000000000009</v>
      </c>
      <c r="C25" s="38">
        <f>IFERROR(B25,NA())</f>
        <v>6.0000000000000009</v>
      </c>
      <c r="D25" s="17">
        <f>+A25*$B$4+C25*$B$5</f>
        <v>24.000000000000004</v>
      </c>
      <c r="E25">
        <f>_xlfn.IFNA(D25,0)</f>
        <v>24.000000000000004</v>
      </c>
      <c r="F25">
        <f>IF(E25=$B$6,A25,0)</f>
        <v>0</v>
      </c>
      <c r="G25">
        <f>IF(E25=$B$6,C25,0)</f>
        <v>0</v>
      </c>
    </row>
    <row r="26" spans="1:7" x14ac:dyDescent="0.25">
      <c r="A26">
        <v>0.1</v>
      </c>
      <c r="B26" s="17">
        <f t="shared" si="0"/>
        <v>5.9849838940401288</v>
      </c>
      <c r="C26" s="38">
        <f t="shared" ref="C26:C68" si="1">IFERROR(B26,NA())</f>
        <v>5.9849838940401288</v>
      </c>
      <c r="D26" s="17">
        <f t="shared" ref="D26:D68" si="2">+A26*$B$4+C26*$B$5</f>
        <v>24.239935576160516</v>
      </c>
      <c r="E26">
        <f t="shared" ref="E26:E68" si="3">_xlfn.IFNA(D26,0)</f>
        <v>24.239935576160516</v>
      </c>
      <c r="F26">
        <f t="shared" ref="F26:F68" si="4">IF(E26=$B$6,A26,0)</f>
        <v>0</v>
      </c>
      <c r="G26">
        <f t="shared" ref="G26:G68" si="5">IF(E26=$B$6,C26,0)</f>
        <v>0</v>
      </c>
    </row>
    <row r="27" spans="1:7" x14ac:dyDescent="0.25">
      <c r="A27">
        <v>0.2</v>
      </c>
      <c r="B27" s="17">
        <f t="shared" si="0"/>
        <v>5.9685005560737387</v>
      </c>
      <c r="C27" s="38">
        <f t="shared" si="1"/>
        <v>5.9685005560737387</v>
      </c>
      <c r="D27" s="17">
        <f t="shared" si="2"/>
        <v>24.474002224294956</v>
      </c>
      <c r="E27">
        <f t="shared" si="3"/>
        <v>24.474002224294956</v>
      </c>
      <c r="F27">
        <f t="shared" si="4"/>
        <v>0</v>
      </c>
      <c r="G27">
        <f t="shared" si="5"/>
        <v>0</v>
      </c>
    </row>
    <row r="28" spans="1:7" x14ac:dyDescent="0.25">
      <c r="A28">
        <v>0.3</v>
      </c>
      <c r="B28" s="17">
        <f t="shared" si="0"/>
        <v>5.9505395474020579</v>
      </c>
      <c r="C28" s="38">
        <f t="shared" si="1"/>
        <v>5.9505395474020579</v>
      </c>
      <c r="D28" s="17">
        <f t="shared" si="2"/>
        <v>24.70215818960823</v>
      </c>
      <c r="E28">
        <f t="shared" si="3"/>
        <v>24.70215818960823</v>
      </c>
      <c r="F28">
        <f t="shared" si="4"/>
        <v>0</v>
      </c>
      <c r="G28">
        <f t="shared" si="5"/>
        <v>0</v>
      </c>
    </row>
    <row r="29" spans="1:7" x14ac:dyDescent="0.25">
      <c r="A29">
        <v>0.4</v>
      </c>
      <c r="B29" s="17">
        <f t="shared" si="0"/>
        <v>5.9310893804653828</v>
      </c>
      <c r="C29" s="38">
        <f t="shared" si="1"/>
        <v>5.9310893804653828</v>
      </c>
      <c r="D29" s="17">
        <f t="shared" si="2"/>
        <v>24.924357521861531</v>
      </c>
      <c r="E29">
        <f t="shared" si="3"/>
        <v>24.924357521861531</v>
      </c>
      <c r="F29">
        <f t="shared" si="4"/>
        <v>0</v>
      </c>
      <c r="G29">
        <f t="shared" si="5"/>
        <v>0</v>
      </c>
    </row>
    <row r="30" spans="1:7" x14ac:dyDescent="0.25">
      <c r="A30">
        <v>0.5</v>
      </c>
      <c r="B30" s="17">
        <f t="shared" si="0"/>
        <v>5.9101374805426268</v>
      </c>
      <c r="C30" s="38">
        <f t="shared" si="1"/>
        <v>5.9101374805426268</v>
      </c>
      <c r="D30" s="17">
        <f t="shared" si="2"/>
        <v>25.140549922170507</v>
      </c>
      <c r="E30">
        <f t="shared" si="3"/>
        <v>25.140549922170507</v>
      </c>
      <c r="F30">
        <f t="shared" si="4"/>
        <v>0</v>
      </c>
      <c r="G30">
        <f t="shared" si="5"/>
        <v>0</v>
      </c>
    </row>
    <row r="31" spans="1:7" x14ac:dyDescent="0.25">
      <c r="A31">
        <v>0.6</v>
      </c>
      <c r="B31" s="17">
        <f t="shared" si="0"/>
        <v>5.8876701430890259</v>
      </c>
      <c r="C31" s="38">
        <f t="shared" si="1"/>
        <v>5.8876701430890259</v>
      </c>
      <c r="D31" s="17">
        <f t="shared" si="2"/>
        <v>25.350680572356104</v>
      </c>
      <c r="E31">
        <f t="shared" si="3"/>
        <v>25.350680572356104</v>
      </c>
      <c r="F31">
        <f t="shared" si="4"/>
        <v>0</v>
      </c>
      <c r="G31">
        <f t="shared" si="5"/>
        <v>0</v>
      </c>
    </row>
    <row r="32" spans="1:7" x14ac:dyDescent="0.25">
      <c r="A32">
        <v>0.7</v>
      </c>
      <c r="B32" s="17">
        <f t="shared" si="0"/>
        <v>5.8636724863588885</v>
      </c>
      <c r="C32" s="38">
        <f t="shared" si="1"/>
        <v>5.8636724863588885</v>
      </c>
      <c r="D32" s="17">
        <f t="shared" si="2"/>
        <v>25.554689945435555</v>
      </c>
      <c r="E32">
        <f t="shared" si="3"/>
        <v>25.554689945435555</v>
      </c>
      <c r="F32">
        <f t="shared" si="4"/>
        <v>0</v>
      </c>
      <c r="G32">
        <f t="shared" si="5"/>
        <v>0</v>
      </c>
    </row>
    <row r="33" spans="1:7" x14ac:dyDescent="0.25">
      <c r="A33">
        <v>0.8</v>
      </c>
      <c r="B33" s="17">
        <f t="shared" si="0"/>
        <v>5.838128398911504</v>
      </c>
      <c r="C33" s="38">
        <f t="shared" si="1"/>
        <v>5.838128398911504</v>
      </c>
      <c r="D33" s="17">
        <f t="shared" si="2"/>
        <v>25.752513595646015</v>
      </c>
      <c r="E33">
        <f t="shared" si="3"/>
        <v>25.752513595646015</v>
      </c>
      <c r="F33">
        <f t="shared" si="4"/>
        <v>0</v>
      </c>
      <c r="G33">
        <f t="shared" si="5"/>
        <v>0</v>
      </c>
    </row>
    <row r="34" spans="1:7" x14ac:dyDescent="0.25">
      <c r="A34">
        <v>0.9</v>
      </c>
      <c r="B34" s="17">
        <f t="shared" si="0"/>
        <v>5.8110204815431299</v>
      </c>
      <c r="C34" s="38">
        <f t="shared" si="1"/>
        <v>5.8110204815431299</v>
      </c>
      <c r="D34" s="17">
        <f t="shared" si="2"/>
        <v>25.944081926172519</v>
      </c>
      <c r="E34">
        <f t="shared" si="3"/>
        <v>25.944081926172519</v>
      </c>
      <c r="F34">
        <f t="shared" si="4"/>
        <v>0</v>
      </c>
      <c r="G34">
        <f t="shared" si="5"/>
        <v>0</v>
      </c>
    </row>
    <row r="35" spans="1:7" x14ac:dyDescent="0.25">
      <c r="A35">
        <v>1</v>
      </c>
      <c r="B35" s="17">
        <f t="shared" si="0"/>
        <v>5.782329983125269</v>
      </c>
      <c r="C35" s="38">
        <f t="shared" si="1"/>
        <v>5.782329983125269</v>
      </c>
      <c r="D35" s="17">
        <f t="shared" si="2"/>
        <v>26.129319932501076</v>
      </c>
      <c r="E35">
        <f t="shared" si="3"/>
        <v>26.129319932501076</v>
      </c>
      <c r="F35">
        <f t="shared" si="4"/>
        <v>0</v>
      </c>
      <c r="G35">
        <f t="shared" si="5"/>
        <v>0</v>
      </c>
    </row>
    <row r="36" spans="1:7" x14ac:dyDescent="0.25">
      <c r="A36">
        <v>1.1000000000000001</v>
      </c>
      <c r="B36" s="17">
        <f t="shared" si="0"/>
        <v>5.7520367297579185</v>
      </c>
      <c r="C36" s="38">
        <f t="shared" si="1"/>
        <v>5.7520367297579185</v>
      </c>
      <c r="D36" s="17">
        <f t="shared" si="2"/>
        <v>26.308146919031675</v>
      </c>
      <c r="E36">
        <f t="shared" si="3"/>
        <v>26.308146919031675</v>
      </c>
      <c r="F36">
        <f t="shared" si="4"/>
        <v>0</v>
      </c>
      <c r="G36">
        <f t="shared" si="5"/>
        <v>0</v>
      </c>
    </row>
    <row r="37" spans="1:7" x14ac:dyDescent="0.25">
      <c r="A37">
        <v>1.2</v>
      </c>
      <c r="B37" s="17">
        <f t="shared" si="0"/>
        <v>5.7201190465645775</v>
      </c>
      <c r="C37" s="38">
        <f t="shared" si="1"/>
        <v>5.7201190465645775</v>
      </c>
      <c r="D37" s="17">
        <f t="shared" si="2"/>
        <v>26.480476186258308</v>
      </c>
      <c r="E37">
        <f t="shared" si="3"/>
        <v>26.480476186258308</v>
      </c>
      <c r="F37">
        <f t="shared" si="4"/>
        <v>0</v>
      </c>
      <c r="G37">
        <f t="shared" si="5"/>
        <v>0</v>
      </c>
    </row>
    <row r="38" spans="1:7" x14ac:dyDescent="0.25">
      <c r="A38">
        <v>1.3</v>
      </c>
      <c r="B38" s="17">
        <f t="shared" si="0"/>
        <v>5.6865536713616534</v>
      </c>
      <c r="C38" s="38">
        <f t="shared" si="1"/>
        <v>5.6865536713616534</v>
      </c>
      <c r="D38" s="17">
        <f t="shared" si="2"/>
        <v>26.646214685446616</v>
      </c>
      <c r="E38">
        <f t="shared" si="3"/>
        <v>26.646214685446616</v>
      </c>
      <c r="F38">
        <f t="shared" si="4"/>
        <v>0</v>
      </c>
      <c r="G38">
        <f t="shared" si="5"/>
        <v>0</v>
      </c>
    </row>
    <row r="39" spans="1:7" x14ac:dyDescent="0.25">
      <c r="A39">
        <v>1.4</v>
      </c>
      <c r="B39" s="17">
        <f t="shared" si="0"/>
        <v>5.6513156593263565</v>
      </c>
      <c r="C39" s="38">
        <f t="shared" si="1"/>
        <v>5.6513156593263565</v>
      </c>
      <c r="D39" s="17">
        <f t="shared" si="2"/>
        <v>26.805262637305425</v>
      </c>
      <c r="E39">
        <f t="shared" si="3"/>
        <v>26.805262637305425</v>
      </c>
      <c r="F39">
        <f t="shared" si="4"/>
        <v>0</v>
      </c>
      <c r="G39">
        <f t="shared" si="5"/>
        <v>0</v>
      </c>
    </row>
    <row r="40" spans="1:7" x14ac:dyDescent="0.25">
      <c r="A40">
        <v>1.5</v>
      </c>
      <c r="B40" s="17">
        <f t="shared" si="0"/>
        <v>5.6143782776614772</v>
      </c>
      <c r="C40" s="38">
        <f t="shared" si="1"/>
        <v>5.6143782776614772</v>
      </c>
      <c r="D40" s="17">
        <f t="shared" si="2"/>
        <v>26.957513110645909</v>
      </c>
      <c r="E40">
        <f t="shared" si="3"/>
        <v>26.957513110645909</v>
      </c>
      <c r="F40">
        <f t="shared" si="4"/>
        <v>0</v>
      </c>
      <c r="G40">
        <f t="shared" si="5"/>
        <v>0</v>
      </c>
    </row>
    <row r="41" spans="1:7" x14ac:dyDescent="0.25">
      <c r="A41">
        <v>1.6</v>
      </c>
      <c r="B41" s="17">
        <f t="shared" si="0"/>
        <v>5.5757128891094396</v>
      </c>
      <c r="C41" s="38">
        <f t="shared" si="1"/>
        <v>5.5757128891094396</v>
      </c>
      <c r="D41" s="17">
        <f t="shared" si="2"/>
        <v>27.102851556437759</v>
      </c>
      <c r="E41">
        <f t="shared" si="3"/>
        <v>27.102851556437759</v>
      </c>
      <c r="F41">
        <f t="shared" si="4"/>
        <v>0</v>
      </c>
      <c r="G41">
        <f t="shared" si="5"/>
        <v>0</v>
      </c>
    </row>
    <row r="42" spans="1:7" x14ac:dyDescent="0.25">
      <c r="A42">
        <v>1.7</v>
      </c>
      <c r="B42" s="17">
        <f t="shared" si="0"/>
        <v>5.5352888229978028</v>
      </c>
      <c r="C42" s="38">
        <f t="shared" si="1"/>
        <v>5.5352888229978028</v>
      </c>
      <c r="D42" s="17">
        <f t="shared" si="2"/>
        <v>27.241155291991213</v>
      </c>
      <c r="E42">
        <f t="shared" si="3"/>
        <v>27.241155291991213</v>
      </c>
      <c r="F42">
        <f t="shared" si="4"/>
        <v>0</v>
      </c>
      <c r="G42">
        <f t="shared" si="5"/>
        <v>0</v>
      </c>
    </row>
    <row r="43" spans="1:7" x14ac:dyDescent="0.25">
      <c r="A43">
        <v>1.8</v>
      </c>
      <c r="B43" s="17">
        <f t="shared" si="0"/>
        <v>5.4930732322991718</v>
      </c>
      <c r="C43" s="38">
        <f t="shared" si="1"/>
        <v>5.4930732322991718</v>
      </c>
      <c r="D43" s="17">
        <f t="shared" si="2"/>
        <v>27.372292929196689</v>
      </c>
      <c r="E43">
        <f t="shared" si="3"/>
        <v>27.372292929196689</v>
      </c>
      <c r="F43">
        <f t="shared" si="4"/>
        <v>0</v>
      </c>
      <c r="G43">
        <f t="shared" si="5"/>
        <v>0</v>
      </c>
    </row>
    <row r="44" spans="1:7" x14ac:dyDescent="0.25">
      <c r="A44">
        <v>1.9</v>
      </c>
      <c r="B44" s="17">
        <f t="shared" si="0"/>
        <v>5.4490309349544912</v>
      </c>
      <c r="C44" s="38">
        <f t="shared" si="1"/>
        <v>5.4490309349544912</v>
      </c>
      <c r="D44" s="17">
        <f t="shared" si="2"/>
        <v>27.496123739817964</v>
      </c>
      <c r="E44">
        <f t="shared" si="3"/>
        <v>27.496123739817964</v>
      </c>
      <c r="F44">
        <f t="shared" si="4"/>
        <v>0</v>
      </c>
      <c r="G44">
        <f t="shared" si="5"/>
        <v>0</v>
      </c>
    </row>
    <row r="45" spans="1:7" x14ac:dyDescent="0.25">
      <c r="A45">
        <v>2</v>
      </c>
      <c r="B45" s="17">
        <f t="shared" si="0"/>
        <v>5.4031242374328494</v>
      </c>
      <c r="C45" s="38">
        <f t="shared" si="1"/>
        <v>5.4031242374328494</v>
      </c>
      <c r="D45" s="17">
        <f t="shared" si="2"/>
        <v>27.612496949731398</v>
      </c>
      <c r="E45">
        <f t="shared" si="3"/>
        <v>27.612496949731398</v>
      </c>
      <c r="F45">
        <f t="shared" si="4"/>
        <v>0</v>
      </c>
      <c r="G45">
        <f t="shared" si="5"/>
        <v>0</v>
      </c>
    </row>
    <row r="46" spans="1:7" x14ac:dyDescent="0.25">
      <c r="A46">
        <v>2.1</v>
      </c>
      <c r="B46" s="17">
        <f t="shared" si="0"/>
        <v>5.35531273817426</v>
      </c>
      <c r="C46" s="38">
        <f>IFERROR(B46,NA())</f>
        <v>5.35531273817426</v>
      </c>
      <c r="D46" s="17">
        <f t="shared" si="2"/>
        <v>27.721250952697041</v>
      </c>
      <c r="E46">
        <f t="shared" si="3"/>
        <v>27.721250952697041</v>
      </c>
      <c r="F46">
        <f t="shared" si="4"/>
        <v>0</v>
      </c>
      <c r="G46">
        <f t="shared" si="5"/>
        <v>0</v>
      </c>
    </row>
    <row r="47" spans="1:7" x14ac:dyDescent="0.25">
      <c r="A47">
        <v>2.2000000000000002</v>
      </c>
      <c r="B47" s="17">
        <f t="shared" si="0"/>
        <v>5.305553108173779</v>
      </c>
      <c r="C47" s="38">
        <f t="shared" si="1"/>
        <v>5.305553108173779</v>
      </c>
      <c r="D47" s="17">
        <f t="shared" si="2"/>
        <v>27.822212432695117</v>
      </c>
      <c r="E47">
        <f t="shared" si="3"/>
        <v>27.822212432695117</v>
      </c>
      <c r="F47">
        <f t="shared" si="4"/>
        <v>0</v>
      </c>
      <c r="G47">
        <f t="shared" si="5"/>
        <v>0</v>
      </c>
    </row>
    <row r="48" spans="1:7" x14ac:dyDescent="0.25">
      <c r="A48">
        <v>2.2999999999999998</v>
      </c>
      <c r="B48" s="17">
        <f t="shared" si="0"/>
        <v>5.2537988455018292</v>
      </c>
      <c r="C48" s="38">
        <f t="shared" si="1"/>
        <v>5.2537988455018292</v>
      </c>
      <c r="D48" s="17">
        <f t="shared" si="2"/>
        <v>27.915195382007315</v>
      </c>
      <c r="E48">
        <f t="shared" si="3"/>
        <v>27.915195382007315</v>
      </c>
      <c r="F48">
        <f t="shared" si="4"/>
        <v>0</v>
      </c>
      <c r="G48">
        <f t="shared" si="5"/>
        <v>0</v>
      </c>
    </row>
    <row r="49" spans="1:7" x14ac:dyDescent="0.25">
      <c r="A49">
        <v>2.4</v>
      </c>
      <c r="B49" s="17">
        <f t="shared" si="0"/>
        <v>5.2000000000000011</v>
      </c>
      <c r="C49" s="38">
        <f t="shared" si="1"/>
        <v>5.2000000000000011</v>
      </c>
      <c r="D49" s="17">
        <f t="shared" si="2"/>
        <v>28.000000000000004</v>
      </c>
      <c r="E49">
        <f t="shared" si="3"/>
        <v>28.000000000000004</v>
      </c>
      <c r="F49">
        <f t="shared" si="4"/>
        <v>0</v>
      </c>
      <c r="G49">
        <f t="shared" si="5"/>
        <v>0</v>
      </c>
    </row>
    <row r="50" spans="1:7" x14ac:dyDescent="0.25">
      <c r="A50">
        <v>2.5</v>
      </c>
      <c r="B50" s="17">
        <f t="shared" si="0"/>
        <v>5.1441028637222548</v>
      </c>
      <c r="C50" s="38">
        <f t="shared" si="1"/>
        <v>5.1441028637222548</v>
      </c>
      <c r="D50" s="17">
        <f t="shared" si="2"/>
        <v>28.076411454889019</v>
      </c>
      <c r="E50">
        <f t="shared" si="3"/>
        <v>28.076411454889019</v>
      </c>
      <c r="F50">
        <f t="shared" si="4"/>
        <v>0</v>
      </c>
      <c r="G50">
        <f t="shared" si="5"/>
        <v>0</v>
      </c>
    </row>
    <row r="51" spans="1:7" x14ac:dyDescent="0.25">
      <c r="A51">
        <v>2.6</v>
      </c>
      <c r="B51" s="17">
        <f t="shared" si="0"/>
        <v>5.0860496218811759</v>
      </c>
      <c r="C51" s="38">
        <f t="shared" si="1"/>
        <v>5.0860496218811759</v>
      </c>
      <c r="D51" s="17">
        <f t="shared" si="2"/>
        <v>28.144198487524704</v>
      </c>
      <c r="E51">
        <f t="shared" si="3"/>
        <v>28.144198487524704</v>
      </c>
      <c r="F51">
        <f t="shared" si="4"/>
        <v>0</v>
      </c>
      <c r="G51">
        <f t="shared" si="5"/>
        <v>0</v>
      </c>
    </row>
    <row r="52" spans="1:7" x14ac:dyDescent="0.25">
      <c r="A52">
        <v>2.7</v>
      </c>
      <c r="B52" s="17">
        <f t="shared" si="0"/>
        <v>5.0257779580731317</v>
      </c>
      <c r="C52" s="38">
        <f t="shared" si="1"/>
        <v>5.0257779580731317</v>
      </c>
      <c r="D52" s="17">
        <f t="shared" si="2"/>
        <v>28.203111832292528</v>
      </c>
      <c r="E52">
        <f t="shared" si="3"/>
        <v>28.203111832292528</v>
      </c>
      <c r="F52">
        <f t="shared" si="4"/>
        <v>0</v>
      </c>
      <c r="G52">
        <f t="shared" si="5"/>
        <v>0</v>
      </c>
    </row>
    <row r="53" spans="1:7" x14ac:dyDescent="0.25">
      <c r="A53">
        <v>2.8</v>
      </c>
      <c r="B53" s="17">
        <f t="shared" si="0"/>
        <v>4.9632206063502302</v>
      </c>
      <c r="C53" s="38">
        <f t="shared" si="1"/>
        <v>4.9632206063502302</v>
      </c>
      <c r="D53" s="17">
        <f t="shared" si="2"/>
        <v>28.252882425400919</v>
      </c>
      <c r="E53">
        <f t="shared" si="3"/>
        <v>28.252882425400919</v>
      </c>
      <c r="F53">
        <f t="shared" si="4"/>
        <v>0</v>
      </c>
      <c r="G53">
        <f t="shared" si="5"/>
        <v>0</v>
      </c>
    </row>
    <row r="54" spans="1:7" x14ac:dyDescent="0.25">
      <c r="A54">
        <v>2.9</v>
      </c>
      <c r="B54" s="17">
        <f t="shared" si="0"/>
        <v>4.8983048412234513</v>
      </c>
      <c r="C54" s="38">
        <f t="shared" si="1"/>
        <v>4.8983048412234513</v>
      </c>
      <c r="D54" s="17">
        <f t="shared" si="2"/>
        <v>28.293219364893805</v>
      </c>
      <c r="E54">
        <f t="shared" si="3"/>
        <v>28.293219364893805</v>
      </c>
      <c r="F54">
        <f t="shared" si="4"/>
        <v>0</v>
      </c>
      <c r="G54">
        <f t="shared" si="5"/>
        <v>0</v>
      </c>
    </row>
    <row r="55" spans="1:7" x14ac:dyDescent="0.25">
      <c r="A55">
        <v>3</v>
      </c>
      <c r="B55" s="17">
        <f t="shared" si="0"/>
        <v>4.8309518948453007</v>
      </c>
      <c r="C55" s="38">
        <f t="shared" si="1"/>
        <v>4.8309518948453007</v>
      </c>
      <c r="D55" s="17">
        <f t="shared" si="2"/>
        <v>28.323807579381203</v>
      </c>
      <c r="E55">
        <f t="shared" si="3"/>
        <v>28.323807579381203</v>
      </c>
      <c r="F55">
        <f t="shared" si="4"/>
        <v>0</v>
      </c>
      <c r="G55">
        <f t="shared" si="5"/>
        <v>0</v>
      </c>
    </row>
    <row r="56" spans="1:7" x14ac:dyDescent="0.25">
      <c r="A56">
        <v>3.1</v>
      </c>
      <c r="B56" s="17">
        <f t="shared" si="0"/>
        <v>4.7610762883336317</v>
      </c>
      <c r="C56" s="38">
        <f t="shared" si="1"/>
        <v>4.7610762883336317</v>
      </c>
      <c r="D56" s="17">
        <f t="shared" si="2"/>
        <v>28.344305153334528</v>
      </c>
      <c r="E56">
        <f t="shared" si="3"/>
        <v>28.344305153334528</v>
      </c>
      <c r="F56">
        <f t="shared" si="4"/>
        <v>0</v>
      </c>
      <c r="G56">
        <f t="shared" si="5"/>
        <v>0</v>
      </c>
    </row>
    <row r="57" spans="1:7" x14ac:dyDescent="0.25">
      <c r="A57">
        <v>3.2</v>
      </c>
      <c r="B57" s="17">
        <f t="shared" si="0"/>
        <v>4.6885850613311577</v>
      </c>
      <c r="C57" s="38">
        <f t="shared" si="1"/>
        <v>4.6885850613311577</v>
      </c>
      <c r="D57" s="17">
        <f t="shared" si="2"/>
        <v>28.354340245324632</v>
      </c>
      <c r="E57">
        <f t="shared" si="3"/>
        <v>28.354340245324632</v>
      </c>
      <c r="F57">
        <f t="shared" si="4"/>
        <v>3.2</v>
      </c>
      <c r="G57">
        <f t="shared" si="5"/>
        <v>4.6885850613311577</v>
      </c>
    </row>
    <row r="58" spans="1:7" x14ac:dyDescent="0.25">
      <c r="A58">
        <v>3.3</v>
      </c>
      <c r="B58" s="17">
        <f t="shared" si="0"/>
        <v>4.6133768802744761</v>
      </c>
      <c r="C58" s="38">
        <f t="shared" si="1"/>
        <v>4.6133768802744761</v>
      </c>
      <c r="D58" s="17">
        <f t="shared" si="2"/>
        <v>28.353507521097903</v>
      </c>
      <c r="E58">
        <f t="shared" si="3"/>
        <v>28.353507521097903</v>
      </c>
      <c r="F58">
        <f t="shared" si="4"/>
        <v>0</v>
      </c>
      <c r="G58">
        <f t="shared" si="5"/>
        <v>0</v>
      </c>
    </row>
    <row r="59" spans="1:7" x14ac:dyDescent="0.25">
      <c r="A59">
        <v>3.4</v>
      </c>
      <c r="B59" s="17">
        <f t="shared" si="0"/>
        <v>4.5353410012392192</v>
      </c>
      <c r="C59" s="38">
        <f t="shared" si="1"/>
        <v>4.5353410012392192</v>
      </c>
      <c r="D59" s="17">
        <f t="shared" si="2"/>
        <v>28.341364004956876</v>
      </c>
      <c r="E59">
        <f t="shared" si="3"/>
        <v>28.341364004956876</v>
      </c>
      <c r="F59">
        <f t="shared" si="4"/>
        <v>0</v>
      </c>
      <c r="G59">
        <f t="shared" si="5"/>
        <v>0</v>
      </c>
    </row>
    <row r="60" spans="1:7" x14ac:dyDescent="0.25">
      <c r="A60">
        <v>3.5</v>
      </c>
      <c r="B60" s="17">
        <f t="shared" si="0"/>
        <v>4.4543560573178578</v>
      </c>
      <c r="C60" s="38">
        <f t="shared" si="1"/>
        <v>4.4543560573178578</v>
      </c>
      <c r="D60" s="17">
        <f t="shared" si="2"/>
        <v>28.317424229271431</v>
      </c>
      <c r="E60">
        <f t="shared" si="3"/>
        <v>28.317424229271431</v>
      </c>
      <c r="F60">
        <f t="shared" si="4"/>
        <v>0</v>
      </c>
      <c r="G60">
        <f t="shared" si="5"/>
        <v>0</v>
      </c>
    </row>
    <row r="61" spans="1:7" x14ac:dyDescent="0.25">
      <c r="A61">
        <v>3.6</v>
      </c>
      <c r="B61" s="17">
        <f t="shared" si="0"/>
        <v>4.3702886328390216</v>
      </c>
      <c r="C61" s="38">
        <f t="shared" si="1"/>
        <v>4.3702886328390216</v>
      </c>
      <c r="D61" s="17">
        <f t="shared" si="2"/>
        <v>28.281154531356087</v>
      </c>
      <c r="E61">
        <f t="shared" si="3"/>
        <v>28.281154531356087</v>
      </c>
      <c r="F61">
        <f t="shared" si="4"/>
        <v>0</v>
      </c>
      <c r="G61">
        <f t="shared" si="5"/>
        <v>0</v>
      </c>
    </row>
    <row r="62" spans="1:7" x14ac:dyDescent="0.25">
      <c r="A62">
        <v>3.7</v>
      </c>
      <c r="B62" s="17">
        <f t="shared" si="0"/>
        <v>4.2829915767489162</v>
      </c>
      <c r="C62" s="38">
        <f t="shared" si="1"/>
        <v>4.2829915767489162</v>
      </c>
      <c r="D62" s="17">
        <f t="shared" si="2"/>
        <v>28.231966306995666</v>
      </c>
      <c r="E62">
        <f t="shared" si="3"/>
        <v>28.231966306995666</v>
      </c>
      <c r="F62">
        <f t="shared" si="4"/>
        <v>0</v>
      </c>
      <c r="G62">
        <f t="shared" si="5"/>
        <v>0</v>
      </c>
    </row>
    <row r="63" spans="1:7" x14ac:dyDescent="0.25">
      <c r="A63">
        <v>3.8</v>
      </c>
      <c r="B63" s="17">
        <f t="shared" si="0"/>
        <v>4.1923019942988686</v>
      </c>
      <c r="C63" s="38">
        <f t="shared" si="1"/>
        <v>4.1923019942988686</v>
      </c>
      <c r="D63" s="17">
        <f t="shared" si="2"/>
        <v>28.169207977195473</v>
      </c>
      <c r="E63">
        <f t="shared" si="3"/>
        <v>28.169207977195473</v>
      </c>
      <c r="F63">
        <f t="shared" si="4"/>
        <v>0</v>
      </c>
      <c r="G63">
        <f t="shared" si="5"/>
        <v>0</v>
      </c>
    </row>
    <row r="64" spans="1:7" x14ac:dyDescent="0.25">
      <c r="A64">
        <v>3.9</v>
      </c>
      <c r="B64" s="17">
        <f t="shared" si="0"/>
        <v>4.0980388386123545</v>
      </c>
      <c r="C64" s="38">
        <f t="shared" si="1"/>
        <v>4.0980388386123545</v>
      </c>
      <c r="D64" s="17">
        <f t="shared" si="2"/>
        <v>28.092155354449417</v>
      </c>
      <c r="E64">
        <f t="shared" si="3"/>
        <v>28.092155354449417</v>
      </c>
      <c r="F64">
        <f t="shared" si="4"/>
        <v>0</v>
      </c>
      <c r="G64">
        <f t="shared" si="5"/>
        <v>0</v>
      </c>
    </row>
    <row r="65" spans="1:7" x14ac:dyDescent="0.25">
      <c r="A65">
        <v>4</v>
      </c>
      <c r="B65" s="17">
        <f t="shared" si="0"/>
        <v>4.0000000000000009</v>
      </c>
      <c r="C65" s="38">
        <f t="shared" si="1"/>
        <v>4.0000000000000009</v>
      </c>
      <c r="D65" s="17">
        <f t="shared" si="2"/>
        <v>28.000000000000004</v>
      </c>
      <c r="E65">
        <f t="shared" si="3"/>
        <v>28.000000000000004</v>
      </c>
      <c r="F65">
        <f t="shared" si="4"/>
        <v>0</v>
      </c>
      <c r="G65">
        <f t="shared" si="5"/>
        <v>0</v>
      </c>
    </row>
    <row r="66" spans="1:7" x14ac:dyDescent="0.25">
      <c r="A66">
        <v>4.0999999999999996</v>
      </c>
      <c r="B66" s="17">
        <f t="shared" si="0"/>
        <v>3.8979587585033837</v>
      </c>
      <c r="C66" s="38">
        <f t="shared" si="1"/>
        <v>3.8979587585033837</v>
      </c>
      <c r="D66" s="17">
        <f t="shared" si="2"/>
        <v>27.891835034013532</v>
      </c>
      <c r="E66">
        <f t="shared" si="3"/>
        <v>27.891835034013532</v>
      </c>
      <c r="F66">
        <f t="shared" si="4"/>
        <v>0</v>
      </c>
      <c r="G66">
        <f t="shared" si="5"/>
        <v>0</v>
      </c>
    </row>
    <row r="67" spans="1:7" x14ac:dyDescent="0.25">
      <c r="A67">
        <v>4.2</v>
      </c>
      <c r="B67" s="17">
        <f t="shared" si="0"/>
        <v>3.7916594202843763</v>
      </c>
      <c r="C67" s="38">
        <f t="shared" si="1"/>
        <v>3.7916594202843763</v>
      </c>
      <c r="D67" s="17">
        <f t="shared" si="2"/>
        <v>27.766637681137507</v>
      </c>
      <c r="E67">
        <f t="shared" si="3"/>
        <v>27.766637681137507</v>
      </c>
      <c r="F67">
        <f t="shared" si="4"/>
        <v>0</v>
      </c>
      <c r="G67">
        <f t="shared" si="5"/>
        <v>0</v>
      </c>
    </row>
    <row r="68" spans="1:7" x14ac:dyDescent="0.25">
      <c r="A68">
        <v>4.3</v>
      </c>
      <c r="B68" s="17">
        <f t="shared" si="0"/>
        <v>3.6808118953873814</v>
      </c>
      <c r="C68" s="38">
        <f t="shared" si="1"/>
        <v>3.6808118953873814</v>
      </c>
      <c r="D68" s="17">
        <f t="shared" si="2"/>
        <v>27.623247581549524</v>
      </c>
      <c r="E68">
        <f t="shared" si="3"/>
        <v>27.623247581549524</v>
      </c>
      <c r="F68">
        <f t="shared" si="4"/>
        <v>0</v>
      </c>
      <c r="G68">
        <f t="shared" si="5"/>
        <v>0</v>
      </c>
    </row>
    <row r="69" spans="1:7" x14ac:dyDescent="0.25">
      <c r="A69">
        <v>4.4000000000000004</v>
      </c>
      <c r="B69" s="17">
        <f t="shared" si="0"/>
        <v>3.5650848842053318</v>
      </c>
      <c r="C69" s="38">
        <f t="shared" ref="C69:C87" si="6">IFERROR(B69,NA())</f>
        <v>3.5650848842053318</v>
      </c>
      <c r="D69" s="17">
        <f t="shared" ref="D69:D87" si="7">+A69*$B$4+C69*$B$5</f>
        <v>27.46033953682133</v>
      </c>
      <c r="E69">
        <f t="shared" ref="E69:E87" si="8">_xlfn.IFNA(D69,0)</f>
        <v>27.46033953682133</v>
      </c>
      <c r="F69">
        <f t="shared" ref="F69:F87" si="9">IF(E69=$B$6,A69,0)</f>
        <v>0</v>
      </c>
      <c r="G69">
        <f t="shared" ref="G69:G87" si="10">IF(E69=$B$6,C69,0)</f>
        <v>0</v>
      </c>
    </row>
    <row r="70" spans="1:7" x14ac:dyDescent="0.25">
      <c r="A70">
        <v>4.5</v>
      </c>
      <c r="B70" s="17">
        <f t="shared" si="0"/>
        <v>3.4440972086577952</v>
      </c>
      <c r="C70" s="38">
        <f t="shared" si="6"/>
        <v>3.4440972086577952</v>
      </c>
      <c r="D70" s="17">
        <f t="shared" si="7"/>
        <v>27.276388834631181</v>
      </c>
      <c r="E70">
        <f t="shared" si="8"/>
        <v>27.276388834631181</v>
      </c>
      <c r="F70">
        <f t="shared" si="9"/>
        <v>0</v>
      </c>
      <c r="G70">
        <f t="shared" si="10"/>
        <v>0</v>
      </c>
    </row>
    <row r="71" spans="1:7" x14ac:dyDescent="0.25">
      <c r="A71">
        <v>4.5999999999999996</v>
      </c>
      <c r="B71" s="17">
        <f t="shared" si="0"/>
        <v>3.3174066289845818</v>
      </c>
      <c r="C71" s="38">
        <f t="shared" si="6"/>
        <v>3.3174066289845818</v>
      </c>
      <c r="D71" s="17">
        <f t="shared" si="7"/>
        <v>27.069626515938324</v>
      </c>
      <c r="E71">
        <f t="shared" si="8"/>
        <v>27.069626515938324</v>
      </c>
      <c r="F71">
        <f t="shared" si="9"/>
        <v>0</v>
      </c>
      <c r="G71">
        <f t="shared" si="10"/>
        <v>0</v>
      </c>
    </row>
    <row r="72" spans="1:7" x14ac:dyDescent="0.25">
      <c r="A72">
        <v>4.7</v>
      </c>
      <c r="B72" s="17">
        <f t="shared" si="0"/>
        <v>3.1844951905815364</v>
      </c>
      <c r="C72" s="38">
        <f t="shared" si="6"/>
        <v>3.1844951905815364</v>
      </c>
      <c r="D72" s="17">
        <f t="shared" si="7"/>
        <v>26.837980762326147</v>
      </c>
      <c r="E72">
        <f t="shared" si="8"/>
        <v>26.837980762326147</v>
      </c>
      <c r="F72">
        <f t="shared" si="9"/>
        <v>0</v>
      </c>
      <c r="G72">
        <f t="shared" si="10"/>
        <v>0</v>
      </c>
    </row>
    <row r="73" spans="1:7" x14ac:dyDescent="0.25">
      <c r="A73">
        <v>4.8</v>
      </c>
      <c r="B73" s="17">
        <f t="shared" si="0"/>
        <v>3.0447496832313377</v>
      </c>
      <c r="C73" s="38">
        <f t="shared" si="6"/>
        <v>3.0447496832313377</v>
      </c>
      <c r="D73" s="17">
        <f t="shared" si="7"/>
        <v>26.578998732925349</v>
      </c>
      <c r="E73">
        <f t="shared" si="8"/>
        <v>26.578998732925349</v>
      </c>
      <c r="F73">
        <f t="shared" si="9"/>
        <v>0</v>
      </c>
      <c r="G73">
        <f t="shared" si="10"/>
        <v>0</v>
      </c>
    </row>
    <row r="74" spans="1:7" x14ac:dyDescent="0.25">
      <c r="A74">
        <v>4.9000000000000004</v>
      </c>
      <c r="B74" s="17">
        <f t="shared" si="0"/>
        <v>2.8974350539810159</v>
      </c>
      <c r="C74" s="38">
        <f t="shared" si="6"/>
        <v>2.8974350539810159</v>
      </c>
      <c r="D74" s="17">
        <f t="shared" si="7"/>
        <v>26.289740215924063</v>
      </c>
      <c r="E74">
        <f t="shared" si="8"/>
        <v>26.289740215924063</v>
      </c>
      <c r="F74">
        <f t="shared" si="9"/>
        <v>0</v>
      </c>
      <c r="G74">
        <f t="shared" si="10"/>
        <v>0</v>
      </c>
    </row>
    <row r="75" spans="1:7" x14ac:dyDescent="0.25">
      <c r="A75">
        <v>5</v>
      </c>
      <c r="B75" s="17">
        <f t="shared" si="0"/>
        <v>2.7416573867739422</v>
      </c>
      <c r="C75" s="38">
        <f t="shared" si="6"/>
        <v>2.7416573867739422</v>
      </c>
      <c r="D75" s="17">
        <f t="shared" si="7"/>
        <v>25.966629547095771</v>
      </c>
      <c r="E75">
        <f t="shared" si="8"/>
        <v>25.966629547095771</v>
      </c>
      <c r="F75">
        <f t="shared" si="9"/>
        <v>0</v>
      </c>
      <c r="G75">
        <f t="shared" si="10"/>
        <v>0</v>
      </c>
    </row>
    <row r="76" spans="1:7" x14ac:dyDescent="0.25">
      <c r="A76">
        <v>5.0999999999999996</v>
      </c>
      <c r="B76" s="17">
        <f t="shared" si="0"/>
        <v>2.5763109484495352</v>
      </c>
      <c r="C76" s="38">
        <f t="shared" si="6"/>
        <v>2.5763109484495352</v>
      </c>
      <c r="D76" s="17">
        <f t="shared" si="7"/>
        <v>25.605243793798138</v>
      </c>
      <c r="E76">
        <f t="shared" si="8"/>
        <v>25.605243793798138</v>
      </c>
      <c r="F76">
        <f t="shared" si="9"/>
        <v>0</v>
      </c>
      <c r="G76">
        <f t="shared" si="10"/>
        <v>0</v>
      </c>
    </row>
    <row r="77" spans="1:7" x14ac:dyDescent="0.25">
      <c r="A77">
        <v>5.2</v>
      </c>
      <c r="B77" s="17">
        <f t="shared" si="0"/>
        <v>2.4000000000000004</v>
      </c>
      <c r="C77" s="38">
        <f t="shared" si="6"/>
        <v>2.4000000000000004</v>
      </c>
      <c r="D77" s="17">
        <f t="shared" si="7"/>
        <v>25.200000000000003</v>
      </c>
      <c r="E77">
        <f t="shared" si="8"/>
        <v>25.200000000000003</v>
      </c>
      <c r="F77">
        <f t="shared" si="9"/>
        <v>0</v>
      </c>
      <c r="G77">
        <f t="shared" si="10"/>
        <v>0</v>
      </c>
    </row>
    <row r="78" spans="1:7" x14ac:dyDescent="0.25">
      <c r="A78">
        <v>5.3</v>
      </c>
      <c r="B78" s="17">
        <f t="shared" si="0"/>
        <v>2.210918871600466</v>
      </c>
      <c r="C78" s="38">
        <f t="shared" si="6"/>
        <v>2.210918871600466</v>
      </c>
      <c r="D78" s="17">
        <f t="shared" si="7"/>
        <v>24.743675486401862</v>
      </c>
      <c r="E78">
        <f t="shared" si="8"/>
        <v>24.743675486401862</v>
      </c>
      <c r="F78">
        <f t="shared" si="9"/>
        <v>0</v>
      </c>
      <c r="G78">
        <f t="shared" si="10"/>
        <v>0</v>
      </c>
    </row>
    <row r="79" spans="1:7" x14ac:dyDescent="0.25">
      <c r="A79">
        <v>5.4</v>
      </c>
      <c r="B79" s="17">
        <f t="shared" si="0"/>
        <v>2.0066592756745814</v>
      </c>
      <c r="C79" s="38">
        <f t="shared" si="6"/>
        <v>2.0066592756745814</v>
      </c>
      <c r="D79" s="17">
        <f t="shared" si="7"/>
        <v>24.226637102698326</v>
      </c>
      <c r="E79">
        <f t="shared" si="8"/>
        <v>24.226637102698326</v>
      </c>
      <c r="F79">
        <f t="shared" si="9"/>
        <v>0</v>
      </c>
      <c r="G79">
        <f t="shared" si="10"/>
        <v>0</v>
      </c>
    </row>
    <row r="80" spans="1:7" x14ac:dyDescent="0.25">
      <c r="A80">
        <v>5.5</v>
      </c>
      <c r="B80" s="17">
        <f t="shared" si="0"/>
        <v>1.7838821814150121</v>
      </c>
      <c r="C80" s="38">
        <f t="shared" si="6"/>
        <v>1.7838821814150121</v>
      </c>
      <c r="D80" s="17">
        <f t="shared" si="7"/>
        <v>23.635528725660048</v>
      </c>
      <c r="E80">
        <f t="shared" si="8"/>
        <v>23.635528725660048</v>
      </c>
      <c r="F80">
        <f t="shared" si="9"/>
        <v>0</v>
      </c>
      <c r="G80">
        <f t="shared" si="10"/>
        <v>0</v>
      </c>
    </row>
    <row r="81" spans="1:7" x14ac:dyDescent="0.25">
      <c r="A81">
        <v>5.6</v>
      </c>
      <c r="B81" s="17">
        <f t="shared" si="0"/>
        <v>1.5377155080899065</v>
      </c>
      <c r="C81" s="38">
        <f t="shared" si="6"/>
        <v>1.5377155080899065</v>
      </c>
      <c r="D81" s="17">
        <f t="shared" si="7"/>
        <v>22.950862032359623</v>
      </c>
      <c r="E81">
        <f t="shared" si="8"/>
        <v>22.950862032359623</v>
      </c>
      <c r="F81">
        <f t="shared" si="9"/>
        <v>0</v>
      </c>
      <c r="G81">
        <f t="shared" si="10"/>
        <v>0</v>
      </c>
    </row>
    <row r="82" spans="1:7" x14ac:dyDescent="0.25">
      <c r="A82">
        <v>5.6999999999999904</v>
      </c>
      <c r="B82" s="17">
        <f t="shared" si="0"/>
        <v>1.2605309110914926</v>
      </c>
      <c r="C82" s="38">
        <f t="shared" si="6"/>
        <v>1.2605309110914926</v>
      </c>
      <c r="D82" s="17">
        <f t="shared" si="7"/>
        <v>22.142123644365945</v>
      </c>
      <c r="E82">
        <f t="shared" si="8"/>
        <v>22.142123644365945</v>
      </c>
      <c r="F82">
        <f t="shared" si="9"/>
        <v>0</v>
      </c>
      <c r="G82">
        <f t="shared" si="10"/>
        <v>0</v>
      </c>
    </row>
    <row r="83" spans="1:7" x14ac:dyDescent="0.25">
      <c r="A83">
        <v>5.7999999999999901</v>
      </c>
      <c r="B83" s="17">
        <f t="shared" si="0"/>
        <v>0.93907194296656771</v>
      </c>
      <c r="C83" s="38">
        <f t="shared" si="6"/>
        <v>0.93907194296656771</v>
      </c>
      <c r="D83" s="17">
        <f t="shared" si="7"/>
        <v>21.156287771866239</v>
      </c>
      <c r="E83">
        <f t="shared" si="8"/>
        <v>21.156287771866239</v>
      </c>
      <c r="F83">
        <f t="shared" si="9"/>
        <v>0</v>
      </c>
      <c r="G83">
        <f t="shared" si="10"/>
        <v>0</v>
      </c>
    </row>
    <row r="84" spans="1:7" x14ac:dyDescent="0.25">
      <c r="A84">
        <v>5.8999999999999897</v>
      </c>
      <c r="B84" s="17">
        <f t="shared" si="0"/>
        <v>0.54596248337407904</v>
      </c>
      <c r="C84" s="38">
        <f t="shared" si="6"/>
        <v>0.54596248337407904</v>
      </c>
      <c r="D84" s="17">
        <f t="shared" si="7"/>
        <v>19.883849933496283</v>
      </c>
      <c r="E84">
        <f t="shared" si="8"/>
        <v>19.883849933496283</v>
      </c>
      <c r="F84">
        <f t="shared" si="9"/>
        <v>0</v>
      </c>
      <c r="G84">
        <f t="shared" si="10"/>
        <v>0</v>
      </c>
    </row>
    <row r="85" spans="1:7" x14ac:dyDescent="0.25">
      <c r="A85">
        <v>5.9999999999999902</v>
      </c>
      <c r="B85" s="17">
        <f t="shared" si="0"/>
        <v>7.1054273576010019E-14</v>
      </c>
      <c r="C85" s="38">
        <f t="shared" si="6"/>
        <v>7.1054273576010019E-14</v>
      </c>
      <c r="D85" s="17">
        <f t="shared" si="7"/>
        <v>18.000000000000256</v>
      </c>
      <c r="E85">
        <f t="shared" si="8"/>
        <v>18.000000000000256</v>
      </c>
      <c r="F85">
        <f t="shared" si="9"/>
        <v>0</v>
      </c>
      <c r="G85">
        <f t="shared" si="10"/>
        <v>0</v>
      </c>
    </row>
    <row r="86" spans="1:7" x14ac:dyDescent="0.25">
      <c r="A86">
        <v>6.0999999999999899</v>
      </c>
      <c r="B86" s="17" t="e">
        <f t="shared" si="0"/>
        <v>#NUM!</v>
      </c>
      <c r="C86" s="38" t="e">
        <f t="shared" si="6"/>
        <v>#N/A</v>
      </c>
      <c r="D86" s="17" t="e">
        <f t="shared" si="7"/>
        <v>#N/A</v>
      </c>
      <c r="E86">
        <f t="shared" si="8"/>
        <v>0</v>
      </c>
      <c r="F86">
        <f t="shared" si="9"/>
        <v>0</v>
      </c>
      <c r="G86">
        <f t="shared" si="10"/>
        <v>0</v>
      </c>
    </row>
    <row r="87" spans="1:7" x14ac:dyDescent="0.25">
      <c r="A87">
        <v>6.1999999999999904</v>
      </c>
      <c r="B87" s="17" t="e">
        <f t="shared" si="0"/>
        <v>#NUM!</v>
      </c>
      <c r="C87" s="38" t="e">
        <f t="shared" si="6"/>
        <v>#N/A</v>
      </c>
      <c r="D87" s="17" t="e">
        <f t="shared" si="7"/>
        <v>#N/A</v>
      </c>
      <c r="E87">
        <f t="shared" si="8"/>
        <v>0</v>
      </c>
      <c r="F87">
        <f t="shared" si="9"/>
        <v>0</v>
      </c>
      <c r="G87">
        <f t="shared" si="10"/>
        <v>0</v>
      </c>
    </row>
    <row r="88" spans="1:7" x14ac:dyDescent="0.25">
      <c r="B88" s="17"/>
    </row>
    <row r="89" spans="1:7" x14ac:dyDescent="0.25">
      <c r="B89" s="17"/>
    </row>
    <row r="90" spans="1:7" x14ac:dyDescent="0.25">
      <c r="B90" s="17"/>
    </row>
    <row r="91" spans="1:7" x14ac:dyDescent="0.25">
      <c r="B91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3"/>
  <sheetViews>
    <sheetView topLeftCell="I1" workbookViewId="0">
      <selection activeCell="Y8" sqref="Y8"/>
    </sheetView>
  </sheetViews>
  <sheetFormatPr defaultRowHeight="15" x14ac:dyDescent="0.25"/>
  <cols>
    <col min="1" max="1" width="17" customWidth="1"/>
    <col min="2" max="10" width="19.85546875" customWidth="1"/>
    <col min="11" max="16" width="12.140625" customWidth="1"/>
    <col min="17" max="17" width="12" bestFit="1" customWidth="1"/>
    <col min="18" max="18" width="11.85546875" customWidth="1"/>
    <col min="19" max="19" width="9.42578125" bestFit="1" customWidth="1"/>
    <col min="20" max="20" width="9.28515625" bestFit="1" customWidth="1"/>
  </cols>
  <sheetData>
    <row r="1" spans="1:20" x14ac:dyDescent="0.25">
      <c r="A1" t="s">
        <v>184</v>
      </c>
    </row>
    <row r="2" spans="1:20" x14ac:dyDescent="0.25">
      <c r="B2" t="s">
        <v>185</v>
      </c>
      <c r="C2" t="s">
        <v>186</v>
      </c>
    </row>
    <row r="3" spans="1:20" x14ac:dyDescent="0.25">
      <c r="A3" t="s">
        <v>146</v>
      </c>
      <c r="B3" s="35">
        <f>MIN(D13:D433)</f>
        <v>1.076923076923066</v>
      </c>
      <c r="C3" s="35">
        <f>MIN(G13:G433)</f>
        <v>23.470588235294116</v>
      </c>
      <c r="D3" s="35"/>
    </row>
    <row r="4" spans="1:20" x14ac:dyDescent="0.25">
      <c r="A4" t="s">
        <v>110</v>
      </c>
      <c r="B4">
        <v>3</v>
      </c>
      <c r="C4">
        <v>3</v>
      </c>
    </row>
    <row r="5" spans="1:20" x14ac:dyDescent="0.25">
      <c r="A5" t="s">
        <v>111</v>
      </c>
      <c r="B5">
        <v>-40</v>
      </c>
      <c r="C5">
        <v>-50</v>
      </c>
    </row>
    <row r="6" spans="1:20" x14ac:dyDescent="0.25">
      <c r="A6" t="s">
        <v>112</v>
      </c>
      <c r="B6">
        <v>200</v>
      </c>
      <c r="C6">
        <v>150</v>
      </c>
    </row>
    <row r="7" spans="1:20" x14ac:dyDescent="0.25">
      <c r="A7" t="s">
        <v>114</v>
      </c>
      <c r="B7">
        <v>1000</v>
      </c>
      <c r="C7">
        <v>3000</v>
      </c>
    </row>
    <row r="9" spans="1:20" ht="18" x14ac:dyDescent="0.35">
      <c r="A9" s="41"/>
    </row>
    <row r="11" spans="1:20" x14ac:dyDescent="0.25">
      <c r="H11" s="44" t="s">
        <v>139</v>
      </c>
      <c r="I11" s="44"/>
      <c r="J11" s="44" t="s">
        <v>187</v>
      </c>
      <c r="K11" s="44"/>
      <c r="L11" s="44"/>
    </row>
    <row r="12" spans="1:20" ht="18" x14ac:dyDescent="0.35">
      <c r="A12" s="2" t="s">
        <v>106</v>
      </c>
      <c r="B12" s="2" t="s">
        <v>157</v>
      </c>
      <c r="C12" s="2" t="s">
        <v>158</v>
      </c>
      <c r="D12" s="2" t="s">
        <v>144</v>
      </c>
      <c r="E12" s="2" t="s">
        <v>160</v>
      </c>
      <c r="F12" s="2" t="s">
        <v>159</v>
      </c>
      <c r="G12" s="2" t="s">
        <v>144</v>
      </c>
      <c r="H12" s="2" t="str">
        <f>+B2</f>
        <v>Impresa A</v>
      </c>
      <c r="I12" s="2" t="str">
        <f>+C2</f>
        <v>Impresa B</v>
      </c>
      <c r="J12" s="2" t="str">
        <f>+H12</f>
        <v>Impresa A</v>
      </c>
      <c r="K12" s="2" t="str">
        <f>+I12</f>
        <v>Impresa B</v>
      </c>
      <c r="L12" s="2" t="s">
        <v>188</v>
      </c>
      <c r="M12" s="2"/>
      <c r="N12" s="2"/>
      <c r="O12" s="2"/>
      <c r="P12" s="2"/>
      <c r="Q12" s="2"/>
    </row>
    <row r="13" spans="1:2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40"/>
    </row>
    <row r="14" spans="1:20" x14ac:dyDescent="0.25">
      <c r="A14" s="17">
        <v>1</v>
      </c>
      <c r="B14" s="17">
        <f t="shared" ref="B14:B43" si="0">(+$B$4/3*A14^3+$B$5/2*A14^2+$B$6*A14+$B$7)/A14</f>
        <v>1181</v>
      </c>
      <c r="C14" s="17">
        <f t="shared" ref="C14:C43" si="1">+$B$4*A14^2+$B$5*A14+$B$6</f>
        <v>163</v>
      </c>
      <c r="D14" s="17">
        <f t="shared" ref="D14:D43" si="2">ABS(+C14-B14)</f>
        <v>1018</v>
      </c>
      <c r="E14" s="17">
        <f t="shared" ref="E14:E43" si="3">(+$C$4/3*A14^3+$C$5/2*A14^2+$C$6*A14+$C$7)/A14</f>
        <v>3126</v>
      </c>
      <c r="F14" s="17">
        <f t="shared" ref="F14:F43" si="4">+$C$4*A14^2+$C$5*A14+$C$6</f>
        <v>103</v>
      </c>
      <c r="G14" s="17">
        <f t="shared" ref="G14:G43" si="5">ABS(+F14-E14)</f>
        <v>3023</v>
      </c>
      <c r="H14" s="17">
        <f>IF(C14&gt;=B14,C13,0)</f>
        <v>0</v>
      </c>
      <c r="I14" s="17">
        <f>IF(F14&gt;=E14,F14,0)</f>
        <v>0</v>
      </c>
      <c r="J14" s="17">
        <f>IF(H14&gt;0,A14,0)</f>
        <v>0</v>
      </c>
      <c r="K14" s="17">
        <f>IF(I14&gt;0,A14,0)</f>
        <v>0</v>
      </c>
      <c r="L14" s="17">
        <f>+K14+J14</f>
        <v>0</v>
      </c>
      <c r="M14" s="17" t="e">
        <f>IF(L14&gt;0,L14,NA())</f>
        <v>#N/A</v>
      </c>
      <c r="N14" s="17"/>
      <c r="O14" s="17"/>
      <c r="P14" s="17"/>
      <c r="R14" s="17"/>
      <c r="S14" s="17"/>
      <c r="T14" s="4"/>
    </row>
    <row r="15" spans="1:20" x14ac:dyDescent="0.25">
      <c r="A15" s="17">
        <v>2</v>
      </c>
      <c r="B15" s="17">
        <f t="shared" si="0"/>
        <v>664</v>
      </c>
      <c r="C15" s="17">
        <f t="shared" si="1"/>
        <v>132</v>
      </c>
      <c r="D15" s="17">
        <f t="shared" si="2"/>
        <v>532</v>
      </c>
      <c r="E15" s="17">
        <f t="shared" si="3"/>
        <v>1604</v>
      </c>
      <c r="F15" s="17">
        <f t="shared" si="4"/>
        <v>62</v>
      </c>
      <c r="G15" s="17">
        <f t="shared" si="5"/>
        <v>1542</v>
      </c>
      <c r="H15" s="17">
        <f t="shared" ref="H15:H43" si="6">IF(C15&gt;=B15,C14,0)</f>
        <v>0</v>
      </c>
      <c r="I15" s="17">
        <f t="shared" ref="I15:I43" si="7">IF(F15&gt;=E15,F15,0)</f>
        <v>0</v>
      </c>
      <c r="J15" s="17">
        <f t="shared" ref="J15:J43" si="8">IF(H15&gt;0,A15,0)</f>
        <v>0</v>
      </c>
      <c r="K15" s="17">
        <f t="shared" ref="K15:K43" si="9">IF(I15&gt;0,A15,0)</f>
        <v>0</v>
      </c>
      <c r="L15" s="17">
        <f t="shared" ref="L15:L43" si="10">+K15+J15</f>
        <v>0</v>
      </c>
      <c r="M15" s="17" t="e">
        <f t="shared" ref="M15:M43" si="11">IF(L15&gt;0,L15,NA())</f>
        <v>#N/A</v>
      </c>
      <c r="N15" s="17"/>
      <c r="O15" s="17"/>
      <c r="P15" s="17"/>
      <c r="R15" s="17"/>
      <c r="S15" s="17"/>
      <c r="T15" s="4"/>
    </row>
    <row r="16" spans="1:20" x14ac:dyDescent="0.25">
      <c r="A16" s="17">
        <v>3</v>
      </c>
      <c r="B16" s="17">
        <f t="shared" si="0"/>
        <v>482.33333333333331</v>
      </c>
      <c r="C16" s="17">
        <f t="shared" si="1"/>
        <v>107</v>
      </c>
      <c r="D16" s="17">
        <f t="shared" si="2"/>
        <v>375.33333333333331</v>
      </c>
      <c r="E16" s="17">
        <f t="shared" si="3"/>
        <v>1084</v>
      </c>
      <c r="F16" s="17">
        <f t="shared" si="4"/>
        <v>27</v>
      </c>
      <c r="G16" s="17">
        <f t="shared" si="5"/>
        <v>1057</v>
      </c>
      <c r="H16" s="17">
        <f t="shared" si="6"/>
        <v>0</v>
      </c>
      <c r="I16" s="17">
        <f t="shared" si="7"/>
        <v>0</v>
      </c>
      <c r="J16" s="17">
        <f t="shared" si="8"/>
        <v>0</v>
      </c>
      <c r="K16" s="17">
        <f t="shared" si="9"/>
        <v>0</v>
      </c>
      <c r="L16" s="17">
        <f t="shared" si="10"/>
        <v>0</v>
      </c>
      <c r="M16" s="17" t="e">
        <f t="shared" si="11"/>
        <v>#N/A</v>
      </c>
      <c r="N16" s="17"/>
      <c r="O16" s="17"/>
      <c r="P16" s="17"/>
      <c r="R16" s="17"/>
      <c r="S16" s="17"/>
      <c r="T16" s="4"/>
    </row>
    <row r="17" spans="1:20" x14ac:dyDescent="0.25">
      <c r="A17" s="17">
        <v>4</v>
      </c>
      <c r="B17" s="17">
        <f t="shared" si="0"/>
        <v>386</v>
      </c>
      <c r="C17" s="17">
        <f t="shared" si="1"/>
        <v>88</v>
      </c>
      <c r="D17" s="17">
        <f t="shared" si="2"/>
        <v>298</v>
      </c>
      <c r="E17" s="17">
        <f t="shared" si="3"/>
        <v>816</v>
      </c>
      <c r="F17" s="17">
        <f t="shared" si="4"/>
        <v>-2</v>
      </c>
      <c r="G17" s="17">
        <f t="shared" si="5"/>
        <v>818</v>
      </c>
      <c r="H17" s="17">
        <f t="shared" si="6"/>
        <v>0</v>
      </c>
      <c r="I17" s="17">
        <f t="shared" si="7"/>
        <v>0</v>
      </c>
      <c r="J17" s="17">
        <f t="shared" si="8"/>
        <v>0</v>
      </c>
      <c r="K17" s="17">
        <f t="shared" si="9"/>
        <v>0</v>
      </c>
      <c r="L17" s="17">
        <f t="shared" si="10"/>
        <v>0</v>
      </c>
      <c r="M17" s="17" t="e">
        <f t="shared" si="11"/>
        <v>#N/A</v>
      </c>
      <c r="N17" s="17"/>
      <c r="O17" s="17"/>
      <c r="P17" s="17"/>
      <c r="R17" s="17"/>
      <c r="S17" s="17"/>
      <c r="T17" s="4"/>
    </row>
    <row r="18" spans="1:20" x14ac:dyDescent="0.25">
      <c r="A18" s="17">
        <v>5</v>
      </c>
      <c r="B18" s="17">
        <f t="shared" si="0"/>
        <v>325</v>
      </c>
      <c r="C18" s="17">
        <f t="shared" si="1"/>
        <v>75</v>
      </c>
      <c r="D18" s="17">
        <f t="shared" si="2"/>
        <v>250</v>
      </c>
      <c r="E18" s="17">
        <f t="shared" si="3"/>
        <v>650</v>
      </c>
      <c r="F18" s="17">
        <f t="shared" si="4"/>
        <v>-25</v>
      </c>
      <c r="G18" s="17">
        <f t="shared" si="5"/>
        <v>675</v>
      </c>
      <c r="H18" s="17">
        <f t="shared" si="6"/>
        <v>0</v>
      </c>
      <c r="I18" s="17">
        <f t="shared" si="7"/>
        <v>0</v>
      </c>
      <c r="J18" s="17">
        <f t="shared" si="8"/>
        <v>0</v>
      </c>
      <c r="K18" s="17">
        <f t="shared" si="9"/>
        <v>0</v>
      </c>
      <c r="L18" s="17">
        <f t="shared" si="10"/>
        <v>0</v>
      </c>
      <c r="M18" s="17" t="e">
        <f t="shared" si="11"/>
        <v>#N/A</v>
      </c>
      <c r="N18" s="17"/>
      <c r="O18" s="17"/>
      <c r="P18" s="17"/>
      <c r="R18" s="17"/>
      <c r="S18" s="17"/>
      <c r="T18" s="4"/>
    </row>
    <row r="19" spans="1:20" x14ac:dyDescent="0.25">
      <c r="A19" s="17">
        <v>6</v>
      </c>
      <c r="B19" s="17">
        <f t="shared" si="0"/>
        <v>282.66666666666669</v>
      </c>
      <c r="C19" s="17">
        <f t="shared" si="1"/>
        <v>68</v>
      </c>
      <c r="D19" s="17">
        <f t="shared" si="2"/>
        <v>214.66666666666669</v>
      </c>
      <c r="E19" s="17">
        <f t="shared" si="3"/>
        <v>536</v>
      </c>
      <c r="F19" s="17">
        <f t="shared" si="4"/>
        <v>-42</v>
      </c>
      <c r="G19" s="17">
        <f t="shared" si="5"/>
        <v>578</v>
      </c>
      <c r="H19" s="17">
        <f t="shared" si="6"/>
        <v>0</v>
      </c>
      <c r="I19" s="17">
        <f t="shared" si="7"/>
        <v>0</v>
      </c>
      <c r="J19" s="17">
        <f t="shared" si="8"/>
        <v>0</v>
      </c>
      <c r="K19" s="17">
        <f t="shared" si="9"/>
        <v>0</v>
      </c>
      <c r="L19" s="17">
        <f t="shared" si="10"/>
        <v>0</v>
      </c>
      <c r="M19" s="17" t="e">
        <f t="shared" si="11"/>
        <v>#N/A</v>
      </c>
      <c r="N19" s="17"/>
      <c r="O19" s="17"/>
      <c r="P19" s="17"/>
      <c r="R19" s="17"/>
      <c r="S19" s="17"/>
      <c r="T19" s="4"/>
    </row>
    <row r="20" spans="1:20" x14ac:dyDescent="0.25">
      <c r="A20" s="17">
        <v>7</v>
      </c>
      <c r="B20" s="17">
        <f t="shared" si="0"/>
        <v>251.85714285714286</v>
      </c>
      <c r="C20" s="17">
        <f t="shared" si="1"/>
        <v>67</v>
      </c>
      <c r="D20" s="17">
        <f t="shared" si="2"/>
        <v>184.85714285714286</v>
      </c>
      <c r="E20" s="17">
        <f t="shared" si="3"/>
        <v>452.57142857142856</v>
      </c>
      <c r="F20" s="17">
        <f t="shared" si="4"/>
        <v>-53</v>
      </c>
      <c r="G20" s="17">
        <f t="shared" si="5"/>
        <v>505.57142857142856</v>
      </c>
      <c r="H20" s="17">
        <f t="shared" si="6"/>
        <v>0</v>
      </c>
      <c r="I20" s="17">
        <f t="shared" si="7"/>
        <v>0</v>
      </c>
      <c r="J20" s="17">
        <f t="shared" si="8"/>
        <v>0</v>
      </c>
      <c r="K20" s="17">
        <f t="shared" si="9"/>
        <v>0</v>
      </c>
      <c r="L20" s="17">
        <f t="shared" si="10"/>
        <v>0</v>
      </c>
      <c r="M20" s="17" t="e">
        <f t="shared" si="11"/>
        <v>#N/A</v>
      </c>
      <c r="N20" s="17"/>
      <c r="O20" s="17"/>
      <c r="P20" s="17"/>
      <c r="R20" s="17"/>
      <c r="S20" s="17"/>
      <c r="T20" s="4"/>
    </row>
    <row r="21" spans="1:20" x14ac:dyDescent="0.25">
      <c r="A21" s="17">
        <v>8</v>
      </c>
      <c r="B21" s="17">
        <f t="shared" si="0"/>
        <v>229</v>
      </c>
      <c r="C21" s="17">
        <f t="shared" si="1"/>
        <v>72</v>
      </c>
      <c r="D21" s="17">
        <f t="shared" si="2"/>
        <v>157</v>
      </c>
      <c r="E21" s="17">
        <f t="shared" si="3"/>
        <v>389</v>
      </c>
      <c r="F21" s="17">
        <f t="shared" si="4"/>
        <v>-58</v>
      </c>
      <c r="G21" s="17">
        <f t="shared" si="5"/>
        <v>447</v>
      </c>
      <c r="H21" s="17">
        <f t="shared" si="6"/>
        <v>0</v>
      </c>
      <c r="I21" s="17">
        <f t="shared" si="7"/>
        <v>0</v>
      </c>
      <c r="J21" s="17">
        <f t="shared" si="8"/>
        <v>0</v>
      </c>
      <c r="K21" s="17">
        <f t="shared" si="9"/>
        <v>0</v>
      </c>
      <c r="L21" s="17">
        <f t="shared" si="10"/>
        <v>0</v>
      </c>
      <c r="M21" s="17" t="e">
        <f t="shared" si="11"/>
        <v>#N/A</v>
      </c>
      <c r="N21" s="17"/>
      <c r="O21" s="17"/>
      <c r="P21" s="17"/>
      <c r="R21" s="17"/>
      <c r="S21" s="17"/>
      <c r="T21" s="4"/>
    </row>
    <row r="22" spans="1:20" x14ac:dyDescent="0.25">
      <c r="A22" s="17">
        <v>9</v>
      </c>
      <c r="B22" s="17">
        <f t="shared" si="0"/>
        <v>212.11111111111111</v>
      </c>
      <c r="C22" s="17">
        <f t="shared" si="1"/>
        <v>83</v>
      </c>
      <c r="D22" s="17">
        <f t="shared" si="2"/>
        <v>129.11111111111111</v>
      </c>
      <c r="E22" s="17">
        <f t="shared" si="3"/>
        <v>339.33333333333331</v>
      </c>
      <c r="F22" s="17">
        <f t="shared" si="4"/>
        <v>-57</v>
      </c>
      <c r="G22" s="17">
        <f t="shared" si="5"/>
        <v>396.33333333333331</v>
      </c>
      <c r="H22" s="17">
        <f t="shared" si="6"/>
        <v>0</v>
      </c>
      <c r="I22" s="17">
        <f t="shared" si="7"/>
        <v>0</v>
      </c>
      <c r="J22" s="17">
        <f t="shared" si="8"/>
        <v>0</v>
      </c>
      <c r="K22" s="17">
        <f t="shared" si="9"/>
        <v>0</v>
      </c>
      <c r="L22" s="17">
        <f t="shared" si="10"/>
        <v>0</v>
      </c>
      <c r="M22" s="17" t="e">
        <f t="shared" si="11"/>
        <v>#N/A</v>
      </c>
      <c r="N22" s="17"/>
      <c r="O22" s="17"/>
      <c r="P22" s="17"/>
      <c r="R22" s="17"/>
      <c r="S22" s="17"/>
      <c r="T22" s="4"/>
    </row>
    <row r="23" spans="1:20" x14ac:dyDescent="0.25">
      <c r="A23" s="17">
        <v>10</v>
      </c>
      <c r="B23" s="17">
        <f t="shared" si="0"/>
        <v>200</v>
      </c>
      <c r="C23" s="17">
        <f t="shared" si="1"/>
        <v>100</v>
      </c>
      <c r="D23" s="17">
        <f t="shared" si="2"/>
        <v>100</v>
      </c>
      <c r="E23" s="17">
        <f t="shared" si="3"/>
        <v>300</v>
      </c>
      <c r="F23" s="17">
        <f t="shared" si="4"/>
        <v>-50</v>
      </c>
      <c r="G23" s="17">
        <f t="shared" si="5"/>
        <v>350</v>
      </c>
      <c r="H23" s="17">
        <f t="shared" si="6"/>
        <v>0</v>
      </c>
      <c r="I23" s="17">
        <f t="shared" si="7"/>
        <v>0</v>
      </c>
      <c r="J23" s="17">
        <f t="shared" si="8"/>
        <v>0</v>
      </c>
      <c r="K23" s="17">
        <f t="shared" si="9"/>
        <v>0</v>
      </c>
      <c r="L23" s="17">
        <f t="shared" si="10"/>
        <v>0</v>
      </c>
      <c r="M23" s="17" t="e">
        <f t="shared" si="11"/>
        <v>#N/A</v>
      </c>
      <c r="N23" s="17"/>
      <c r="O23" s="17"/>
      <c r="P23" s="17"/>
      <c r="R23" s="17"/>
      <c r="S23" s="17"/>
      <c r="T23" s="4"/>
    </row>
    <row r="24" spans="1:20" x14ac:dyDescent="0.25">
      <c r="A24" s="17">
        <v>11</v>
      </c>
      <c r="B24" s="17">
        <f t="shared" si="0"/>
        <v>191.90909090909091</v>
      </c>
      <c r="C24" s="17">
        <f t="shared" si="1"/>
        <v>123</v>
      </c>
      <c r="D24" s="17">
        <f t="shared" si="2"/>
        <v>68.909090909090907</v>
      </c>
      <c r="E24" s="17">
        <f t="shared" si="3"/>
        <v>268.72727272727275</v>
      </c>
      <c r="F24" s="17">
        <f t="shared" si="4"/>
        <v>-37</v>
      </c>
      <c r="G24" s="17">
        <f t="shared" si="5"/>
        <v>305.72727272727275</v>
      </c>
      <c r="H24" s="17">
        <f t="shared" si="6"/>
        <v>0</v>
      </c>
      <c r="I24" s="17">
        <f t="shared" si="7"/>
        <v>0</v>
      </c>
      <c r="J24" s="17">
        <f t="shared" si="8"/>
        <v>0</v>
      </c>
      <c r="K24" s="17">
        <f t="shared" si="9"/>
        <v>0</v>
      </c>
      <c r="L24" s="17">
        <f t="shared" si="10"/>
        <v>0</v>
      </c>
      <c r="M24" s="17" t="e">
        <f t="shared" si="11"/>
        <v>#N/A</v>
      </c>
      <c r="N24" s="17"/>
      <c r="O24" s="17"/>
      <c r="P24" s="17"/>
      <c r="R24" s="17"/>
      <c r="S24" s="17"/>
      <c r="T24" s="4"/>
    </row>
    <row r="25" spans="1:20" x14ac:dyDescent="0.25">
      <c r="A25" s="17">
        <v>12</v>
      </c>
      <c r="B25" s="17">
        <f t="shared" si="0"/>
        <v>187.33333333333334</v>
      </c>
      <c r="C25" s="17">
        <f t="shared" si="1"/>
        <v>152</v>
      </c>
      <c r="D25" s="17">
        <f t="shared" si="2"/>
        <v>35.333333333333343</v>
      </c>
      <c r="E25" s="17">
        <f t="shared" si="3"/>
        <v>244</v>
      </c>
      <c r="F25" s="17">
        <f t="shared" si="4"/>
        <v>-18</v>
      </c>
      <c r="G25" s="17">
        <f t="shared" si="5"/>
        <v>262</v>
      </c>
      <c r="H25" s="17">
        <f t="shared" si="6"/>
        <v>0</v>
      </c>
      <c r="I25" s="17">
        <f t="shared" si="7"/>
        <v>0</v>
      </c>
      <c r="J25" s="17">
        <f t="shared" si="8"/>
        <v>0</v>
      </c>
      <c r="K25" s="17">
        <f t="shared" si="9"/>
        <v>0</v>
      </c>
      <c r="L25" s="17">
        <f t="shared" si="10"/>
        <v>0</v>
      </c>
      <c r="M25" s="17" t="e">
        <f t="shared" si="11"/>
        <v>#N/A</v>
      </c>
      <c r="N25" s="17"/>
      <c r="O25" s="17"/>
      <c r="P25" s="17"/>
      <c r="R25" s="17"/>
      <c r="S25" s="17"/>
      <c r="T25" s="4"/>
    </row>
    <row r="26" spans="1:20" x14ac:dyDescent="0.25">
      <c r="A26" s="17">
        <v>13</v>
      </c>
      <c r="B26" s="17">
        <f t="shared" si="0"/>
        <v>185.92307692307693</v>
      </c>
      <c r="C26" s="17">
        <f t="shared" si="1"/>
        <v>187</v>
      </c>
      <c r="D26" s="17">
        <f t="shared" si="2"/>
        <v>1.076923076923066</v>
      </c>
      <c r="E26" s="17">
        <f t="shared" si="3"/>
        <v>224.76923076923077</v>
      </c>
      <c r="F26" s="17">
        <f t="shared" si="4"/>
        <v>7</v>
      </c>
      <c r="G26" s="17">
        <f t="shared" si="5"/>
        <v>217.76923076923077</v>
      </c>
      <c r="H26" s="17">
        <f t="shared" si="6"/>
        <v>152</v>
      </c>
      <c r="I26" s="17">
        <f t="shared" si="7"/>
        <v>0</v>
      </c>
      <c r="J26" s="17">
        <f t="shared" si="8"/>
        <v>13</v>
      </c>
      <c r="K26" s="17">
        <f t="shared" si="9"/>
        <v>0</v>
      </c>
      <c r="L26" s="17">
        <f t="shared" si="10"/>
        <v>13</v>
      </c>
      <c r="M26" s="17">
        <f t="shared" si="11"/>
        <v>13</v>
      </c>
      <c r="N26" s="17"/>
      <c r="O26" s="17"/>
      <c r="P26" s="17"/>
      <c r="R26" s="17"/>
      <c r="S26" s="17"/>
      <c r="T26" s="4"/>
    </row>
    <row r="27" spans="1:20" x14ac:dyDescent="0.25">
      <c r="A27" s="17">
        <v>14</v>
      </c>
      <c r="B27" s="17">
        <f t="shared" si="0"/>
        <v>187.42857142857142</v>
      </c>
      <c r="C27" s="17">
        <f t="shared" si="1"/>
        <v>228</v>
      </c>
      <c r="D27" s="17">
        <f t="shared" si="2"/>
        <v>40.571428571428584</v>
      </c>
      <c r="E27" s="17">
        <f t="shared" si="3"/>
        <v>210.28571428571428</v>
      </c>
      <c r="F27" s="17">
        <f t="shared" si="4"/>
        <v>38</v>
      </c>
      <c r="G27" s="17">
        <f t="shared" si="5"/>
        <v>172.28571428571428</v>
      </c>
      <c r="H27" s="17">
        <f t="shared" si="6"/>
        <v>187</v>
      </c>
      <c r="I27" s="17">
        <f t="shared" si="7"/>
        <v>0</v>
      </c>
      <c r="J27" s="17">
        <f t="shared" si="8"/>
        <v>14</v>
      </c>
      <c r="K27" s="17">
        <f t="shared" si="9"/>
        <v>0</v>
      </c>
      <c r="L27" s="17">
        <f t="shared" si="10"/>
        <v>14</v>
      </c>
      <c r="M27" s="17">
        <f t="shared" si="11"/>
        <v>14</v>
      </c>
      <c r="N27" s="17"/>
      <c r="O27" s="17"/>
      <c r="P27" s="17"/>
      <c r="R27" s="17"/>
      <c r="S27" s="17"/>
      <c r="T27" s="4"/>
    </row>
    <row r="28" spans="1:20" x14ac:dyDescent="0.25">
      <c r="A28" s="17">
        <v>15</v>
      </c>
      <c r="B28" s="17">
        <f t="shared" si="0"/>
        <v>191.66666666666666</v>
      </c>
      <c r="C28" s="17">
        <f t="shared" si="1"/>
        <v>275</v>
      </c>
      <c r="D28" s="17">
        <f t="shared" si="2"/>
        <v>83.333333333333343</v>
      </c>
      <c r="E28" s="17">
        <f t="shared" si="3"/>
        <v>200</v>
      </c>
      <c r="F28" s="17">
        <f t="shared" si="4"/>
        <v>75</v>
      </c>
      <c r="G28" s="17">
        <f t="shared" si="5"/>
        <v>125</v>
      </c>
      <c r="H28" s="17">
        <f t="shared" si="6"/>
        <v>228</v>
      </c>
      <c r="I28" s="17">
        <f t="shared" si="7"/>
        <v>0</v>
      </c>
      <c r="J28" s="17">
        <f t="shared" si="8"/>
        <v>15</v>
      </c>
      <c r="K28" s="17">
        <f t="shared" si="9"/>
        <v>0</v>
      </c>
      <c r="L28" s="17">
        <f t="shared" si="10"/>
        <v>15</v>
      </c>
      <c r="M28" s="17">
        <f t="shared" si="11"/>
        <v>15</v>
      </c>
      <c r="N28" s="17"/>
      <c r="O28" s="17"/>
      <c r="P28" s="17"/>
      <c r="R28" s="17"/>
      <c r="S28" s="17"/>
      <c r="T28" s="4"/>
    </row>
    <row r="29" spans="1:20" x14ac:dyDescent="0.25">
      <c r="A29" s="17">
        <v>16</v>
      </c>
      <c r="B29" s="17">
        <f t="shared" si="0"/>
        <v>198.5</v>
      </c>
      <c r="C29" s="17">
        <f t="shared" si="1"/>
        <v>328</v>
      </c>
      <c r="D29" s="17">
        <f t="shared" si="2"/>
        <v>129.5</v>
      </c>
      <c r="E29" s="17">
        <f t="shared" si="3"/>
        <v>193.5</v>
      </c>
      <c r="F29" s="17">
        <f t="shared" si="4"/>
        <v>118</v>
      </c>
      <c r="G29" s="17">
        <f t="shared" si="5"/>
        <v>75.5</v>
      </c>
      <c r="H29" s="17">
        <f t="shared" si="6"/>
        <v>275</v>
      </c>
      <c r="I29" s="17">
        <f t="shared" si="7"/>
        <v>0</v>
      </c>
      <c r="J29" s="17">
        <f t="shared" si="8"/>
        <v>16</v>
      </c>
      <c r="K29" s="17">
        <f t="shared" si="9"/>
        <v>0</v>
      </c>
      <c r="L29" s="17">
        <f t="shared" si="10"/>
        <v>16</v>
      </c>
      <c r="M29" s="17">
        <f t="shared" si="11"/>
        <v>16</v>
      </c>
      <c r="N29" s="17"/>
      <c r="O29" s="17"/>
      <c r="P29" s="17"/>
      <c r="R29" s="17"/>
      <c r="S29" s="17"/>
      <c r="T29" s="4"/>
    </row>
    <row r="30" spans="1:20" x14ac:dyDescent="0.25">
      <c r="A30" s="17">
        <v>17</v>
      </c>
      <c r="B30" s="17">
        <f t="shared" si="0"/>
        <v>207.8235294117647</v>
      </c>
      <c r="C30" s="17">
        <f t="shared" si="1"/>
        <v>387</v>
      </c>
      <c r="D30" s="17">
        <f t="shared" si="2"/>
        <v>179.1764705882353</v>
      </c>
      <c r="E30" s="17">
        <f t="shared" si="3"/>
        <v>190.47058823529412</v>
      </c>
      <c r="F30" s="17">
        <f t="shared" si="4"/>
        <v>167</v>
      </c>
      <c r="G30" s="17">
        <f t="shared" si="5"/>
        <v>23.470588235294116</v>
      </c>
      <c r="H30" s="17">
        <f t="shared" si="6"/>
        <v>328</v>
      </c>
      <c r="I30" s="17">
        <f t="shared" si="7"/>
        <v>0</v>
      </c>
      <c r="J30" s="17">
        <f t="shared" si="8"/>
        <v>17</v>
      </c>
      <c r="K30" s="17">
        <f t="shared" si="9"/>
        <v>0</v>
      </c>
      <c r="L30" s="17">
        <f t="shared" si="10"/>
        <v>17</v>
      </c>
      <c r="M30" s="17">
        <f t="shared" si="11"/>
        <v>17</v>
      </c>
      <c r="N30" s="17"/>
      <c r="O30" s="17"/>
      <c r="P30" s="17"/>
      <c r="R30" s="17"/>
      <c r="S30" s="17"/>
      <c r="T30" s="4"/>
    </row>
    <row r="31" spans="1:20" x14ac:dyDescent="0.25">
      <c r="A31" s="17">
        <v>18</v>
      </c>
      <c r="B31" s="17">
        <f t="shared" si="0"/>
        <v>219.55555555555554</v>
      </c>
      <c r="C31" s="17">
        <f t="shared" si="1"/>
        <v>452</v>
      </c>
      <c r="D31" s="17">
        <f t="shared" si="2"/>
        <v>232.44444444444446</v>
      </c>
      <c r="E31" s="17">
        <f t="shared" si="3"/>
        <v>190.66666666666666</v>
      </c>
      <c r="F31" s="17">
        <f t="shared" si="4"/>
        <v>222</v>
      </c>
      <c r="G31" s="17">
        <f t="shared" si="5"/>
        <v>31.333333333333343</v>
      </c>
      <c r="H31" s="17">
        <f t="shared" si="6"/>
        <v>387</v>
      </c>
      <c r="I31" s="17">
        <f t="shared" si="7"/>
        <v>222</v>
      </c>
      <c r="J31" s="17">
        <f t="shared" si="8"/>
        <v>18</v>
      </c>
      <c r="K31" s="17">
        <f t="shared" si="9"/>
        <v>18</v>
      </c>
      <c r="L31" s="17">
        <f t="shared" si="10"/>
        <v>36</v>
      </c>
      <c r="M31" s="17">
        <f t="shared" si="11"/>
        <v>36</v>
      </c>
      <c r="N31" s="17"/>
      <c r="O31" s="17"/>
      <c r="P31" s="17"/>
      <c r="R31" s="17"/>
      <c r="S31" s="17"/>
      <c r="T31" s="4"/>
    </row>
    <row r="32" spans="1:20" x14ac:dyDescent="0.25">
      <c r="A32" s="17">
        <v>19</v>
      </c>
      <c r="B32" s="17">
        <f t="shared" si="0"/>
        <v>233.63157894736841</v>
      </c>
      <c r="C32" s="17">
        <f t="shared" si="1"/>
        <v>523</v>
      </c>
      <c r="D32" s="17">
        <f t="shared" si="2"/>
        <v>289.36842105263156</v>
      </c>
      <c r="E32" s="17">
        <f t="shared" si="3"/>
        <v>193.89473684210526</v>
      </c>
      <c r="F32" s="17">
        <f t="shared" si="4"/>
        <v>283</v>
      </c>
      <c r="G32" s="17">
        <f t="shared" si="5"/>
        <v>89.10526315789474</v>
      </c>
      <c r="H32" s="17">
        <f t="shared" si="6"/>
        <v>452</v>
      </c>
      <c r="I32" s="17">
        <f t="shared" si="7"/>
        <v>283</v>
      </c>
      <c r="J32" s="17">
        <f t="shared" si="8"/>
        <v>19</v>
      </c>
      <c r="K32" s="17">
        <f t="shared" si="9"/>
        <v>19</v>
      </c>
      <c r="L32" s="17">
        <f t="shared" si="10"/>
        <v>38</v>
      </c>
      <c r="M32" s="17">
        <f t="shared" si="11"/>
        <v>38</v>
      </c>
      <c r="N32" s="17"/>
      <c r="O32" s="17"/>
      <c r="P32" s="17"/>
      <c r="R32" s="17"/>
      <c r="S32" s="17"/>
      <c r="T32" s="4"/>
    </row>
    <row r="33" spans="1:20" x14ac:dyDescent="0.25">
      <c r="A33" s="17">
        <v>20</v>
      </c>
      <c r="B33" s="17">
        <f t="shared" si="0"/>
        <v>250</v>
      </c>
      <c r="C33" s="17">
        <f t="shared" si="1"/>
        <v>600</v>
      </c>
      <c r="D33" s="17">
        <f t="shared" si="2"/>
        <v>350</v>
      </c>
      <c r="E33" s="17">
        <f t="shared" si="3"/>
        <v>200</v>
      </c>
      <c r="F33" s="17">
        <f t="shared" si="4"/>
        <v>350</v>
      </c>
      <c r="G33" s="17">
        <f t="shared" si="5"/>
        <v>150</v>
      </c>
      <c r="H33" s="17">
        <f t="shared" si="6"/>
        <v>523</v>
      </c>
      <c r="I33" s="17">
        <f t="shared" si="7"/>
        <v>350</v>
      </c>
      <c r="J33" s="17">
        <f t="shared" si="8"/>
        <v>20</v>
      </c>
      <c r="K33" s="17">
        <f t="shared" si="9"/>
        <v>20</v>
      </c>
      <c r="L33" s="17">
        <f t="shared" si="10"/>
        <v>40</v>
      </c>
      <c r="M33" s="17">
        <f t="shared" si="11"/>
        <v>40</v>
      </c>
      <c r="N33" s="17"/>
      <c r="O33" s="17"/>
      <c r="P33" s="17"/>
      <c r="R33" s="17"/>
      <c r="S33" s="17"/>
      <c r="T33" s="4"/>
    </row>
    <row r="34" spans="1:20" x14ac:dyDescent="0.25">
      <c r="A34" s="17">
        <v>21</v>
      </c>
      <c r="B34" s="17">
        <f t="shared" si="0"/>
        <v>268.61904761904759</v>
      </c>
      <c r="C34" s="17">
        <f t="shared" si="1"/>
        <v>683</v>
      </c>
      <c r="D34" s="17">
        <f t="shared" si="2"/>
        <v>414.38095238095241</v>
      </c>
      <c r="E34" s="17">
        <f t="shared" si="3"/>
        <v>208.85714285714286</v>
      </c>
      <c r="F34" s="17">
        <f t="shared" si="4"/>
        <v>423</v>
      </c>
      <c r="G34" s="17">
        <f t="shared" si="5"/>
        <v>214.14285714285714</v>
      </c>
      <c r="H34" s="17">
        <f t="shared" si="6"/>
        <v>600</v>
      </c>
      <c r="I34" s="17">
        <f t="shared" si="7"/>
        <v>423</v>
      </c>
      <c r="J34" s="17">
        <f t="shared" si="8"/>
        <v>21</v>
      </c>
      <c r="K34" s="17">
        <f t="shared" si="9"/>
        <v>21</v>
      </c>
      <c r="L34" s="17">
        <f t="shared" si="10"/>
        <v>42</v>
      </c>
      <c r="M34" s="17">
        <f t="shared" si="11"/>
        <v>42</v>
      </c>
      <c r="N34" s="17"/>
      <c r="O34" s="17"/>
      <c r="P34" s="17"/>
      <c r="R34" s="17"/>
      <c r="S34" s="17"/>
      <c r="T34" s="4"/>
    </row>
    <row r="35" spans="1:20" x14ac:dyDescent="0.25">
      <c r="A35" s="17">
        <v>22</v>
      </c>
      <c r="B35" s="17">
        <f t="shared" si="0"/>
        <v>289.45454545454544</v>
      </c>
      <c r="C35" s="17">
        <f t="shared" si="1"/>
        <v>772</v>
      </c>
      <c r="D35" s="17">
        <f t="shared" si="2"/>
        <v>482.54545454545456</v>
      </c>
      <c r="E35" s="17">
        <f t="shared" si="3"/>
        <v>220.36363636363637</v>
      </c>
      <c r="F35" s="17">
        <f t="shared" si="4"/>
        <v>502</v>
      </c>
      <c r="G35" s="17">
        <f t="shared" si="5"/>
        <v>281.63636363636363</v>
      </c>
      <c r="H35" s="17">
        <f t="shared" si="6"/>
        <v>683</v>
      </c>
      <c r="I35" s="17">
        <f t="shared" si="7"/>
        <v>502</v>
      </c>
      <c r="J35" s="17">
        <f t="shared" si="8"/>
        <v>22</v>
      </c>
      <c r="K35" s="17">
        <f t="shared" si="9"/>
        <v>22</v>
      </c>
      <c r="L35" s="17">
        <f t="shared" si="10"/>
        <v>44</v>
      </c>
      <c r="M35" s="17">
        <f t="shared" si="11"/>
        <v>44</v>
      </c>
      <c r="N35" s="17"/>
      <c r="O35" s="17"/>
      <c r="P35" s="17"/>
      <c r="R35" s="17"/>
      <c r="S35" s="17"/>
      <c r="T35" s="4"/>
    </row>
    <row r="36" spans="1:20" x14ac:dyDescent="0.25">
      <c r="A36" s="17">
        <v>23</v>
      </c>
      <c r="B36" s="17">
        <f t="shared" si="0"/>
        <v>312.47826086956519</v>
      </c>
      <c r="C36" s="17">
        <f t="shared" si="1"/>
        <v>867</v>
      </c>
      <c r="D36" s="17">
        <f t="shared" si="2"/>
        <v>554.52173913043475</v>
      </c>
      <c r="E36" s="17">
        <f t="shared" si="3"/>
        <v>234.43478260869566</v>
      </c>
      <c r="F36" s="17">
        <f t="shared" si="4"/>
        <v>587</v>
      </c>
      <c r="G36" s="17">
        <f t="shared" si="5"/>
        <v>352.56521739130437</v>
      </c>
      <c r="H36" s="17">
        <f t="shared" si="6"/>
        <v>772</v>
      </c>
      <c r="I36" s="17">
        <f t="shared" si="7"/>
        <v>587</v>
      </c>
      <c r="J36" s="17">
        <f t="shared" si="8"/>
        <v>23</v>
      </c>
      <c r="K36" s="17">
        <f t="shared" si="9"/>
        <v>23</v>
      </c>
      <c r="L36" s="17">
        <f t="shared" si="10"/>
        <v>46</v>
      </c>
      <c r="M36" s="17">
        <f t="shared" si="11"/>
        <v>46</v>
      </c>
      <c r="N36" s="17"/>
      <c r="O36" s="17"/>
      <c r="P36" s="17"/>
      <c r="R36" s="17"/>
      <c r="S36" s="17"/>
      <c r="T36" s="4"/>
    </row>
    <row r="37" spans="1:20" x14ac:dyDescent="0.25">
      <c r="A37" s="17">
        <v>24</v>
      </c>
      <c r="B37" s="17">
        <f t="shared" si="0"/>
        <v>337.66666666666669</v>
      </c>
      <c r="C37" s="17">
        <f t="shared" si="1"/>
        <v>968</v>
      </c>
      <c r="D37" s="17">
        <f t="shared" si="2"/>
        <v>630.33333333333326</v>
      </c>
      <c r="E37" s="17">
        <f t="shared" si="3"/>
        <v>251</v>
      </c>
      <c r="F37" s="17">
        <f t="shared" si="4"/>
        <v>678</v>
      </c>
      <c r="G37" s="17">
        <f t="shared" si="5"/>
        <v>427</v>
      </c>
      <c r="H37" s="17">
        <f t="shared" si="6"/>
        <v>867</v>
      </c>
      <c r="I37" s="17">
        <f t="shared" si="7"/>
        <v>678</v>
      </c>
      <c r="J37" s="17">
        <f t="shared" si="8"/>
        <v>24</v>
      </c>
      <c r="K37" s="17">
        <f t="shared" si="9"/>
        <v>24</v>
      </c>
      <c r="L37" s="17">
        <f t="shared" si="10"/>
        <v>48</v>
      </c>
      <c r="M37" s="17">
        <f t="shared" si="11"/>
        <v>48</v>
      </c>
      <c r="N37" s="17"/>
      <c r="O37" s="17"/>
      <c r="P37" s="17"/>
      <c r="R37" s="17"/>
      <c r="S37" s="17"/>
      <c r="T37" s="4"/>
    </row>
    <row r="38" spans="1:20" x14ac:dyDescent="0.25">
      <c r="A38" s="17">
        <v>25</v>
      </c>
      <c r="B38" s="17">
        <f t="shared" si="0"/>
        <v>365</v>
      </c>
      <c r="C38" s="17">
        <f t="shared" si="1"/>
        <v>1075</v>
      </c>
      <c r="D38" s="17">
        <f t="shared" si="2"/>
        <v>710</v>
      </c>
      <c r="E38" s="17">
        <f t="shared" si="3"/>
        <v>270</v>
      </c>
      <c r="F38" s="17">
        <f t="shared" si="4"/>
        <v>775</v>
      </c>
      <c r="G38" s="17">
        <f t="shared" si="5"/>
        <v>505</v>
      </c>
      <c r="H38" s="17">
        <f t="shared" si="6"/>
        <v>968</v>
      </c>
      <c r="I38" s="17">
        <f t="shared" si="7"/>
        <v>775</v>
      </c>
      <c r="J38" s="17">
        <f t="shared" si="8"/>
        <v>25</v>
      </c>
      <c r="K38" s="17">
        <f t="shared" si="9"/>
        <v>25</v>
      </c>
      <c r="L38" s="17">
        <f t="shared" si="10"/>
        <v>50</v>
      </c>
      <c r="M38" s="17">
        <f t="shared" si="11"/>
        <v>50</v>
      </c>
      <c r="N38" s="17"/>
      <c r="O38" s="17"/>
      <c r="P38" s="17"/>
      <c r="R38" s="17"/>
      <c r="S38" s="17"/>
      <c r="T38" s="4"/>
    </row>
    <row r="39" spans="1:20" x14ac:dyDescent="0.25">
      <c r="A39" s="17">
        <v>26</v>
      </c>
      <c r="B39" s="17">
        <f t="shared" si="0"/>
        <v>394.46153846153845</v>
      </c>
      <c r="C39" s="17">
        <f t="shared" si="1"/>
        <v>1188</v>
      </c>
      <c r="D39" s="17">
        <f t="shared" si="2"/>
        <v>793.53846153846155</v>
      </c>
      <c r="E39" s="17">
        <f t="shared" si="3"/>
        <v>291.38461538461536</v>
      </c>
      <c r="F39" s="17">
        <f t="shared" si="4"/>
        <v>878</v>
      </c>
      <c r="G39" s="17">
        <f t="shared" si="5"/>
        <v>586.61538461538464</v>
      </c>
      <c r="H39" s="17">
        <f t="shared" si="6"/>
        <v>1075</v>
      </c>
      <c r="I39" s="17">
        <f t="shared" si="7"/>
        <v>878</v>
      </c>
      <c r="J39" s="17">
        <f t="shared" si="8"/>
        <v>26</v>
      </c>
      <c r="K39" s="17">
        <f t="shared" si="9"/>
        <v>26</v>
      </c>
      <c r="L39" s="17">
        <f t="shared" si="10"/>
        <v>52</v>
      </c>
      <c r="M39" s="17">
        <f t="shared" si="11"/>
        <v>52</v>
      </c>
      <c r="N39" s="17"/>
      <c r="O39" s="17"/>
      <c r="P39" s="17"/>
      <c r="R39" s="17"/>
      <c r="S39" s="17"/>
      <c r="T39" s="4"/>
    </row>
    <row r="40" spans="1:20" x14ac:dyDescent="0.25">
      <c r="A40" s="17">
        <v>27</v>
      </c>
      <c r="B40" s="17">
        <f t="shared" si="0"/>
        <v>426.03703703703701</v>
      </c>
      <c r="C40" s="17">
        <f t="shared" si="1"/>
        <v>1307</v>
      </c>
      <c r="D40" s="17">
        <f t="shared" si="2"/>
        <v>880.96296296296305</v>
      </c>
      <c r="E40" s="17">
        <f t="shared" si="3"/>
        <v>315.11111111111109</v>
      </c>
      <c r="F40" s="17">
        <f t="shared" si="4"/>
        <v>987</v>
      </c>
      <c r="G40" s="17">
        <f t="shared" si="5"/>
        <v>671.88888888888891</v>
      </c>
      <c r="H40" s="17">
        <f t="shared" si="6"/>
        <v>1188</v>
      </c>
      <c r="I40" s="17">
        <f t="shared" si="7"/>
        <v>987</v>
      </c>
      <c r="J40" s="17">
        <f t="shared" si="8"/>
        <v>27</v>
      </c>
      <c r="K40" s="17">
        <f t="shared" si="9"/>
        <v>27</v>
      </c>
      <c r="L40" s="17">
        <f t="shared" si="10"/>
        <v>54</v>
      </c>
      <c r="M40" s="17">
        <f t="shared" si="11"/>
        <v>54</v>
      </c>
      <c r="N40" s="17"/>
      <c r="O40" s="17"/>
      <c r="P40" s="17"/>
      <c r="R40" s="17"/>
      <c r="S40" s="17"/>
      <c r="T40" s="4"/>
    </row>
    <row r="41" spans="1:20" x14ac:dyDescent="0.25">
      <c r="A41" s="17">
        <v>28</v>
      </c>
      <c r="B41" s="17">
        <f t="shared" si="0"/>
        <v>459.71428571428572</v>
      </c>
      <c r="C41" s="17">
        <f t="shared" si="1"/>
        <v>1432</v>
      </c>
      <c r="D41" s="17">
        <f t="shared" si="2"/>
        <v>972.28571428571422</v>
      </c>
      <c r="E41" s="17">
        <f t="shared" si="3"/>
        <v>341.14285714285717</v>
      </c>
      <c r="F41" s="17">
        <f t="shared" si="4"/>
        <v>1102</v>
      </c>
      <c r="G41" s="17">
        <f t="shared" si="5"/>
        <v>760.85714285714289</v>
      </c>
      <c r="H41" s="17">
        <f t="shared" si="6"/>
        <v>1307</v>
      </c>
      <c r="I41" s="17">
        <f t="shared" si="7"/>
        <v>1102</v>
      </c>
      <c r="J41" s="17">
        <f t="shared" si="8"/>
        <v>28</v>
      </c>
      <c r="K41" s="17">
        <f t="shared" si="9"/>
        <v>28</v>
      </c>
      <c r="L41" s="17">
        <f t="shared" si="10"/>
        <v>56</v>
      </c>
      <c r="M41" s="17">
        <f t="shared" si="11"/>
        <v>56</v>
      </c>
      <c r="N41" s="17"/>
      <c r="O41" s="17"/>
      <c r="P41" s="17"/>
      <c r="R41" s="17"/>
      <c r="S41" s="17"/>
      <c r="T41" s="4"/>
    </row>
    <row r="42" spans="1:20" x14ac:dyDescent="0.25">
      <c r="A42" s="17">
        <v>29</v>
      </c>
      <c r="B42" s="17">
        <f t="shared" si="0"/>
        <v>495.48275862068965</v>
      </c>
      <c r="C42" s="17">
        <f t="shared" si="1"/>
        <v>1563</v>
      </c>
      <c r="D42" s="17">
        <f t="shared" si="2"/>
        <v>1067.5172413793102</v>
      </c>
      <c r="E42" s="17">
        <f t="shared" si="3"/>
        <v>369.44827586206895</v>
      </c>
      <c r="F42" s="17">
        <f t="shared" si="4"/>
        <v>1223</v>
      </c>
      <c r="G42" s="17">
        <f t="shared" si="5"/>
        <v>853.55172413793105</v>
      </c>
      <c r="H42" s="17">
        <f t="shared" si="6"/>
        <v>1432</v>
      </c>
      <c r="I42" s="17">
        <f t="shared" si="7"/>
        <v>1223</v>
      </c>
      <c r="J42" s="17">
        <f t="shared" si="8"/>
        <v>29</v>
      </c>
      <c r="K42" s="17">
        <f t="shared" si="9"/>
        <v>29</v>
      </c>
      <c r="L42" s="17">
        <f t="shared" si="10"/>
        <v>58</v>
      </c>
      <c r="M42" s="17">
        <f t="shared" si="11"/>
        <v>58</v>
      </c>
      <c r="N42" s="17"/>
      <c r="O42" s="17"/>
      <c r="P42" s="17"/>
      <c r="R42" s="17"/>
      <c r="S42" s="17"/>
      <c r="T42" s="4"/>
    </row>
    <row r="43" spans="1:20" x14ac:dyDescent="0.25">
      <c r="A43" s="17">
        <v>30</v>
      </c>
      <c r="B43" s="17">
        <f t="shared" si="0"/>
        <v>533.33333333333337</v>
      </c>
      <c r="C43" s="17">
        <f t="shared" si="1"/>
        <v>1700</v>
      </c>
      <c r="D43" s="17">
        <f t="shared" si="2"/>
        <v>1166.6666666666665</v>
      </c>
      <c r="E43" s="17">
        <f t="shared" si="3"/>
        <v>400</v>
      </c>
      <c r="F43" s="17">
        <f t="shared" si="4"/>
        <v>1350</v>
      </c>
      <c r="G43" s="17">
        <f t="shared" si="5"/>
        <v>950</v>
      </c>
      <c r="H43" s="17">
        <f t="shared" si="6"/>
        <v>1563</v>
      </c>
      <c r="I43" s="17">
        <f t="shared" si="7"/>
        <v>1350</v>
      </c>
      <c r="J43" s="17">
        <f t="shared" si="8"/>
        <v>30</v>
      </c>
      <c r="K43" s="17">
        <f t="shared" si="9"/>
        <v>30</v>
      </c>
      <c r="L43" s="17">
        <f t="shared" si="10"/>
        <v>60</v>
      </c>
      <c r="M43" s="17">
        <f t="shared" si="11"/>
        <v>60</v>
      </c>
      <c r="N43" s="17"/>
      <c r="O43" s="17"/>
      <c r="P43" s="17"/>
      <c r="R43" s="17"/>
      <c r="S43" s="17"/>
      <c r="T43" s="4"/>
    </row>
    <row r="44" spans="1:2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R44" s="17"/>
      <c r="S44" s="17"/>
      <c r="T44" s="4"/>
    </row>
    <row r="45" spans="1:2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R45" s="17"/>
      <c r="S45" s="17"/>
      <c r="T45" s="4"/>
    </row>
    <row r="46" spans="1:2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R46" s="17"/>
      <c r="S46" s="17"/>
      <c r="T46" s="4"/>
    </row>
    <row r="47" spans="1:20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R47" s="17"/>
      <c r="S47" s="17"/>
      <c r="T47" s="4"/>
    </row>
    <row r="48" spans="1:20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R48" s="17"/>
      <c r="S48" s="17"/>
      <c r="T48" s="4"/>
    </row>
    <row r="49" spans="1:20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R49" s="17"/>
      <c r="S49" s="17"/>
      <c r="T49" s="4"/>
    </row>
    <row r="50" spans="1:20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R50" s="17"/>
      <c r="S50" s="17"/>
      <c r="T50" s="4"/>
    </row>
    <row r="51" spans="1:20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R51" s="17"/>
      <c r="S51" s="17"/>
      <c r="T51" s="4"/>
    </row>
    <row r="52" spans="1:20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R52" s="17"/>
      <c r="S52" s="17"/>
      <c r="T52" s="4"/>
    </row>
    <row r="53" spans="1:20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R53" s="17"/>
      <c r="S53" s="17"/>
      <c r="T53" s="4"/>
    </row>
    <row r="54" spans="1:20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R54" s="17"/>
      <c r="S54" s="17"/>
      <c r="T54" s="4"/>
    </row>
    <row r="55" spans="1:20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R55" s="17"/>
      <c r="S55" s="17"/>
      <c r="T55" s="4"/>
    </row>
    <row r="56" spans="1:2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R56" s="17"/>
      <c r="S56" s="17"/>
      <c r="T56" s="4"/>
    </row>
    <row r="57" spans="1:20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R57" s="17"/>
      <c r="S57" s="17"/>
      <c r="T57" s="4"/>
    </row>
    <row r="58" spans="1:20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R58" s="17"/>
      <c r="S58" s="17"/>
      <c r="T58" s="4"/>
    </row>
    <row r="59" spans="1:20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R59" s="17"/>
      <c r="S59" s="17"/>
      <c r="T59" s="4"/>
    </row>
    <row r="60" spans="1:20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R60" s="17"/>
      <c r="S60" s="17"/>
      <c r="T60" s="4"/>
    </row>
    <row r="61" spans="1:20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R61" s="17"/>
      <c r="S61" s="17"/>
      <c r="T61" s="4"/>
    </row>
    <row r="62" spans="1:20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R62" s="17"/>
      <c r="S62" s="17"/>
      <c r="T62" s="4"/>
    </row>
    <row r="63" spans="1:2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R63" s="17"/>
      <c r="S63" s="17"/>
      <c r="T63" s="4"/>
    </row>
    <row r="64" spans="1:20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R64" s="17"/>
      <c r="S64" s="17"/>
      <c r="T64" s="4"/>
    </row>
    <row r="65" spans="1:20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R65" s="17"/>
      <c r="S65" s="17"/>
      <c r="T65" s="4"/>
    </row>
    <row r="66" spans="1:20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R66" s="17"/>
      <c r="S66" s="17"/>
      <c r="T66" s="4"/>
    </row>
    <row r="67" spans="1:20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R67" s="17"/>
      <c r="S67" s="17"/>
      <c r="T67" s="4"/>
    </row>
    <row r="68" spans="1:20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R68" s="17"/>
      <c r="S68" s="17"/>
      <c r="T68" s="4"/>
    </row>
    <row r="69" spans="1:20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R69" s="17"/>
      <c r="S69" s="17"/>
      <c r="T69" s="4"/>
    </row>
    <row r="70" spans="1:20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R70" s="17"/>
      <c r="S70" s="17"/>
      <c r="T70" s="4"/>
    </row>
    <row r="71" spans="1:20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R71" s="17"/>
      <c r="S71" s="17"/>
      <c r="T71" s="4"/>
    </row>
    <row r="72" spans="1:20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R72" s="17"/>
      <c r="S72" s="17"/>
      <c r="T72" s="4"/>
    </row>
    <row r="73" spans="1:20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R73" s="17"/>
      <c r="S73" s="17"/>
      <c r="T73" s="4"/>
    </row>
    <row r="74" spans="1:20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R74" s="17"/>
      <c r="S74" s="17"/>
      <c r="T74" s="4"/>
    </row>
    <row r="75" spans="1:20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R75" s="17"/>
      <c r="S75" s="17"/>
      <c r="T75" s="4"/>
    </row>
    <row r="76" spans="1:20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R76" s="17"/>
      <c r="S76" s="17"/>
      <c r="T76" s="4"/>
    </row>
    <row r="77" spans="1:20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R77" s="17"/>
      <c r="S77" s="17"/>
      <c r="T77" s="4"/>
    </row>
    <row r="78" spans="1:20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R78" s="17"/>
      <c r="S78" s="17"/>
      <c r="T78" s="4"/>
    </row>
    <row r="79" spans="1:20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T79" s="17"/>
    </row>
    <row r="80" spans="1:20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T80" s="17"/>
    </row>
    <row r="81" spans="1:20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T81" s="17"/>
    </row>
    <row r="82" spans="1:20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T82" s="17"/>
    </row>
    <row r="83" spans="1:20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T83" s="17"/>
    </row>
    <row r="84" spans="1:20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T84" s="17"/>
    </row>
    <row r="85" spans="1:20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T85" s="17"/>
    </row>
    <row r="86" spans="1:20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T86" s="17"/>
    </row>
    <row r="87" spans="1:20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T87" s="17"/>
    </row>
    <row r="88" spans="1:20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T88" s="17"/>
    </row>
    <row r="89" spans="1:20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T89" s="17"/>
    </row>
    <row r="90" spans="1:20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T90" s="17"/>
    </row>
    <row r="91" spans="1:20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T91" s="17"/>
    </row>
    <row r="92" spans="1:20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</sheetData>
  <mergeCells count="2">
    <mergeCell ref="H11:I11"/>
    <mergeCell ref="J11:L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workbookViewId="0">
      <selection activeCell="G15" sqref="G15"/>
    </sheetView>
  </sheetViews>
  <sheetFormatPr defaultRowHeight="15" x14ac:dyDescent="0.25"/>
  <cols>
    <col min="1" max="1" width="17" customWidth="1"/>
    <col min="2" max="6" width="19.85546875" customWidth="1"/>
    <col min="7" max="9" width="12.140625" customWidth="1"/>
    <col min="10" max="10" width="12" bestFit="1" customWidth="1"/>
    <col min="11" max="11" width="11.85546875" customWidth="1"/>
    <col min="12" max="12" width="9.42578125" bestFit="1" customWidth="1"/>
    <col min="13" max="13" width="9.28515625" bestFit="1" customWidth="1"/>
  </cols>
  <sheetData>
    <row r="1" spans="1:13" x14ac:dyDescent="0.25">
      <c r="A1" t="s">
        <v>184</v>
      </c>
    </row>
    <row r="2" spans="1:13" x14ac:dyDescent="0.25">
      <c r="B2" t="s">
        <v>185</v>
      </c>
    </row>
    <row r="3" spans="1:13" x14ac:dyDescent="0.25">
      <c r="A3" t="s">
        <v>146</v>
      </c>
      <c r="B3" s="35">
        <f>MIN(D13:D433)</f>
        <v>1.076923076923066</v>
      </c>
      <c r="C3" s="35"/>
      <c r="D3" s="35"/>
    </row>
    <row r="4" spans="1:13" x14ac:dyDescent="0.25">
      <c r="A4" t="s">
        <v>110</v>
      </c>
      <c r="B4">
        <v>3</v>
      </c>
    </row>
    <row r="5" spans="1:13" x14ac:dyDescent="0.25">
      <c r="A5" t="s">
        <v>111</v>
      </c>
      <c r="B5">
        <v>-40</v>
      </c>
    </row>
    <row r="6" spans="1:13" x14ac:dyDescent="0.25">
      <c r="A6" t="s">
        <v>112</v>
      </c>
      <c r="B6">
        <v>200</v>
      </c>
    </row>
    <row r="7" spans="1:13" x14ac:dyDescent="0.25">
      <c r="A7" t="s">
        <v>114</v>
      </c>
      <c r="B7">
        <v>1000</v>
      </c>
    </row>
    <row r="9" spans="1:13" ht="18" x14ac:dyDescent="0.35">
      <c r="A9" s="41"/>
    </row>
    <row r="12" spans="1:13" ht="18" x14ac:dyDescent="0.35">
      <c r="A12" s="2" t="s">
        <v>106</v>
      </c>
      <c r="B12" s="2" t="s">
        <v>157</v>
      </c>
      <c r="C12" s="2" t="s">
        <v>158</v>
      </c>
      <c r="D12" s="2" t="s">
        <v>144</v>
      </c>
      <c r="E12" s="42" t="s">
        <v>139</v>
      </c>
      <c r="F12" s="42" t="s">
        <v>187</v>
      </c>
      <c r="G12" s="2" t="s">
        <v>189</v>
      </c>
      <c r="H12" s="2"/>
      <c r="I12" s="2"/>
      <c r="J12" s="2"/>
    </row>
    <row r="13" spans="1:13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40"/>
    </row>
    <row r="14" spans="1:13" x14ac:dyDescent="0.25">
      <c r="A14" s="17">
        <v>1</v>
      </c>
      <c r="B14" s="17">
        <f t="shared" ref="B14:B43" si="0">(+$B$4/3*A14^3+$B$5/2*A14^2+$B$6*A14+$B$7)/A14</f>
        <v>1181</v>
      </c>
      <c r="C14" s="17">
        <f t="shared" ref="C14:C43" si="1">+$B$4*A14^2+$B$5*A14+$B$6</f>
        <v>163</v>
      </c>
      <c r="D14" s="17">
        <f t="shared" ref="D14:D43" si="2">ABS(+C14-B14)</f>
        <v>1018</v>
      </c>
      <c r="E14" s="17">
        <f t="shared" ref="E14:E43" si="3">IF(C14&gt;=B14,C13,0)</f>
        <v>0</v>
      </c>
      <c r="F14" s="17">
        <f t="shared" ref="F14:F43" si="4">IF(E14&gt;0,A14,0)</f>
        <v>0</v>
      </c>
      <c r="G14" s="17"/>
      <c r="H14" s="17"/>
      <c r="I14" s="17"/>
      <c r="K14" s="17"/>
      <c r="L14" s="17"/>
      <c r="M14" s="4"/>
    </row>
    <row r="15" spans="1:13" x14ac:dyDescent="0.25">
      <c r="A15" s="17">
        <v>2</v>
      </c>
      <c r="B15" s="17">
        <f t="shared" si="0"/>
        <v>664</v>
      </c>
      <c r="C15" s="17">
        <f t="shared" si="1"/>
        <v>132</v>
      </c>
      <c r="D15" s="17">
        <f t="shared" si="2"/>
        <v>532</v>
      </c>
      <c r="E15" s="17">
        <f t="shared" si="3"/>
        <v>0</v>
      </c>
      <c r="F15" s="17">
        <f t="shared" si="4"/>
        <v>0</v>
      </c>
      <c r="G15" s="43" t="e">
        <f>+((F15-F14)/F14)/((E15-E14)/E14)</f>
        <v>#DIV/0!</v>
      </c>
      <c r="H15" s="17"/>
      <c r="I15" s="17"/>
      <c r="K15" s="17"/>
      <c r="L15" s="17"/>
      <c r="M15" s="4"/>
    </row>
    <row r="16" spans="1:13" x14ac:dyDescent="0.25">
      <c r="A16" s="17">
        <v>3</v>
      </c>
      <c r="B16" s="17">
        <f t="shared" si="0"/>
        <v>482.33333333333331</v>
      </c>
      <c r="C16" s="17">
        <f t="shared" si="1"/>
        <v>107</v>
      </c>
      <c r="D16" s="17">
        <f t="shared" si="2"/>
        <v>375.33333333333331</v>
      </c>
      <c r="E16" s="17">
        <f t="shared" si="3"/>
        <v>0</v>
      </c>
      <c r="F16" s="17">
        <f t="shared" si="4"/>
        <v>0</v>
      </c>
      <c r="G16" s="17" t="e">
        <f t="shared" ref="G16:G43" si="5">+((F16-F15)/F15)/((E16-E15)/E15)</f>
        <v>#DIV/0!</v>
      </c>
      <c r="H16" s="17"/>
      <c r="I16" s="17"/>
      <c r="K16" s="17"/>
      <c r="L16" s="17"/>
      <c r="M16" s="4"/>
    </row>
    <row r="17" spans="1:13" x14ac:dyDescent="0.25">
      <c r="A17" s="17">
        <v>4</v>
      </c>
      <c r="B17" s="17">
        <f t="shared" si="0"/>
        <v>386</v>
      </c>
      <c r="C17" s="17">
        <f t="shared" si="1"/>
        <v>88</v>
      </c>
      <c r="D17" s="17">
        <f t="shared" si="2"/>
        <v>298</v>
      </c>
      <c r="E17" s="17">
        <f t="shared" si="3"/>
        <v>0</v>
      </c>
      <c r="F17" s="17">
        <f t="shared" si="4"/>
        <v>0</v>
      </c>
      <c r="G17" s="17" t="e">
        <f t="shared" si="5"/>
        <v>#DIV/0!</v>
      </c>
      <c r="H17" s="17"/>
      <c r="I17" s="17"/>
      <c r="K17" s="17"/>
      <c r="L17" s="17"/>
      <c r="M17" s="4"/>
    </row>
    <row r="18" spans="1:13" x14ac:dyDescent="0.25">
      <c r="A18" s="17">
        <v>5</v>
      </c>
      <c r="B18" s="17">
        <f t="shared" si="0"/>
        <v>325</v>
      </c>
      <c r="C18" s="17">
        <f t="shared" si="1"/>
        <v>75</v>
      </c>
      <c r="D18" s="17">
        <f t="shared" si="2"/>
        <v>250</v>
      </c>
      <c r="E18" s="17">
        <f t="shared" si="3"/>
        <v>0</v>
      </c>
      <c r="F18" s="17">
        <f t="shared" si="4"/>
        <v>0</v>
      </c>
      <c r="G18" s="17" t="e">
        <f t="shared" si="5"/>
        <v>#DIV/0!</v>
      </c>
      <c r="H18" s="17"/>
      <c r="I18" s="17"/>
      <c r="K18" s="17"/>
      <c r="L18" s="17"/>
      <c r="M18" s="4"/>
    </row>
    <row r="19" spans="1:13" x14ac:dyDescent="0.25">
      <c r="A19" s="17">
        <v>6</v>
      </c>
      <c r="B19" s="17">
        <f t="shared" si="0"/>
        <v>282.66666666666669</v>
      </c>
      <c r="C19" s="17">
        <f t="shared" si="1"/>
        <v>68</v>
      </c>
      <c r="D19" s="17">
        <f t="shared" si="2"/>
        <v>214.66666666666669</v>
      </c>
      <c r="E19" s="17">
        <f t="shared" si="3"/>
        <v>0</v>
      </c>
      <c r="F19" s="17">
        <f t="shared" si="4"/>
        <v>0</v>
      </c>
      <c r="G19" s="17" t="e">
        <f t="shared" si="5"/>
        <v>#DIV/0!</v>
      </c>
      <c r="H19" s="17"/>
      <c r="I19" s="17"/>
      <c r="K19" s="17"/>
      <c r="L19" s="17"/>
      <c r="M19" s="4"/>
    </row>
    <row r="20" spans="1:13" x14ac:dyDescent="0.25">
      <c r="A20" s="17">
        <v>7</v>
      </c>
      <c r="B20" s="17">
        <f t="shared" si="0"/>
        <v>251.85714285714286</v>
      </c>
      <c r="C20" s="17">
        <f t="shared" si="1"/>
        <v>67</v>
      </c>
      <c r="D20" s="17">
        <f t="shared" si="2"/>
        <v>184.85714285714286</v>
      </c>
      <c r="E20" s="17">
        <f t="shared" si="3"/>
        <v>0</v>
      </c>
      <c r="F20" s="17">
        <f t="shared" si="4"/>
        <v>0</v>
      </c>
      <c r="G20" s="17" t="e">
        <f t="shared" si="5"/>
        <v>#DIV/0!</v>
      </c>
      <c r="H20" s="17"/>
      <c r="I20" s="17"/>
      <c r="K20" s="17"/>
      <c r="L20" s="17"/>
      <c r="M20" s="4"/>
    </row>
    <row r="21" spans="1:13" x14ac:dyDescent="0.25">
      <c r="A21" s="17">
        <v>8</v>
      </c>
      <c r="B21" s="17">
        <f t="shared" si="0"/>
        <v>229</v>
      </c>
      <c r="C21" s="17">
        <f t="shared" si="1"/>
        <v>72</v>
      </c>
      <c r="D21" s="17">
        <f t="shared" si="2"/>
        <v>157</v>
      </c>
      <c r="E21" s="17">
        <f t="shared" si="3"/>
        <v>0</v>
      </c>
      <c r="F21" s="17">
        <f t="shared" si="4"/>
        <v>0</v>
      </c>
      <c r="G21" s="17" t="e">
        <f t="shared" si="5"/>
        <v>#DIV/0!</v>
      </c>
      <c r="H21" s="17"/>
      <c r="I21" s="17"/>
      <c r="K21" s="17"/>
      <c r="L21" s="17"/>
      <c r="M21" s="4"/>
    </row>
    <row r="22" spans="1:13" x14ac:dyDescent="0.25">
      <c r="A22" s="17">
        <v>9</v>
      </c>
      <c r="B22" s="17">
        <f t="shared" si="0"/>
        <v>212.11111111111111</v>
      </c>
      <c r="C22" s="17">
        <f t="shared" si="1"/>
        <v>83</v>
      </c>
      <c r="D22" s="17">
        <f t="shared" si="2"/>
        <v>129.11111111111111</v>
      </c>
      <c r="E22" s="17">
        <f t="shared" si="3"/>
        <v>0</v>
      </c>
      <c r="F22" s="17">
        <f t="shared" si="4"/>
        <v>0</v>
      </c>
      <c r="G22" s="17" t="e">
        <f t="shared" si="5"/>
        <v>#DIV/0!</v>
      </c>
      <c r="H22" s="17"/>
      <c r="I22" s="17"/>
      <c r="K22" s="17"/>
      <c r="L22" s="17"/>
      <c r="M22" s="4"/>
    </row>
    <row r="23" spans="1:13" x14ac:dyDescent="0.25">
      <c r="A23" s="17">
        <v>10</v>
      </c>
      <c r="B23" s="17">
        <f t="shared" si="0"/>
        <v>200</v>
      </c>
      <c r="C23" s="17">
        <f t="shared" si="1"/>
        <v>100</v>
      </c>
      <c r="D23" s="17">
        <f t="shared" si="2"/>
        <v>100</v>
      </c>
      <c r="E23" s="17">
        <f t="shared" si="3"/>
        <v>0</v>
      </c>
      <c r="F23" s="17">
        <f t="shared" si="4"/>
        <v>0</v>
      </c>
      <c r="G23" s="17" t="e">
        <f t="shared" si="5"/>
        <v>#DIV/0!</v>
      </c>
      <c r="H23" s="17"/>
      <c r="I23" s="17"/>
      <c r="K23" s="17"/>
      <c r="L23" s="17"/>
      <c r="M23" s="4"/>
    </row>
    <row r="24" spans="1:13" x14ac:dyDescent="0.25">
      <c r="A24" s="17">
        <v>11</v>
      </c>
      <c r="B24" s="17">
        <f t="shared" si="0"/>
        <v>191.90909090909091</v>
      </c>
      <c r="C24" s="17">
        <f t="shared" si="1"/>
        <v>123</v>
      </c>
      <c r="D24" s="17">
        <f t="shared" si="2"/>
        <v>68.909090909090907</v>
      </c>
      <c r="E24" s="17">
        <f t="shared" si="3"/>
        <v>0</v>
      </c>
      <c r="F24" s="17">
        <f t="shared" si="4"/>
        <v>0</v>
      </c>
      <c r="G24" s="17" t="e">
        <f t="shared" si="5"/>
        <v>#DIV/0!</v>
      </c>
      <c r="H24" s="17"/>
      <c r="I24" s="17"/>
      <c r="K24" s="17"/>
      <c r="L24" s="17"/>
      <c r="M24" s="4"/>
    </row>
    <row r="25" spans="1:13" x14ac:dyDescent="0.25">
      <c r="A25" s="17">
        <v>12</v>
      </c>
      <c r="B25" s="17">
        <f t="shared" si="0"/>
        <v>187.33333333333334</v>
      </c>
      <c r="C25" s="17">
        <f t="shared" si="1"/>
        <v>152</v>
      </c>
      <c r="D25" s="17">
        <f t="shared" si="2"/>
        <v>35.333333333333343</v>
      </c>
      <c r="E25" s="17">
        <f t="shared" si="3"/>
        <v>0</v>
      </c>
      <c r="F25" s="17">
        <f t="shared" si="4"/>
        <v>0</v>
      </c>
      <c r="G25" s="17" t="e">
        <f t="shared" si="5"/>
        <v>#DIV/0!</v>
      </c>
      <c r="H25" s="17"/>
      <c r="I25" s="17"/>
      <c r="K25" s="17"/>
      <c r="L25" s="17"/>
      <c r="M25" s="4"/>
    </row>
    <row r="26" spans="1:13" x14ac:dyDescent="0.25">
      <c r="A26" s="17">
        <v>13</v>
      </c>
      <c r="B26" s="17">
        <f t="shared" si="0"/>
        <v>185.92307692307693</v>
      </c>
      <c r="C26" s="17">
        <f t="shared" si="1"/>
        <v>187</v>
      </c>
      <c r="D26" s="17">
        <f t="shared" si="2"/>
        <v>1.076923076923066</v>
      </c>
      <c r="E26" s="17">
        <f t="shared" si="3"/>
        <v>152</v>
      </c>
      <c r="F26" s="17">
        <f t="shared" si="4"/>
        <v>13</v>
      </c>
      <c r="G26" s="17" t="e">
        <f t="shared" si="5"/>
        <v>#DIV/0!</v>
      </c>
      <c r="H26" s="17"/>
      <c r="I26" s="17"/>
      <c r="K26" s="17"/>
      <c r="L26" s="17"/>
      <c r="M26" s="4"/>
    </row>
    <row r="27" spans="1:13" x14ac:dyDescent="0.25">
      <c r="A27" s="17">
        <v>14</v>
      </c>
      <c r="B27" s="17">
        <f t="shared" si="0"/>
        <v>187.42857142857142</v>
      </c>
      <c r="C27" s="17">
        <f t="shared" si="1"/>
        <v>228</v>
      </c>
      <c r="D27" s="17">
        <f t="shared" si="2"/>
        <v>40.571428571428584</v>
      </c>
      <c r="E27" s="17">
        <f t="shared" si="3"/>
        <v>187</v>
      </c>
      <c r="F27" s="17">
        <f t="shared" si="4"/>
        <v>14</v>
      </c>
      <c r="G27" s="17">
        <f>+((F27-F26)/F26)/((E27-E26)/E26)</f>
        <v>0.3340659340659341</v>
      </c>
      <c r="H27" s="17"/>
      <c r="I27" s="17"/>
      <c r="K27" s="17"/>
      <c r="L27" s="17"/>
      <c r="M27" s="4"/>
    </row>
    <row r="28" spans="1:13" x14ac:dyDescent="0.25">
      <c r="A28" s="17">
        <v>15</v>
      </c>
      <c r="B28" s="17">
        <f t="shared" si="0"/>
        <v>191.66666666666666</v>
      </c>
      <c r="C28" s="17">
        <f t="shared" si="1"/>
        <v>275</v>
      </c>
      <c r="D28" s="17">
        <f t="shared" si="2"/>
        <v>83.333333333333343</v>
      </c>
      <c r="E28" s="17">
        <f t="shared" si="3"/>
        <v>228</v>
      </c>
      <c r="F28" s="17">
        <f t="shared" si="4"/>
        <v>15</v>
      </c>
      <c r="G28" s="17">
        <f t="shared" si="5"/>
        <v>0.32578397212543553</v>
      </c>
      <c r="H28" s="17"/>
      <c r="I28" s="17"/>
      <c r="K28" s="17"/>
      <c r="L28" s="17"/>
      <c r="M28" s="4"/>
    </row>
    <row r="29" spans="1:13" x14ac:dyDescent="0.25">
      <c r="A29" s="17">
        <v>16</v>
      </c>
      <c r="B29" s="17">
        <f t="shared" si="0"/>
        <v>198.5</v>
      </c>
      <c r="C29" s="17">
        <f t="shared" si="1"/>
        <v>328</v>
      </c>
      <c r="D29" s="17">
        <f t="shared" si="2"/>
        <v>129.5</v>
      </c>
      <c r="E29" s="17">
        <f t="shared" si="3"/>
        <v>275</v>
      </c>
      <c r="F29" s="17">
        <f t="shared" si="4"/>
        <v>16</v>
      </c>
      <c r="G29" s="17">
        <f t="shared" si="5"/>
        <v>0.3234042553191489</v>
      </c>
      <c r="H29" s="17"/>
      <c r="I29" s="17"/>
      <c r="K29" s="17"/>
      <c r="L29" s="17"/>
      <c r="M29" s="4"/>
    </row>
    <row r="30" spans="1:13" x14ac:dyDescent="0.25">
      <c r="A30" s="17">
        <v>17</v>
      </c>
      <c r="B30" s="17">
        <f t="shared" si="0"/>
        <v>207.8235294117647</v>
      </c>
      <c r="C30" s="17">
        <f t="shared" si="1"/>
        <v>387</v>
      </c>
      <c r="D30" s="17">
        <f t="shared" si="2"/>
        <v>179.1764705882353</v>
      </c>
      <c r="E30" s="17">
        <f t="shared" si="3"/>
        <v>328</v>
      </c>
      <c r="F30" s="17">
        <f t="shared" si="4"/>
        <v>17</v>
      </c>
      <c r="G30" s="17">
        <f t="shared" si="5"/>
        <v>0.3242924528301887</v>
      </c>
      <c r="H30" s="17"/>
      <c r="I30" s="17"/>
      <c r="K30" s="17"/>
      <c r="L30" s="17"/>
      <c r="M30" s="4"/>
    </row>
    <row r="31" spans="1:13" x14ac:dyDescent="0.25">
      <c r="A31" s="17">
        <v>18</v>
      </c>
      <c r="B31" s="17">
        <f t="shared" si="0"/>
        <v>219.55555555555554</v>
      </c>
      <c r="C31" s="17">
        <f t="shared" si="1"/>
        <v>452</v>
      </c>
      <c r="D31" s="17">
        <f t="shared" si="2"/>
        <v>232.44444444444446</v>
      </c>
      <c r="E31" s="17">
        <f t="shared" si="3"/>
        <v>387</v>
      </c>
      <c r="F31" s="17">
        <f t="shared" si="4"/>
        <v>18</v>
      </c>
      <c r="G31" s="17">
        <f t="shared" si="5"/>
        <v>0.32701894317048852</v>
      </c>
      <c r="H31" s="17"/>
      <c r="I31" s="17"/>
      <c r="K31" s="17"/>
      <c r="L31" s="17"/>
      <c r="M31" s="4"/>
    </row>
    <row r="32" spans="1:13" x14ac:dyDescent="0.25">
      <c r="A32" s="17">
        <v>19</v>
      </c>
      <c r="B32" s="17">
        <f t="shared" si="0"/>
        <v>233.63157894736841</v>
      </c>
      <c r="C32" s="17">
        <f t="shared" si="1"/>
        <v>523</v>
      </c>
      <c r="D32" s="17">
        <f t="shared" si="2"/>
        <v>289.36842105263156</v>
      </c>
      <c r="E32" s="17">
        <f t="shared" si="3"/>
        <v>452</v>
      </c>
      <c r="F32" s="17">
        <f t="shared" si="4"/>
        <v>19</v>
      </c>
      <c r="G32" s="17">
        <f t="shared" si="5"/>
        <v>0.33076923076923076</v>
      </c>
      <c r="H32" s="17"/>
      <c r="I32" s="17"/>
      <c r="K32" s="17"/>
      <c r="L32" s="17"/>
      <c r="M32" s="4"/>
    </row>
    <row r="33" spans="1:13" x14ac:dyDescent="0.25">
      <c r="A33" s="17">
        <v>20</v>
      </c>
      <c r="B33" s="17">
        <f t="shared" si="0"/>
        <v>250</v>
      </c>
      <c r="C33" s="17">
        <f t="shared" si="1"/>
        <v>600</v>
      </c>
      <c r="D33" s="17">
        <f t="shared" si="2"/>
        <v>350</v>
      </c>
      <c r="E33" s="17">
        <f t="shared" si="3"/>
        <v>523</v>
      </c>
      <c r="F33" s="17">
        <f t="shared" si="4"/>
        <v>20</v>
      </c>
      <c r="G33" s="17">
        <f t="shared" si="5"/>
        <v>0.33506300963676799</v>
      </c>
      <c r="H33" s="17"/>
      <c r="I33" s="17"/>
      <c r="K33" s="17"/>
      <c r="L33" s="17"/>
      <c r="M33" s="4"/>
    </row>
    <row r="34" spans="1:13" x14ac:dyDescent="0.25">
      <c r="A34" s="17">
        <v>21</v>
      </c>
      <c r="B34" s="17">
        <f t="shared" si="0"/>
        <v>268.61904761904759</v>
      </c>
      <c r="C34" s="17">
        <f t="shared" si="1"/>
        <v>683</v>
      </c>
      <c r="D34" s="17">
        <f t="shared" si="2"/>
        <v>414.38095238095241</v>
      </c>
      <c r="E34" s="17">
        <f t="shared" si="3"/>
        <v>600</v>
      </c>
      <c r="F34" s="17">
        <f t="shared" si="4"/>
        <v>21</v>
      </c>
      <c r="G34" s="17">
        <f t="shared" si="5"/>
        <v>0.33961038961038964</v>
      </c>
      <c r="H34" s="17"/>
      <c r="I34" s="17"/>
      <c r="K34" s="17"/>
      <c r="L34" s="17"/>
      <c r="M34" s="4"/>
    </row>
    <row r="35" spans="1:13" x14ac:dyDescent="0.25">
      <c r="A35" s="17">
        <v>22</v>
      </c>
      <c r="B35" s="17">
        <f t="shared" si="0"/>
        <v>289.45454545454544</v>
      </c>
      <c r="C35" s="17">
        <f t="shared" si="1"/>
        <v>772</v>
      </c>
      <c r="D35" s="17">
        <f t="shared" si="2"/>
        <v>482.54545454545456</v>
      </c>
      <c r="E35" s="17">
        <f t="shared" si="3"/>
        <v>683</v>
      </c>
      <c r="F35" s="17">
        <f t="shared" si="4"/>
        <v>22</v>
      </c>
      <c r="G35" s="17">
        <f t="shared" si="5"/>
        <v>0.34423407917383819</v>
      </c>
      <c r="H35" s="17"/>
      <c r="I35" s="17"/>
      <c r="K35" s="17"/>
      <c r="L35" s="17"/>
      <c r="M35" s="4"/>
    </row>
    <row r="36" spans="1:13" x14ac:dyDescent="0.25">
      <c r="A36" s="17">
        <v>23</v>
      </c>
      <c r="B36" s="17">
        <f t="shared" si="0"/>
        <v>312.47826086956519</v>
      </c>
      <c r="C36" s="17">
        <f t="shared" si="1"/>
        <v>867</v>
      </c>
      <c r="D36" s="17">
        <f t="shared" si="2"/>
        <v>554.52173913043475</v>
      </c>
      <c r="E36" s="17">
        <f t="shared" si="3"/>
        <v>772</v>
      </c>
      <c r="F36" s="17">
        <f t="shared" si="4"/>
        <v>23</v>
      </c>
      <c r="G36" s="17">
        <f t="shared" si="5"/>
        <v>0.34882533197139937</v>
      </c>
      <c r="H36" s="17"/>
      <c r="I36" s="17"/>
      <c r="K36" s="17"/>
      <c r="L36" s="17"/>
      <c r="M36" s="4"/>
    </row>
    <row r="37" spans="1:13" x14ac:dyDescent="0.25">
      <c r="A37" s="17">
        <v>24</v>
      </c>
      <c r="B37" s="17">
        <f t="shared" si="0"/>
        <v>337.66666666666669</v>
      </c>
      <c r="C37" s="17">
        <f t="shared" si="1"/>
        <v>968</v>
      </c>
      <c r="D37" s="17">
        <f t="shared" si="2"/>
        <v>630.33333333333326</v>
      </c>
      <c r="E37" s="17">
        <f t="shared" si="3"/>
        <v>867</v>
      </c>
      <c r="F37" s="17">
        <f t="shared" si="4"/>
        <v>24</v>
      </c>
      <c r="G37" s="17">
        <f t="shared" si="5"/>
        <v>0.35331807780320368</v>
      </c>
      <c r="H37" s="17"/>
      <c r="I37" s="17"/>
      <c r="K37" s="17"/>
      <c r="L37" s="17"/>
      <c r="M37" s="4"/>
    </row>
    <row r="38" spans="1:13" x14ac:dyDescent="0.25">
      <c r="A38" s="17">
        <v>25</v>
      </c>
      <c r="B38" s="17">
        <f t="shared" si="0"/>
        <v>365</v>
      </c>
      <c r="C38" s="17">
        <f t="shared" si="1"/>
        <v>1075</v>
      </c>
      <c r="D38" s="17">
        <f t="shared" si="2"/>
        <v>710</v>
      </c>
      <c r="E38" s="17">
        <f t="shared" si="3"/>
        <v>968</v>
      </c>
      <c r="F38" s="17">
        <f t="shared" si="4"/>
        <v>25</v>
      </c>
      <c r="G38" s="17">
        <f t="shared" si="5"/>
        <v>0.35767326732673266</v>
      </c>
      <c r="H38" s="17"/>
      <c r="I38" s="17"/>
      <c r="K38" s="17"/>
      <c r="L38" s="17"/>
      <c r="M38" s="4"/>
    </row>
    <row r="39" spans="1:13" x14ac:dyDescent="0.25">
      <c r="A39" s="17">
        <v>26</v>
      </c>
      <c r="B39" s="17">
        <f t="shared" si="0"/>
        <v>394.46153846153845</v>
      </c>
      <c r="C39" s="17">
        <f t="shared" si="1"/>
        <v>1188</v>
      </c>
      <c r="D39" s="17">
        <f t="shared" si="2"/>
        <v>793.53846153846155</v>
      </c>
      <c r="E39" s="17">
        <f t="shared" si="3"/>
        <v>1075</v>
      </c>
      <c r="F39" s="17">
        <f t="shared" si="4"/>
        <v>26</v>
      </c>
      <c r="G39" s="17">
        <f t="shared" si="5"/>
        <v>0.36186915887850468</v>
      </c>
      <c r="H39" s="17"/>
      <c r="I39" s="17"/>
      <c r="K39" s="17"/>
      <c r="L39" s="17"/>
      <c r="M39" s="4"/>
    </row>
    <row r="40" spans="1:13" x14ac:dyDescent="0.25">
      <c r="A40" s="17">
        <v>27</v>
      </c>
      <c r="B40" s="17">
        <f t="shared" si="0"/>
        <v>426.03703703703701</v>
      </c>
      <c r="C40" s="17">
        <f t="shared" si="1"/>
        <v>1307</v>
      </c>
      <c r="D40" s="17">
        <f t="shared" si="2"/>
        <v>880.96296296296305</v>
      </c>
      <c r="E40" s="17">
        <f t="shared" si="3"/>
        <v>1188</v>
      </c>
      <c r="F40" s="17">
        <f t="shared" si="4"/>
        <v>27</v>
      </c>
      <c r="G40" s="17">
        <f t="shared" si="5"/>
        <v>0.36589516678012252</v>
      </c>
      <c r="H40" s="17"/>
      <c r="I40" s="17"/>
      <c r="K40" s="17"/>
      <c r="L40" s="17"/>
      <c r="M40" s="4"/>
    </row>
    <row r="41" spans="1:13" x14ac:dyDescent="0.25">
      <c r="A41" s="17">
        <v>28</v>
      </c>
      <c r="B41" s="17">
        <f t="shared" si="0"/>
        <v>459.71428571428572</v>
      </c>
      <c r="C41" s="17">
        <f t="shared" si="1"/>
        <v>1432</v>
      </c>
      <c r="D41" s="17">
        <f t="shared" si="2"/>
        <v>972.28571428571422</v>
      </c>
      <c r="E41" s="17">
        <f t="shared" si="3"/>
        <v>1307</v>
      </c>
      <c r="F41" s="17">
        <f t="shared" si="4"/>
        <v>28</v>
      </c>
      <c r="G41" s="17">
        <f t="shared" si="5"/>
        <v>0.36974789915966383</v>
      </c>
      <c r="H41" s="17"/>
      <c r="I41" s="17"/>
      <c r="K41" s="17"/>
      <c r="L41" s="17"/>
      <c r="M41" s="4"/>
    </row>
    <row r="42" spans="1:13" x14ac:dyDescent="0.25">
      <c r="A42" s="17">
        <v>29</v>
      </c>
      <c r="B42" s="17">
        <f t="shared" si="0"/>
        <v>495.48275862068965</v>
      </c>
      <c r="C42" s="17">
        <f t="shared" si="1"/>
        <v>1563</v>
      </c>
      <c r="D42" s="17">
        <f t="shared" si="2"/>
        <v>1067.5172413793102</v>
      </c>
      <c r="E42" s="17">
        <f t="shared" si="3"/>
        <v>1432</v>
      </c>
      <c r="F42" s="17">
        <f t="shared" si="4"/>
        <v>29</v>
      </c>
      <c r="G42" s="17">
        <f t="shared" si="5"/>
        <v>0.37342857142857144</v>
      </c>
      <c r="H42" s="17"/>
      <c r="I42" s="17"/>
      <c r="K42" s="17"/>
      <c r="L42" s="17"/>
      <c r="M42" s="4"/>
    </row>
    <row r="43" spans="1:13" x14ac:dyDescent="0.25">
      <c r="A43" s="17">
        <v>30</v>
      </c>
      <c r="B43" s="17">
        <f t="shared" si="0"/>
        <v>533.33333333333337</v>
      </c>
      <c r="C43" s="17">
        <f t="shared" si="1"/>
        <v>1700</v>
      </c>
      <c r="D43" s="17">
        <f t="shared" si="2"/>
        <v>1166.6666666666665</v>
      </c>
      <c r="E43" s="17">
        <f t="shared" si="3"/>
        <v>1563</v>
      </c>
      <c r="F43" s="17">
        <f t="shared" si="4"/>
        <v>30</v>
      </c>
      <c r="G43" s="17">
        <f t="shared" si="5"/>
        <v>0.37694130034219536</v>
      </c>
      <c r="H43" s="17"/>
      <c r="I43" s="17"/>
      <c r="K43" s="17"/>
      <c r="L43" s="17"/>
      <c r="M43" s="4"/>
    </row>
    <row r="44" spans="1:13" x14ac:dyDescent="0.25">
      <c r="A44" s="17"/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4"/>
    </row>
    <row r="45" spans="1:13" x14ac:dyDescent="0.25">
      <c r="A45" s="17"/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4"/>
    </row>
    <row r="46" spans="1:13" x14ac:dyDescent="0.25">
      <c r="A46" s="17"/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4"/>
    </row>
    <row r="47" spans="1:13" x14ac:dyDescent="0.25">
      <c r="A47" s="17"/>
      <c r="B47" s="17"/>
      <c r="C47" s="17"/>
      <c r="D47" s="17"/>
      <c r="E47" s="17"/>
      <c r="F47" s="17"/>
      <c r="G47" s="17"/>
      <c r="H47" s="17"/>
      <c r="I47" s="17"/>
      <c r="K47" s="17"/>
      <c r="L47" s="17"/>
      <c r="M47" s="4"/>
    </row>
    <row r="48" spans="1:13" x14ac:dyDescent="0.25">
      <c r="A48" s="17"/>
      <c r="B48" s="17"/>
      <c r="C48" s="17"/>
      <c r="D48" s="17"/>
      <c r="E48" s="17"/>
      <c r="F48" s="17"/>
      <c r="G48" s="17"/>
      <c r="H48" s="17"/>
      <c r="I48" s="17"/>
      <c r="K48" s="17"/>
      <c r="L48" s="17"/>
      <c r="M48" s="4"/>
    </row>
    <row r="49" spans="1:13" x14ac:dyDescent="0.25">
      <c r="A49" s="17"/>
      <c r="B49" s="17"/>
      <c r="C49" s="17"/>
      <c r="D49" s="17"/>
      <c r="E49" s="17"/>
      <c r="F49" s="17"/>
      <c r="G49" s="17"/>
      <c r="H49" s="17"/>
      <c r="I49" s="17"/>
      <c r="K49" s="17"/>
      <c r="L49" s="17"/>
      <c r="M49" s="4"/>
    </row>
    <row r="50" spans="1:13" x14ac:dyDescent="0.25">
      <c r="A50" s="17"/>
      <c r="B50" s="17"/>
      <c r="C50" s="17"/>
      <c r="D50" s="17"/>
      <c r="E50" s="17"/>
      <c r="F50" s="17"/>
      <c r="G50" s="17"/>
      <c r="H50" s="17"/>
      <c r="I50" s="17"/>
      <c r="K50" s="17"/>
      <c r="L50" s="17"/>
      <c r="M50" s="4"/>
    </row>
    <row r="51" spans="1:13" x14ac:dyDescent="0.25">
      <c r="A51" s="17"/>
      <c r="B51" s="17"/>
      <c r="C51" s="17"/>
      <c r="D51" s="17"/>
      <c r="E51" s="17"/>
      <c r="F51" s="17"/>
      <c r="G51" s="17"/>
      <c r="H51" s="17"/>
      <c r="I51" s="17"/>
      <c r="K51" s="17"/>
      <c r="L51" s="17"/>
      <c r="M51" s="4"/>
    </row>
    <row r="52" spans="1:13" x14ac:dyDescent="0.25">
      <c r="A52" s="17"/>
      <c r="B52" s="17"/>
      <c r="C52" s="17"/>
      <c r="D52" s="17"/>
      <c r="E52" s="17"/>
      <c r="F52" s="17"/>
      <c r="G52" s="17"/>
      <c r="H52" s="17"/>
      <c r="I52" s="17"/>
      <c r="K52" s="17"/>
      <c r="L52" s="17"/>
      <c r="M52" s="4"/>
    </row>
    <row r="53" spans="1:13" x14ac:dyDescent="0.25">
      <c r="A53" s="17"/>
      <c r="B53" s="17"/>
      <c r="C53" s="17"/>
      <c r="D53" s="17"/>
      <c r="E53" s="17"/>
      <c r="F53" s="17"/>
      <c r="G53" s="17"/>
      <c r="H53" s="17"/>
      <c r="I53" s="17"/>
      <c r="K53" s="17"/>
      <c r="L53" s="17"/>
      <c r="M53" s="4"/>
    </row>
    <row r="54" spans="1:13" x14ac:dyDescent="0.25">
      <c r="A54" s="17"/>
      <c r="B54" s="17"/>
      <c r="C54" s="17"/>
      <c r="D54" s="17"/>
      <c r="E54" s="17"/>
      <c r="F54" s="17"/>
      <c r="G54" s="17"/>
      <c r="H54" s="17"/>
      <c r="I54" s="17"/>
      <c r="K54" s="17"/>
      <c r="L54" s="17"/>
      <c r="M54" s="4"/>
    </row>
    <row r="55" spans="1:13" x14ac:dyDescent="0.25">
      <c r="A55" s="17"/>
      <c r="B55" s="17"/>
      <c r="C55" s="17"/>
      <c r="D55" s="17"/>
      <c r="E55" s="17"/>
      <c r="F55" s="17"/>
      <c r="G55" s="17"/>
      <c r="H55" s="17"/>
      <c r="I55" s="17"/>
      <c r="K55" s="17"/>
      <c r="L55" s="17"/>
      <c r="M55" s="4"/>
    </row>
    <row r="56" spans="1:13" x14ac:dyDescent="0.25">
      <c r="A56" s="17"/>
      <c r="B56" s="17"/>
      <c r="C56" s="17"/>
      <c r="D56" s="17"/>
      <c r="E56" s="17"/>
      <c r="F56" s="17"/>
      <c r="G56" s="17"/>
      <c r="H56" s="17"/>
      <c r="I56" s="17"/>
      <c r="K56" s="17"/>
      <c r="L56" s="17"/>
      <c r="M56" s="4"/>
    </row>
    <row r="57" spans="1:13" x14ac:dyDescent="0.25">
      <c r="A57" s="17"/>
      <c r="B57" s="17"/>
      <c r="C57" s="17"/>
      <c r="D57" s="17"/>
      <c r="E57" s="17"/>
      <c r="F57" s="17"/>
      <c r="G57" s="17"/>
      <c r="H57" s="17"/>
      <c r="I57" s="17"/>
      <c r="K57" s="17"/>
      <c r="L57" s="17"/>
      <c r="M57" s="4"/>
    </row>
    <row r="58" spans="1:13" x14ac:dyDescent="0.25">
      <c r="A58" s="17"/>
      <c r="B58" s="17"/>
      <c r="C58" s="17"/>
      <c r="D58" s="17"/>
      <c r="E58" s="17"/>
      <c r="F58" s="17"/>
      <c r="G58" s="17"/>
      <c r="H58" s="17"/>
      <c r="I58" s="17"/>
      <c r="K58" s="17"/>
      <c r="L58" s="17"/>
      <c r="M58" s="4"/>
    </row>
    <row r="59" spans="1:13" x14ac:dyDescent="0.25">
      <c r="A59" s="17"/>
      <c r="B59" s="17"/>
      <c r="C59" s="17"/>
      <c r="D59" s="17"/>
      <c r="E59" s="17"/>
      <c r="F59" s="17"/>
      <c r="G59" s="17"/>
      <c r="H59" s="17"/>
      <c r="I59" s="17"/>
      <c r="K59" s="17"/>
      <c r="L59" s="17"/>
      <c r="M59" s="4"/>
    </row>
    <row r="60" spans="1:13" x14ac:dyDescent="0.25">
      <c r="A60" s="17"/>
      <c r="B60" s="17"/>
      <c r="C60" s="17"/>
      <c r="D60" s="17"/>
      <c r="E60" s="17"/>
      <c r="F60" s="17"/>
      <c r="G60" s="17"/>
      <c r="H60" s="17"/>
      <c r="I60" s="17"/>
      <c r="K60" s="17"/>
      <c r="L60" s="17"/>
      <c r="M60" s="4"/>
    </row>
    <row r="61" spans="1:13" x14ac:dyDescent="0.25">
      <c r="A61" s="17"/>
      <c r="B61" s="17"/>
      <c r="C61" s="17"/>
      <c r="D61" s="17"/>
      <c r="E61" s="17"/>
      <c r="F61" s="17"/>
      <c r="G61" s="17"/>
      <c r="H61" s="17"/>
      <c r="I61" s="17"/>
      <c r="K61" s="17"/>
      <c r="L61" s="17"/>
      <c r="M61" s="4"/>
    </row>
    <row r="62" spans="1:13" x14ac:dyDescent="0.25">
      <c r="A62" s="17"/>
      <c r="B62" s="17"/>
      <c r="C62" s="17"/>
      <c r="D62" s="17"/>
      <c r="E62" s="17"/>
      <c r="F62" s="17"/>
      <c r="G62" s="17"/>
      <c r="H62" s="17"/>
      <c r="I62" s="17"/>
      <c r="K62" s="17"/>
      <c r="L62" s="17"/>
      <c r="M62" s="4"/>
    </row>
    <row r="63" spans="1:13" x14ac:dyDescent="0.25">
      <c r="A63" s="17"/>
      <c r="B63" s="17"/>
      <c r="C63" s="17"/>
      <c r="D63" s="17"/>
      <c r="E63" s="17"/>
      <c r="F63" s="17"/>
      <c r="G63" s="17"/>
      <c r="H63" s="17"/>
      <c r="I63" s="17"/>
      <c r="K63" s="17"/>
      <c r="L63" s="17"/>
      <c r="M63" s="4"/>
    </row>
    <row r="64" spans="1:13" x14ac:dyDescent="0.25">
      <c r="A64" s="17"/>
      <c r="B64" s="17"/>
      <c r="C64" s="17"/>
      <c r="D64" s="17"/>
      <c r="E64" s="17"/>
      <c r="F64" s="17"/>
      <c r="G64" s="17"/>
      <c r="H64" s="17"/>
      <c r="I64" s="17"/>
      <c r="K64" s="17"/>
      <c r="L64" s="17"/>
      <c r="M64" s="4"/>
    </row>
    <row r="65" spans="1:13" x14ac:dyDescent="0.25">
      <c r="A65" s="17"/>
      <c r="B65" s="17"/>
      <c r="C65" s="17"/>
      <c r="D65" s="17"/>
      <c r="E65" s="17"/>
      <c r="F65" s="17"/>
      <c r="G65" s="17"/>
      <c r="H65" s="17"/>
      <c r="I65" s="17"/>
      <c r="K65" s="17"/>
      <c r="L65" s="17"/>
      <c r="M65" s="4"/>
    </row>
    <row r="66" spans="1:13" x14ac:dyDescent="0.25">
      <c r="A66" s="17"/>
      <c r="B66" s="17"/>
      <c r="C66" s="17"/>
      <c r="D66" s="17"/>
      <c r="E66" s="17"/>
      <c r="F66" s="17"/>
      <c r="G66" s="17"/>
      <c r="H66" s="17"/>
      <c r="I66" s="17"/>
      <c r="K66" s="17"/>
      <c r="L66" s="17"/>
      <c r="M66" s="4"/>
    </row>
    <row r="67" spans="1:13" x14ac:dyDescent="0.25">
      <c r="A67" s="17"/>
      <c r="B67" s="17"/>
      <c r="C67" s="17"/>
      <c r="D67" s="17"/>
      <c r="E67" s="17"/>
      <c r="F67" s="17"/>
      <c r="G67" s="17"/>
      <c r="H67" s="17"/>
      <c r="I67" s="17"/>
      <c r="K67" s="17"/>
      <c r="L67" s="17"/>
      <c r="M67" s="4"/>
    </row>
    <row r="68" spans="1:13" x14ac:dyDescent="0.25">
      <c r="A68" s="17"/>
      <c r="B68" s="17"/>
      <c r="C68" s="17"/>
      <c r="D68" s="17"/>
      <c r="E68" s="17"/>
      <c r="F68" s="17"/>
      <c r="G68" s="17"/>
      <c r="H68" s="17"/>
      <c r="I68" s="17"/>
      <c r="K68" s="17"/>
      <c r="L68" s="17"/>
      <c r="M68" s="4"/>
    </row>
    <row r="69" spans="1:13" x14ac:dyDescent="0.25">
      <c r="A69" s="17"/>
      <c r="B69" s="17"/>
      <c r="C69" s="17"/>
      <c r="D69" s="17"/>
      <c r="E69" s="17"/>
      <c r="F69" s="17"/>
      <c r="G69" s="17"/>
      <c r="H69" s="17"/>
      <c r="I69" s="17"/>
      <c r="K69" s="17"/>
      <c r="L69" s="17"/>
      <c r="M69" s="4"/>
    </row>
    <row r="70" spans="1:13" x14ac:dyDescent="0.25">
      <c r="A70" s="17"/>
      <c r="B70" s="17"/>
      <c r="C70" s="17"/>
      <c r="D70" s="17"/>
      <c r="E70" s="17"/>
      <c r="F70" s="17"/>
      <c r="G70" s="17"/>
      <c r="H70" s="17"/>
      <c r="I70" s="17"/>
      <c r="K70" s="17"/>
      <c r="L70" s="17"/>
      <c r="M70" s="4"/>
    </row>
    <row r="71" spans="1:13" x14ac:dyDescent="0.25">
      <c r="A71" s="17"/>
      <c r="B71" s="17"/>
      <c r="C71" s="17"/>
      <c r="D71" s="17"/>
      <c r="E71" s="17"/>
      <c r="F71" s="17"/>
      <c r="G71" s="17"/>
      <c r="H71" s="17"/>
      <c r="I71" s="17"/>
      <c r="K71" s="17"/>
      <c r="L71" s="17"/>
      <c r="M71" s="4"/>
    </row>
    <row r="72" spans="1:13" x14ac:dyDescent="0.25">
      <c r="A72" s="17"/>
      <c r="B72" s="17"/>
      <c r="C72" s="17"/>
      <c r="D72" s="17"/>
      <c r="E72" s="17"/>
      <c r="F72" s="17"/>
      <c r="G72" s="17"/>
      <c r="H72" s="17"/>
      <c r="I72" s="17"/>
      <c r="K72" s="17"/>
      <c r="L72" s="17"/>
      <c r="M72" s="4"/>
    </row>
    <row r="73" spans="1:13" x14ac:dyDescent="0.25">
      <c r="A73" s="17"/>
      <c r="B73" s="17"/>
      <c r="C73" s="17"/>
      <c r="D73" s="17"/>
      <c r="E73" s="17"/>
      <c r="F73" s="17"/>
      <c r="G73" s="17"/>
      <c r="H73" s="17"/>
      <c r="I73" s="17"/>
      <c r="K73" s="17"/>
      <c r="L73" s="17"/>
      <c r="M73" s="4"/>
    </row>
    <row r="74" spans="1:13" x14ac:dyDescent="0.25">
      <c r="A74" s="17"/>
      <c r="B74" s="17"/>
      <c r="C74" s="17"/>
      <c r="D74" s="17"/>
      <c r="E74" s="17"/>
      <c r="F74" s="17"/>
      <c r="G74" s="17"/>
      <c r="H74" s="17"/>
      <c r="I74" s="17"/>
      <c r="K74" s="17"/>
      <c r="L74" s="17"/>
      <c r="M74" s="4"/>
    </row>
    <row r="75" spans="1:13" x14ac:dyDescent="0.25">
      <c r="A75" s="17"/>
      <c r="B75" s="17"/>
      <c r="C75" s="17"/>
      <c r="D75" s="17"/>
      <c r="E75" s="17"/>
      <c r="F75" s="17"/>
      <c r="G75" s="17"/>
      <c r="H75" s="17"/>
      <c r="I75" s="17"/>
      <c r="K75" s="17"/>
      <c r="L75" s="17"/>
      <c r="M75" s="4"/>
    </row>
    <row r="76" spans="1:13" x14ac:dyDescent="0.25">
      <c r="A76" s="17"/>
      <c r="B76" s="17"/>
      <c r="C76" s="17"/>
      <c r="D76" s="17"/>
      <c r="E76" s="17"/>
      <c r="F76" s="17"/>
      <c r="G76" s="17"/>
      <c r="H76" s="17"/>
      <c r="I76" s="17"/>
      <c r="K76" s="17"/>
      <c r="L76" s="17"/>
      <c r="M76" s="4"/>
    </row>
    <row r="77" spans="1:13" x14ac:dyDescent="0.25">
      <c r="A77" s="17"/>
      <c r="B77" s="17"/>
      <c r="C77" s="17"/>
      <c r="D77" s="17"/>
      <c r="E77" s="17"/>
      <c r="F77" s="17"/>
      <c r="G77" s="17"/>
      <c r="H77" s="17"/>
      <c r="I77" s="17"/>
      <c r="K77" s="17"/>
      <c r="L77" s="17"/>
      <c r="M77" s="4"/>
    </row>
    <row r="78" spans="1:13" x14ac:dyDescent="0.25">
      <c r="A78" s="17"/>
      <c r="B78" s="17"/>
      <c r="C78" s="17"/>
      <c r="D78" s="17"/>
      <c r="E78" s="17"/>
      <c r="F78" s="17"/>
      <c r="G78" s="17"/>
      <c r="H78" s="17"/>
      <c r="I78" s="17"/>
      <c r="K78" s="17"/>
      <c r="L78" s="17"/>
      <c r="M78" s="4"/>
    </row>
    <row r="79" spans="1:13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M79" s="17"/>
    </row>
    <row r="80" spans="1:13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M80" s="17"/>
    </row>
    <row r="81" spans="1:13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M81" s="17"/>
    </row>
    <row r="82" spans="1:13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M82" s="17"/>
    </row>
    <row r="83" spans="1:13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M83" s="17"/>
    </row>
    <row r="84" spans="1:13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M84" s="17"/>
    </row>
    <row r="85" spans="1:13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M85" s="17"/>
    </row>
    <row r="86" spans="1:13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M86" s="17"/>
    </row>
    <row r="87" spans="1:13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M87" s="17"/>
    </row>
    <row r="88" spans="1:13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M88" s="17"/>
    </row>
    <row r="89" spans="1:13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M89" s="17"/>
    </row>
    <row r="90" spans="1:1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M90" s="17"/>
    </row>
    <row r="91" spans="1:13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M91" s="17"/>
    </row>
    <row r="92" spans="1:13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13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1:1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1:13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1:13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13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1:13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1:13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13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13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13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1:13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13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1:13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1:13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1:13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1:13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1:13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3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1:13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1:13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 spans="1:13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1:13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 spans="1:13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 spans="1:13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1:13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1:13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1:13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1:13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1:13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1:13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1:13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1:13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1:13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1:13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1:13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1:13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1:13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1:13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1:13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1:13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1:13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1:13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1:13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1:13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1:13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1:13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1:13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1:13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1:13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1:13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1:13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1:13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1:13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1:13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1:1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1:13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1:13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1:13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1:13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1:13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1:13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3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1:13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1:13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1:13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1:13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1:13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1:13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1:13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1:13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1:13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1:13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1:13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1:13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1:13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1:13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3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1:13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1:13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1:13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1:13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1:13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1:13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1:13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1:13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1:13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1:13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1:13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1:13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1:13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1:13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1:13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1:13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1:13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1:13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1:13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1:13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1:13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1:13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1:13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1:13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1:13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1:13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1:13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1:13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1:13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1:13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1:13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1:13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1:13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1:13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1:13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1:13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1:13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1:13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 spans="1:13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 spans="1:13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1:13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 spans="1:13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1:13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 spans="1:13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 spans="1:13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 spans="1:13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3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1:13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 spans="1:13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1:13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 spans="1:13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1:13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1:13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 spans="1:13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 spans="1:13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 spans="1:13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 spans="1:13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1:13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 spans="1:13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 spans="1:13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 spans="1:13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1:13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1:13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 spans="1:13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1:13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1:13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1:13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 spans="1:13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 spans="1:13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1:13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1:13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 spans="1:13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 spans="1:13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 spans="1:13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1:13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 spans="1:13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 spans="1:13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3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1:13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1:13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1:13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 spans="1:13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1:13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 spans="1:13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1:13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1:13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1:13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 spans="1:13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 spans="1:13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 spans="1:13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 spans="1:13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 spans="1:13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 spans="1:13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1:13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 spans="1:13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 spans="1:13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 spans="1:13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 spans="1:13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 spans="1:13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 spans="1:13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 spans="1:13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 spans="1:13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 spans="1:13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 spans="1:13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1:13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 spans="1:13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 spans="1:13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 spans="1:13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1:13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1:13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 spans="1:13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 spans="1:13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 spans="1:13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1:13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 spans="1:13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 spans="1:13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 spans="1:13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 spans="1:13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 spans="1:13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1:13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 spans="1:13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 spans="1:13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1:13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 spans="1:13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1:13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1:13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 spans="1:13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 spans="1:13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 spans="1:13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 spans="1:13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 spans="1:13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 spans="1:13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  <row r="409" spans="1:13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</row>
    <row r="410" spans="1:13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</row>
    <row r="411" spans="1:13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</row>
    <row r="412" spans="1:13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</row>
    <row r="413" spans="1:13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</row>
    <row r="414" spans="1:13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1:13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 spans="1:13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</row>
    <row r="417" spans="1:13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</row>
    <row r="418" spans="1:13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</row>
    <row r="419" spans="1:13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</row>
    <row r="420" spans="1:13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</row>
    <row r="421" spans="1:13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</row>
    <row r="422" spans="1:13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</row>
    <row r="423" spans="1:13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</row>
    <row r="424" spans="1:13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</row>
    <row r="425" spans="1:13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</row>
    <row r="426" spans="1:13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</row>
    <row r="427" spans="1:13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</row>
    <row r="428" spans="1:13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</row>
    <row r="429" spans="1:13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</row>
    <row r="430" spans="1:13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</row>
    <row r="431" spans="1:13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</row>
    <row r="432" spans="1:13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</row>
    <row r="433" spans="1:13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4" workbookViewId="0">
      <selection activeCell="B10" sqref="B10"/>
    </sheetView>
  </sheetViews>
  <sheetFormatPr defaultRowHeight="15" x14ac:dyDescent="0.25"/>
  <cols>
    <col min="1" max="1" width="30.85546875" customWidth="1"/>
    <col min="2" max="4" width="15.85546875" customWidth="1"/>
    <col min="6" max="6" width="11.42578125" customWidth="1"/>
  </cols>
  <sheetData>
    <row r="1" spans="1:3" x14ac:dyDescent="0.25">
      <c r="A1" t="s">
        <v>43</v>
      </c>
    </row>
    <row r="4" spans="1:3" x14ac:dyDescent="0.25">
      <c r="A4" t="s">
        <v>23</v>
      </c>
    </row>
    <row r="5" spans="1:3" ht="18" x14ac:dyDescent="0.35">
      <c r="A5" t="s">
        <v>18</v>
      </c>
      <c r="B5" s="14">
        <v>0.2</v>
      </c>
      <c r="C5" s="19"/>
    </row>
    <row r="6" spans="1:3" ht="18" x14ac:dyDescent="0.35">
      <c r="A6" t="s">
        <v>19</v>
      </c>
      <c r="B6" s="14">
        <f>1-B5</f>
        <v>0.8</v>
      </c>
      <c r="C6" s="19"/>
    </row>
    <row r="7" spans="1:3" x14ac:dyDescent="0.25">
      <c r="A7" t="s">
        <v>24</v>
      </c>
      <c r="B7" s="14">
        <v>1.5</v>
      </c>
      <c r="C7" s="19"/>
    </row>
    <row r="8" spans="1:3" x14ac:dyDescent="0.25">
      <c r="B8" s="15"/>
      <c r="C8" s="20"/>
    </row>
    <row r="9" spans="1:3" ht="18" x14ac:dyDescent="0.35">
      <c r="A9" t="s">
        <v>31</v>
      </c>
      <c r="B9" s="14">
        <v>2.5</v>
      </c>
    </row>
    <row r="10" spans="1:3" ht="18" x14ac:dyDescent="0.35">
      <c r="A10" t="s">
        <v>32</v>
      </c>
      <c r="B10" s="14">
        <v>7</v>
      </c>
    </row>
    <row r="11" spans="1:3" ht="18" x14ac:dyDescent="0.35">
      <c r="A11" t="s">
        <v>33</v>
      </c>
      <c r="B11" s="14">
        <v>0.7</v>
      </c>
    </row>
    <row r="12" spans="1:3" ht="18" x14ac:dyDescent="0.35">
      <c r="A12" t="s">
        <v>34</v>
      </c>
      <c r="B12" s="14">
        <v>1</v>
      </c>
    </row>
    <row r="13" spans="1:3" ht="18" x14ac:dyDescent="0.35">
      <c r="A13" t="s">
        <v>20</v>
      </c>
      <c r="B13" s="14">
        <v>5</v>
      </c>
    </row>
    <row r="15" spans="1:3" x14ac:dyDescent="0.25">
      <c r="B15" s="15"/>
    </row>
    <row r="16" spans="1:3" x14ac:dyDescent="0.25">
      <c r="A16" t="s">
        <v>35</v>
      </c>
      <c r="B16" s="15">
        <f>MAX(K26:K60)</f>
        <v>5.3</v>
      </c>
      <c r="C16">
        <v>0</v>
      </c>
    </row>
    <row r="17" spans="1:12" x14ac:dyDescent="0.25">
      <c r="B17" s="15">
        <f>+B16</f>
        <v>5.3</v>
      </c>
      <c r="C17" s="15">
        <f>MAX(L26:L60)</f>
        <v>18.969786590489143</v>
      </c>
    </row>
    <row r="18" spans="1:12" x14ac:dyDescent="0.25">
      <c r="B18" s="15"/>
    </row>
    <row r="19" spans="1:12" x14ac:dyDescent="0.25">
      <c r="B19" s="15"/>
    </row>
    <row r="20" spans="1:12" x14ac:dyDescent="0.25">
      <c r="B20" s="15"/>
    </row>
    <row r="21" spans="1:12" x14ac:dyDescent="0.25">
      <c r="B21" s="15"/>
    </row>
    <row r="22" spans="1:12" x14ac:dyDescent="0.25">
      <c r="B22" s="15"/>
    </row>
    <row r="24" spans="1:12" x14ac:dyDescent="0.25">
      <c r="B24" s="44" t="s">
        <v>25</v>
      </c>
      <c r="C24" s="44"/>
      <c r="D24" s="44"/>
      <c r="E24" s="44" t="s">
        <v>26</v>
      </c>
      <c r="F24" s="44"/>
      <c r="G24" s="44"/>
      <c r="H24" s="44" t="s">
        <v>27</v>
      </c>
      <c r="I24" s="44"/>
      <c r="J24" s="44"/>
    </row>
    <row r="25" spans="1:12" x14ac:dyDescent="0.25">
      <c r="A25" s="2" t="s">
        <v>17</v>
      </c>
      <c r="B25" s="18" t="s">
        <v>28</v>
      </c>
      <c r="C25" s="18" t="s">
        <v>36</v>
      </c>
      <c r="D25" s="5" t="s">
        <v>37</v>
      </c>
      <c r="E25" t="s">
        <v>29</v>
      </c>
      <c r="F25" t="s">
        <v>38</v>
      </c>
      <c r="G25" t="s">
        <v>39</v>
      </c>
      <c r="H25" t="s">
        <v>30</v>
      </c>
      <c r="I25" t="s">
        <v>40</v>
      </c>
      <c r="J25" t="s">
        <v>41</v>
      </c>
      <c r="K25" s="4">
        <f>MAX(H26:H60)</f>
        <v>3.2597865904891439</v>
      </c>
    </row>
    <row r="26" spans="1:12" x14ac:dyDescent="0.25">
      <c r="A26">
        <v>0.1</v>
      </c>
      <c r="B26" s="9">
        <f t="shared" ref="B26:B60" si="0">+$B$7*$A26^$B$5*$B$13^$B$6*$B$9</f>
        <v>8.5744697236373693</v>
      </c>
      <c r="C26" s="9">
        <f>+B26/A26</f>
        <v>85.744697236373682</v>
      </c>
      <c r="D26" s="4"/>
      <c r="E26" s="17">
        <f t="shared" ref="E26:E60" si="1">+A26*$B$11+$B$10+$B$13*$B$12</f>
        <v>12.07</v>
      </c>
      <c r="F26" s="17">
        <f>+E26/A26</f>
        <v>120.7</v>
      </c>
      <c r="H26" s="4">
        <f>+B26-E26</f>
        <v>-3.495530276362631</v>
      </c>
      <c r="I26" s="4">
        <f>+C26-F26</f>
        <v>-34.955302763626321</v>
      </c>
      <c r="J26" s="4"/>
      <c r="K26">
        <f>IF(H26=$K$25,A26,0)</f>
        <v>0</v>
      </c>
      <c r="L26">
        <f>IF(H26=$K$25,B26,0)</f>
        <v>0</v>
      </c>
    </row>
    <row r="27" spans="1:12" x14ac:dyDescent="0.25">
      <c r="A27">
        <v>0.5</v>
      </c>
      <c r="B27" s="9">
        <f t="shared" si="0"/>
        <v>11.830450209003624</v>
      </c>
      <c r="C27" s="9">
        <f t="shared" ref="C27:C60" si="2">+B27/A27</f>
        <v>23.660900418007248</v>
      </c>
      <c r="D27" s="4">
        <f>+B27-B26</f>
        <v>3.2559804853662548</v>
      </c>
      <c r="E27" s="17">
        <f t="shared" si="1"/>
        <v>12.35</v>
      </c>
      <c r="F27" s="17">
        <f t="shared" ref="F27:F60" si="3">+E27/A27</f>
        <v>24.7</v>
      </c>
      <c r="G27">
        <f t="shared" ref="G27:G60" si="4">+(A27-A26)*$B$11</f>
        <v>0.27999999999999997</v>
      </c>
      <c r="H27" s="4">
        <f t="shared" ref="H27:H60" si="5">+B27-E27</f>
        <v>-0.51954979099637555</v>
      </c>
      <c r="I27" s="4">
        <f t="shared" ref="I27:I60" si="6">+C27-F27</f>
        <v>-1.0390995819927511</v>
      </c>
      <c r="J27" s="4">
        <f t="shared" ref="J27:J60" si="7">+D27-G27</f>
        <v>2.975980485366255</v>
      </c>
      <c r="K27">
        <f t="shared" ref="K27:K60" si="8">IF(H27=$K$25,A27,0)</f>
        <v>0</v>
      </c>
      <c r="L27">
        <f t="shared" ref="L27:L60" si="9">IF(H27=$K$25,B27,0)</f>
        <v>0</v>
      </c>
    </row>
    <row r="28" spans="1:12" x14ac:dyDescent="0.25">
      <c r="A28">
        <v>0.9</v>
      </c>
      <c r="B28" s="9">
        <f t="shared" si="0"/>
        <v>13.306252889297909</v>
      </c>
      <c r="C28" s="9">
        <f t="shared" si="2"/>
        <v>14.784725432553232</v>
      </c>
      <c r="D28" s="4">
        <f t="shared" ref="D28:D60" si="10">+B28-B27</f>
        <v>1.4758026802942847</v>
      </c>
      <c r="E28" s="17">
        <f t="shared" si="1"/>
        <v>12.629999999999999</v>
      </c>
      <c r="F28" s="17">
        <f t="shared" si="3"/>
        <v>14.033333333333331</v>
      </c>
      <c r="G28">
        <f t="shared" si="4"/>
        <v>0.27999999999999997</v>
      </c>
      <c r="H28" s="4">
        <f t="shared" si="5"/>
        <v>0.67625288929790983</v>
      </c>
      <c r="I28" s="4">
        <f t="shared" si="6"/>
        <v>0.7513920992199008</v>
      </c>
      <c r="J28" s="4">
        <f t="shared" si="7"/>
        <v>1.1958026802942847</v>
      </c>
      <c r="K28">
        <f t="shared" si="8"/>
        <v>0</v>
      </c>
      <c r="L28">
        <f t="shared" si="9"/>
        <v>0</v>
      </c>
    </row>
    <row r="29" spans="1:12" x14ac:dyDescent="0.25">
      <c r="A29">
        <v>1.3</v>
      </c>
      <c r="B29" s="9">
        <f t="shared" si="0"/>
        <v>14.321745160012938</v>
      </c>
      <c r="C29" s="9">
        <f t="shared" si="2"/>
        <v>11.016727046163798</v>
      </c>
      <c r="D29" s="4">
        <f t="shared" si="10"/>
        <v>1.0154922707150291</v>
      </c>
      <c r="E29" s="17">
        <f t="shared" si="1"/>
        <v>12.91</v>
      </c>
      <c r="F29" s="17">
        <f t="shared" si="3"/>
        <v>9.930769230769231</v>
      </c>
      <c r="G29">
        <f t="shared" si="4"/>
        <v>0.27999999999999997</v>
      </c>
      <c r="H29" s="4">
        <f t="shared" si="5"/>
        <v>1.4117451600129378</v>
      </c>
      <c r="I29" s="4">
        <f t="shared" si="6"/>
        <v>1.0859578153945666</v>
      </c>
      <c r="J29" s="4">
        <f t="shared" si="7"/>
        <v>0.7354922707150291</v>
      </c>
      <c r="K29">
        <f t="shared" si="8"/>
        <v>0</v>
      </c>
      <c r="L29">
        <f t="shared" si="9"/>
        <v>0</v>
      </c>
    </row>
    <row r="30" spans="1:12" x14ac:dyDescent="0.25">
      <c r="A30">
        <v>1.7</v>
      </c>
      <c r="B30" s="9">
        <f t="shared" si="0"/>
        <v>15.111133955232752</v>
      </c>
      <c r="C30" s="9">
        <f t="shared" si="2"/>
        <v>8.8889023266075018</v>
      </c>
      <c r="D30" s="4">
        <f t="shared" si="10"/>
        <v>0.7893887952198142</v>
      </c>
      <c r="E30" s="17">
        <f t="shared" si="1"/>
        <v>13.19</v>
      </c>
      <c r="F30" s="17">
        <f t="shared" si="3"/>
        <v>7.7588235294117647</v>
      </c>
      <c r="G30">
        <f t="shared" si="4"/>
        <v>0.27999999999999992</v>
      </c>
      <c r="H30" s="4">
        <f t="shared" si="5"/>
        <v>1.9211339552327527</v>
      </c>
      <c r="I30" s="4">
        <f t="shared" si="6"/>
        <v>1.1300787971957371</v>
      </c>
      <c r="J30" s="4">
        <f t="shared" si="7"/>
        <v>0.50938879521981428</v>
      </c>
      <c r="K30">
        <f t="shared" si="8"/>
        <v>0</v>
      </c>
      <c r="L30">
        <f t="shared" si="9"/>
        <v>0</v>
      </c>
    </row>
    <row r="31" spans="1:12" x14ac:dyDescent="0.25">
      <c r="A31">
        <v>2.1</v>
      </c>
      <c r="B31" s="9">
        <f t="shared" si="0"/>
        <v>15.763444794488759</v>
      </c>
      <c r="C31" s="9">
        <f t="shared" si="2"/>
        <v>7.5064022830898853</v>
      </c>
      <c r="D31" s="4">
        <f t="shared" si="10"/>
        <v>0.65231083925600686</v>
      </c>
      <c r="E31" s="17">
        <f t="shared" si="1"/>
        <v>13.47</v>
      </c>
      <c r="F31" s="17">
        <f t="shared" si="3"/>
        <v>6.4142857142857146</v>
      </c>
      <c r="G31">
        <f t="shared" si="4"/>
        <v>0.28000000000000008</v>
      </c>
      <c r="H31" s="4">
        <f t="shared" si="5"/>
        <v>2.2934447944887584</v>
      </c>
      <c r="I31" s="4">
        <f t="shared" si="6"/>
        <v>1.0921165688041707</v>
      </c>
      <c r="J31" s="4">
        <f t="shared" si="7"/>
        <v>0.37231083925600678</v>
      </c>
      <c r="K31">
        <f t="shared" si="8"/>
        <v>0</v>
      </c>
      <c r="L31">
        <f t="shared" si="9"/>
        <v>0</v>
      </c>
    </row>
    <row r="32" spans="1:12" x14ac:dyDescent="0.25">
      <c r="A32">
        <v>2.5</v>
      </c>
      <c r="B32" s="9">
        <f t="shared" si="0"/>
        <v>16.322823061802328</v>
      </c>
      <c r="C32" s="9">
        <f t="shared" si="2"/>
        <v>6.5291292247209309</v>
      </c>
      <c r="D32" s="4">
        <f t="shared" si="10"/>
        <v>0.55937826731356921</v>
      </c>
      <c r="E32" s="17">
        <f t="shared" si="1"/>
        <v>13.75</v>
      </c>
      <c r="F32" s="17">
        <f t="shared" si="3"/>
        <v>5.5</v>
      </c>
      <c r="G32">
        <f t="shared" si="4"/>
        <v>0.27999999999999992</v>
      </c>
      <c r="H32" s="4">
        <f t="shared" si="5"/>
        <v>2.5728230618023282</v>
      </c>
      <c r="I32" s="4">
        <f t="shared" si="6"/>
        <v>1.0291292247209309</v>
      </c>
      <c r="J32" s="4">
        <f t="shared" si="7"/>
        <v>0.2793782673135693</v>
      </c>
      <c r="K32">
        <f t="shared" si="8"/>
        <v>0</v>
      </c>
      <c r="L32">
        <f t="shared" si="9"/>
        <v>0</v>
      </c>
    </row>
    <row r="33" spans="1:12" x14ac:dyDescent="0.25">
      <c r="A33">
        <v>2.9</v>
      </c>
      <c r="B33" s="9">
        <f t="shared" si="0"/>
        <v>16.814612790922677</v>
      </c>
      <c r="C33" s="9">
        <f t="shared" si="2"/>
        <v>5.7981423416974751</v>
      </c>
      <c r="D33" s="4">
        <f t="shared" si="10"/>
        <v>0.4917897291203488</v>
      </c>
      <c r="E33" s="17">
        <f t="shared" si="1"/>
        <v>14.03</v>
      </c>
      <c r="F33" s="17">
        <f t="shared" si="3"/>
        <v>4.8379310344827582</v>
      </c>
      <c r="G33">
        <f t="shared" si="4"/>
        <v>0.27999999999999992</v>
      </c>
      <c r="H33" s="4">
        <f t="shared" si="5"/>
        <v>2.7846127909226777</v>
      </c>
      <c r="I33" s="4">
        <f t="shared" si="6"/>
        <v>0.96021130721471692</v>
      </c>
      <c r="J33" s="4">
        <f t="shared" si="7"/>
        <v>0.21178972912034888</v>
      </c>
      <c r="K33">
        <f t="shared" si="8"/>
        <v>0</v>
      </c>
      <c r="L33">
        <f t="shared" si="9"/>
        <v>0</v>
      </c>
    </row>
    <row r="34" spans="1:12" x14ac:dyDescent="0.25">
      <c r="A34">
        <v>3.3</v>
      </c>
      <c r="B34" s="9">
        <f t="shared" si="0"/>
        <v>17.254805141664203</v>
      </c>
      <c r="C34" s="9">
        <f t="shared" si="2"/>
        <v>5.2287288308073343</v>
      </c>
      <c r="D34" s="4">
        <f t="shared" si="10"/>
        <v>0.44019235074152618</v>
      </c>
      <c r="E34" s="17">
        <f t="shared" si="1"/>
        <v>14.309999999999999</v>
      </c>
      <c r="F34" s="17">
        <f t="shared" si="3"/>
        <v>4.336363636363636</v>
      </c>
      <c r="G34">
        <f t="shared" si="4"/>
        <v>0.27999999999999992</v>
      </c>
      <c r="H34" s="4">
        <f t="shared" si="5"/>
        <v>2.9448051416642045</v>
      </c>
      <c r="I34" s="4">
        <f t="shared" si="6"/>
        <v>0.89236519444369833</v>
      </c>
      <c r="J34" s="4">
        <f t="shared" si="7"/>
        <v>0.16019235074152627</v>
      </c>
      <c r="K34">
        <f t="shared" si="8"/>
        <v>0</v>
      </c>
      <c r="L34">
        <f t="shared" si="9"/>
        <v>0</v>
      </c>
    </row>
    <row r="35" spans="1:12" x14ac:dyDescent="0.25">
      <c r="A35">
        <v>3.7</v>
      </c>
      <c r="B35" s="9">
        <f t="shared" si="0"/>
        <v>17.65418267150126</v>
      </c>
      <c r="C35" s="9">
        <f t="shared" si="2"/>
        <v>4.7714007220273675</v>
      </c>
      <c r="D35" s="4">
        <f t="shared" si="10"/>
        <v>0.39937752983705721</v>
      </c>
      <c r="E35" s="17">
        <f t="shared" si="1"/>
        <v>14.59</v>
      </c>
      <c r="F35" s="17">
        <f t="shared" si="3"/>
        <v>3.9432432432432432</v>
      </c>
      <c r="G35">
        <f t="shared" si="4"/>
        <v>0.28000000000000025</v>
      </c>
      <c r="H35" s="4">
        <f t="shared" si="5"/>
        <v>3.0641826715012606</v>
      </c>
      <c r="I35" s="4">
        <f t="shared" si="6"/>
        <v>0.82815747878412438</v>
      </c>
      <c r="J35" s="4">
        <f t="shared" si="7"/>
        <v>0.11937752983705696</v>
      </c>
      <c r="K35">
        <f t="shared" si="8"/>
        <v>0</v>
      </c>
      <c r="L35">
        <f t="shared" si="9"/>
        <v>0</v>
      </c>
    </row>
    <row r="36" spans="1:12" x14ac:dyDescent="0.25">
      <c r="A36">
        <v>4.0999999999999996</v>
      </c>
      <c r="B36" s="9">
        <f t="shared" si="0"/>
        <v>18.020384055188686</v>
      </c>
      <c r="C36" s="9">
        <f t="shared" si="2"/>
        <v>4.3952156232167532</v>
      </c>
      <c r="D36" s="4">
        <f t="shared" si="10"/>
        <v>0.36620138368742516</v>
      </c>
      <c r="E36" s="17">
        <f t="shared" si="1"/>
        <v>14.87</v>
      </c>
      <c r="F36" s="17">
        <f t="shared" si="3"/>
        <v>3.626829268292683</v>
      </c>
      <c r="G36">
        <f t="shared" si="4"/>
        <v>0.27999999999999958</v>
      </c>
      <c r="H36" s="4">
        <f t="shared" si="5"/>
        <v>3.1503840551886864</v>
      </c>
      <c r="I36" s="4">
        <f t="shared" si="6"/>
        <v>0.76838635492407015</v>
      </c>
      <c r="J36" s="4">
        <f t="shared" si="7"/>
        <v>8.6201383687425581E-2</v>
      </c>
      <c r="K36">
        <f t="shared" si="8"/>
        <v>0</v>
      </c>
      <c r="L36">
        <f t="shared" si="9"/>
        <v>0</v>
      </c>
    </row>
    <row r="37" spans="1:12" x14ac:dyDescent="0.25">
      <c r="A37">
        <v>4.5</v>
      </c>
      <c r="B37" s="9">
        <f t="shared" si="0"/>
        <v>18.359031794268319</v>
      </c>
      <c r="C37" s="9">
        <f t="shared" si="2"/>
        <v>4.0797848431707378</v>
      </c>
      <c r="D37" s="4">
        <f t="shared" si="10"/>
        <v>0.33864773907963297</v>
      </c>
      <c r="E37" s="17">
        <f t="shared" si="1"/>
        <v>15.15</v>
      </c>
      <c r="F37" s="17">
        <f t="shared" si="3"/>
        <v>3.3666666666666667</v>
      </c>
      <c r="G37">
        <f t="shared" si="4"/>
        <v>0.28000000000000025</v>
      </c>
      <c r="H37" s="4">
        <f t="shared" si="5"/>
        <v>3.2090317942683182</v>
      </c>
      <c r="I37" s="4">
        <f t="shared" si="6"/>
        <v>0.71311817650407106</v>
      </c>
      <c r="J37" s="4">
        <f t="shared" si="7"/>
        <v>5.8647739079632721E-2</v>
      </c>
      <c r="K37">
        <f t="shared" si="8"/>
        <v>0</v>
      </c>
      <c r="L37">
        <f t="shared" si="9"/>
        <v>0</v>
      </c>
    </row>
    <row r="38" spans="1:12" x14ac:dyDescent="0.25">
      <c r="A38">
        <v>4.9000000000000004</v>
      </c>
      <c r="B38" s="9">
        <f t="shared" si="0"/>
        <v>18.674392697642915</v>
      </c>
      <c r="C38" s="9">
        <f t="shared" si="2"/>
        <v>3.8111005505393702</v>
      </c>
      <c r="D38" s="4">
        <f t="shared" si="10"/>
        <v>0.31536090337459655</v>
      </c>
      <c r="E38" s="17">
        <f t="shared" si="1"/>
        <v>15.43</v>
      </c>
      <c r="F38" s="17">
        <f t="shared" si="3"/>
        <v>3.1489795918367345</v>
      </c>
      <c r="G38">
        <f t="shared" si="4"/>
        <v>0.28000000000000025</v>
      </c>
      <c r="H38" s="4">
        <f t="shared" si="5"/>
        <v>3.2443926976429154</v>
      </c>
      <c r="I38" s="4">
        <f t="shared" si="6"/>
        <v>0.66212095870263576</v>
      </c>
      <c r="J38" s="4">
        <f t="shared" si="7"/>
        <v>3.5360903374596298E-2</v>
      </c>
      <c r="K38">
        <f t="shared" si="8"/>
        <v>0</v>
      </c>
      <c r="L38">
        <f t="shared" si="9"/>
        <v>0</v>
      </c>
    </row>
    <row r="39" spans="1:12" x14ac:dyDescent="0.25">
      <c r="A39">
        <v>5.3</v>
      </c>
      <c r="B39" s="9">
        <f t="shared" si="0"/>
        <v>18.969786590489143</v>
      </c>
      <c r="C39" s="9">
        <f t="shared" si="2"/>
        <v>3.5792050170734235</v>
      </c>
      <c r="D39" s="4">
        <f t="shared" si="10"/>
        <v>0.29539389284622786</v>
      </c>
      <c r="E39" s="17">
        <f t="shared" si="1"/>
        <v>15.709999999999999</v>
      </c>
      <c r="F39" s="17">
        <f t="shared" si="3"/>
        <v>2.9641509433962265</v>
      </c>
      <c r="G39">
        <f t="shared" si="4"/>
        <v>0.27999999999999958</v>
      </c>
      <c r="H39" s="4">
        <f t="shared" si="5"/>
        <v>3.2597865904891439</v>
      </c>
      <c r="I39" s="4">
        <f t="shared" si="6"/>
        <v>0.615054073677197</v>
      </c>
      <c r="J39" s="4">
        <f t="shared" si="7"/>
        <v>1.5393892846228274E-2</v>
      </c>
      <c r="K39">
        <f t="shared" si="8"/>
        <v>5.3</v>
      </c>
      <c r="L39">
        <f t="shared" si="9"/>
        <v>18.969786590489143</v>
      </c>
    </row>
    <row r="40" spans="1:12" x14ac:dyDescent="0.25">
      <c r="A40">
        <v>5.7</v>
      </c>
      <c r="B40" s="9">
        <f t="shared" si="0"/>
        <v>19.247850745145875</v>
      </c>
      <c r="C40" s="9">
        <f t="shared" si="2"/>
        <v>3.3768159202010306</v>
      </c>
      <c r="D40" s="4">
        <f t="shared" si="10"/>
        <v>0.2780641546567324</v>
      </c>
      <c r="E40" s="17">
        <f t="shared" si="1"/>
        <v>15.99</v>
      </c>
      <c r="F40" s="17">
        <f t="shared" si="3"/>
        <v>2.8052631578947369</v>
      </c>
      <c r="G40">
        <f t="shared" si="4"/>
        <v>0.28000000000000025</v>
      </c>
      <c r="H40" s="4">
        <f t="shared" si="5"/>
        <v>3.2578507451458751</v>
      </c>
      <c r="I40" s="4">
        <f t="shared" si="6"/>
        <v>0.5715527623062937</v>
      </c>
      <c r="J40" s="4">
        <f t="shared" si="7"/>
        <v>-1.9358453432678502E-3</v>
      </c>
      <c r="K40">
        <f t="shared" si="8"/>
        <v>0</v>
      </c>
      <c r="L40">
        <f t="shared" si="9"/>
        <v>0</v>
      </c>
    </row>
    <row r="41" spans="1:12" x14ac:dyDescent="0.25">
      <c r="A41">
        <v>6.1</v>
      </c>
      <c r="B41" s="9">
        <f t="shared" si="0"/>
        <v>19.510717386727656</v>
      </c>
      <c r="C41" s="9">
        <f t="shared" si="2"/>
        <v>3.198478260119288</v>
      </c>
      <c r="D41" s="4">
        <f t="shared" si="10"/>
        <v>0.26286664158178041</v>
      </c>
      <c r="E41" s="17">
        <f t="shared" si="1"/>
        <v>16.27</v>
      </c>
      <c r="F41" s="17">
        <f t="shared" si="3"/>
        <v>2.6672131147540985</v>
      </c>
      <c r="G41">
        <f t="shared" si="4"/>
        <v>0.27999999999999958</v>
      </c>
      <c r="H41" s="4">
        <f t="shared" si="5"/>
        <v>3.2407173867276562</v>
      </c>
      <c r="I41" s="4">
        <f t="shared" si="6"/>
        <v>0.53126514536518954</v>
      </c>
      <c r="J41" s="4">
        <f t="shared" si="7"/>
        <v>-1.7133358418219169E-2</v>
      </c>
      <c r="K41">
        <f t="shared" si="8"/>
        <v>0</v>
      </c>
      <c r="L41">
        <f t="shared" si="9"/>
        <v>0</v>
      </c>
    </row>
    <row r="42" spans="1:12" x14ac:dyDescent="0.25">
      <c r="A42">
        <v>6.5</v>
      </c>
      <c r="B42" s="9">
        <f t="shared" si="0"/>
        <v>19.760136601158436</v>
      </c>
      <c r="C42" s="9">
        <f t="shared" si="2"/>
        <v>3.0400210155628362</v>
      </c>
      <c r="D42" s="4">
        <f t="shared" si="10"/>
        <v>0.2494192144307803</v>
      </c>
      <c r="E42" s="17">
        <f t="shared" si="1"/>
        <v>16.55</v>
      </c>
      <c r="F42" s="17">
        <f t="shared" si="3"/>
        <v>2.5461538461538464</v>
      </c>
      <c r="G42">
        <f t="shared" si="4"/>
        <v>0.28000000000000025</v>
      </c>
      <c r="H42" s="4">
        <f t="shared" si="5"/>
        <v>3.2101366011584354</v>
      </c>
      <c r="I42" s="4">
        <f t="shared" si="6"/>
        <v>0.49386716940898978</v>
      </c>
      <c r="J42" s="4">
        <f t="shared" si="7"/>
        <v>-3.0580785569219948E-2</v>
      </c>
      <c r="K42">
        <f t="shared" si="8"/>
        <v>0</v>
      </c>
      <c r="L42">
        <f t="shared" si="9"/>
        <v>0</v>
      </c>
    </row>
    <row r="43" spans="1:12" x14ac:dyDescent="0.25">
      <c r="A43">
        <v>6.9</v>
      </c>
      <c r="B43" s="9">
        <f t="shared" si="0"/>
        <v>19.997563722323306</v>
      </c>
      <c r="C43" s="9">
        <f t="shared" si="2"/>
        <v>2.898197640916421</v>
      </c>
      <c r="D43" s="4">
        <f t="shared" si="10"/>
        <v>0.23742712116487041</v>
      </c>
      <c r="E43" s="17">
        <f t="shared" si="1"/>
        <v>16.829999999999998</v>
      </c>
      <c r="F43" s="17">
        <f t="shared" si="3"/>
        <v>2.4391304347826082</v>
      </c>
      <c r="G43">
        <f t="shared" si="4"/>
        <v>0.28000000000000025</v>
      </c>
      <c r="H43" s="4">
        <f t="shared" si="5"/>
        <v>3.1675637223233082</v>
      </c>
      <c r="I43" s="4">
        <f t="shared" si="6"/>
        <v>0.4590672061338128</v>
      </c>
      <c r="J43" s="4">
        <f t="shared" si="7"/>
        <v>-4.2572878835129835E-2</v>
      </c>
      <c r="K43">
        <f t="shared" si="8"/>
        <v>0</v>
      </c>
      <c r="L43">
        <f t="shared" si="9"/>
        <v>0</v>
      </c>
    </row>
    <row r="44" spans="1:12" x14ac:dyDescent="0.25">
      <c r="A44">
        <v>7.3</v>
      </c>
      <c r="B44" s="9">
        <f t="shared" si="0"/>
        <v>20.224222901986316</v>
      </c>
      <c r="C44" s="9">
        <f t="shared" si="2"/>
        <v>2.770441493422783</v>
      </c>
      <c r="D44" s="4">
        <f t="shared" si="10"/>
        <v>0.22665917966300952</v>
      </c>
      <c r="E44" s="17">
        <f t="shared" si="1"/>
        <v>17.11</v>
      </c>
      <c r="F44" s="17">
        <f t="shared" si="3"/>
        <v>2.3438356164383563</v>
      </c>
      <c r="G44">
        <f t="shared" si="4"/>
        <v>0.27999999999999958</v>
      </c>
      <c r="H44" s="4">
        <f t="shared" si="5"/>
        <v>3.1142229019863166</v>
      </c>
      <c r="I44" s="4">
        <f t="shared" si="6"/>
        <v>0.42660587698442676</v>
      </c>
      <c r="J44" s="4">
        <f t="shared" si="7"/>
        <v>-5.3340820336990058E-2</v>
      </c>
      <c r="K44">
        <f t="shared" si="8"/>
        <v>0</v>
      </c>
      <c r="L44">
        <f t="shared" si="9"/>
        <v>0</v>
      </c>
    </row>
    <row r="45" spans="1:12" x14ac:dyDescent="0.25">
      <c r="A45">
        <v>7.7</v>
      </c>
      <c r="B45" s="9">
        <f t="shared" si="0"/>
        <v>20.44115428687272</v>
      </c>
      <c r="C45" s="9">
        <f t="shared" si="2"/>
        <v>2.6546953619315219</v>
      </c>
      <c r="D45" s="4">
        <f t="shared" si="10"/>
        <v>0.21693138488640429</v>
      </c>
      <c r="E45" s="17">
        <f t="shared" si="1"/>
        <v>17.39</v>
      </c>
      <c r="F45" s="17">
        <f t="shared" si="3"/>
        <v>2.2584415584415583</v>
      </c>
      <c r="G45">
        <f t="shared" si="4"/>
        <v>0.28000000000000025</v>
      </c>
      <c r="H45" s="4">
        <f t="shared" si="5"/>
        <v>3.0511542868727197</v>
      </c>
      <c r="I45" s="4">
        <f t="shared" si="6"/>
        <v>0.39625380348996364</v>
      </c>
      <c r="J45" s="4">
        <f t="shared" si="7"/>
        <v>-6.3068615113595961E-2</v>
      </c>
      <c r="K45">
        <f t="shared" si="8"/>
        <v>0</v>
      </c>
      <c r="L45">
        <f t="shared" si="9"/>
        <v>0</v>
      </c>
    </row>
    <row r="46" spans="1:12" x14ac:dyDescent="0.25">
      <c r="A46">
        <v>8.1</v>
      </c>
      <c r="B46" s="9">
        <f t="shared" si="0"/>
        <v>20.649249651655424</v>
      </c>
      <c r="C46" s="9">
        <f t="shared" si="2"/>
        <v>2.549290080451287</v>
      </c>
      <c r="D46" s="4">
        <f t="shared" si="10"/>
        <v>0.20809536478270374</v>
      </c>
      <c r="E46" s="17">
        <f t="shared" si="1"/>
        <v>17.669999999999998</v>
      </c>
      <c r="F46" s="17">
        <f t="shared" si="3"/>
        <v>2.1814814814814811</v>
      </c>
      <c r="G46">
        <f t="shared" si="4"/>
        <v>0.27999999999999958</v>
      </c>
      <c r="H46" s="4">
        <f t="shared" si="5"/>
        <v>2.9792496516554259</v>
      </c>
      <c r="I46" s="4">
        <f t="shared" si="6"/>
        <v>0.36780859896980589</v>
      </c>
      <c r="J46" s="4">
        <f t="shared" si="7"/>
        <v>-7.1904635217295843E-2</v>
      </c>
      <c r="K46">
        <f t="shared" si="8"/>
        <v>0</v>
      </c>
      <c r="L46">
        <f t="shared" si="9"/>
        <v>0</v>
      </c>
    </row>
    <row r="47" spans="1:12" x14ac:dyDescent="0.25">
      <c r="A47">
        <v>8.5</v>
      </c>
      <c r="B47" s="9">
        <f t="shared" si="0"/>
        <v>20.849279736348358</v>
      </c>
      <c r="C47" s="9">
        <f t="shared" si="2"/>
        <v>2.4528564395703949</v>
      </c>
      <c r="D47" s="4">
        <f t="shared" si="10"/>
        <v>0.20003008469293349</v>
      </c>
      <c r="E47" s="17">
        <f t="shared" si="1"/>
        <v>17.95</v>
      </c>
      <c r="F47" s="17">
        <f t="shared" si="3"/>
        <v>2.111764705882353</v>
      </c>
      <c r="G47">
        <f t="shared" si="4"/>
        <v>0.28000000000000025</v>
      </c>
      <c r="H47" s="4">
        <f t="shared" si="5"/>
        <v>2.8992797363483582</v>
      </c>
      <c r="I47" s="4">
        <f t="shared" si="6"/>
        <v>0.34109173368804191</v>
      </c>
      <c r="J47" s="4">
        <f t="shared" si="7"/>
        <v>-7.9969915307066763E-2</v>
      </c>
      <c r="K47">
        <f t="shared" si="8"/>
        <v>0</v>
      </c>
      <c r="L47">
        <f t="shared" si="9"/>
        <v>0</v>
      </c>
    </row>
    <row r="48" spans="1:12" x14ac:dyDescent="0.25">
      <c r="A48">
        <v>8.9</v>
      </c>
      <c r="B48" s="9">
        <f t="shared" si="0"/>
        <v>21.041915514248611</v>
      </c>
      <c r="C48" s="9">
        <f t="shared" si="2"/>
        <v>2.3642601701402932</v>
      </c>
      <c r="D48" s="4">
        <f t="shared" si="10"/>
        <v>0.19263577790025366</v>
      </c>
      <c r="E48" s="17">
        <f t="shared" si="1"/>
        <v>18.23</v>
      </c>
      <c r="F48" s="17">
        <f t="shared" si="3"/>
        <v>2.048314606741573</v>
      </c>
      <c r="G48">
        <f t="shared" si="4"/>
        <v>0.28000000000000025</v>
      </c>
      <c r="H48" s="4">
        <f t="shared" si="5"/>
        <v>2.8119155142486107</v>
      </c>
      <c r="I48" s="4">
        <f t="shared" si="6"/>
        <v>0.31594556339872026</v>
      </c>
      <c r="J48" s="4">
        <f t="shared" si="7"/>
        <v>-8.7364222099746591E-2</v>
      </c>
      <c r="K48">
        <f t="shared" si="8"/>
        <v>0</v>
      </c>
      <c r="L48">
        <f t="shared" si="9"/>
        <v>0</v>
      </c>
    </row>
    <row r="49" spans="1:12" x14ac:dyDescent="0.25">
      <c r="A49">
        <v>9.3000000000000007</v>
      </c>
      <c r="B49" s="9">
        <f t="shared" si="0"/>
        <v>21.227744947022934</v>
      </c>
      <c r="C49" s="9">
        <f t="shared" si="2"/>
        <v>2.282553220109993</v>
      </c>
      <c r="D49" s="4">
        <f t="shared" si="10"/>
        <v>0.18582943277432307</v>
      </c>
      <c r="E49" s="17">
        <f t="shared" si="1"/>
        <v>18.509999999999998</v>
      </c>
      <c r="F49" s="17">
        <f t="shared" si="3"/>
        <v>1.990322580645161</v>
      </c>
      <c r="G49">
        <f t="shared" si="4"/>
        <v>0.28000000000000025</v>
      </c>
      <c r="H49" s="4">
        <f t="shared" si="5"/>
        <v>2.7177449470229362</v>
      </c>
      <c r="I49" s="4">
        <f t="shared" si="6"/>
        <v>0.29223063946483196</v>
      </c>
      <c r="J49" s="4">
        <f t="shared" si="7"/>
        <v>-9.4170567225677182E-2</v>
      </c>
      <c r="K49">
        <f t="shared" si="8"/>
        <v>0</v>
      </c>
      <c r="L49">
        <f t="shared" si="9"/>
        <v>0</v>
      </c>
    </row>
    <row r="50" spans="1:12" x14ac:dyDescent="0.25">
      <c r="A50">
        <v>9.6999999999999993</v>
      </c>
      <c r="B50" s="9">
        <f t="shared" si="0"/>
        <v>21.407286335233337</v>
      </c>
      <c r="C50" s="9">
        <f t="shared" si="2"/>
        <v>2.2069367355910656</v>
      </c>
      <c r="D50" s="4">
        <f t="shared" si="10"/>
        <v>0.17954138821040289</v>
      </c>
      <c r="E50" s="17">
        <f t="shared" si="1"/>
        <v>18.79</v>
      </c>
      <c r="F50" s="17">
        <f t="shared" si="3"/>
        <v>1.9371134020618557</v>
      </c>
      <c r="G50">
        <f t="shared" si="4"/>
        <v>0.27999999999999897</v>
      </c>
      <c r="H50" s="4">
        <f t="shared" si="5"/>
        <v>2.617286335233338</v>
      </c>
      <c r="I50" s="4">
        <f t="shared" si="6"/>
        <v>0.26982333352920995</v>
      </c>
      <c r="J50" s="4">
        <f t="shared" si="7"/>
        <v>-0.10045861178959609</v>
      </c>
      <c r="K50">
        <f t="shared" si="8"/>
        <v>0</v>
      </c>
      <c r="L50">
        <f t="shared" si="9"/>
        <v>0</v>
      </c>
    </row>
    <row r="51" spans="1:12" x14ac:dyDescent="0.25">
      <c r="A51">
        <v>10.1</v>
      </c>
      <c r="B51" s="9">
        <f t="shared" si="0"/>
        <v>21.58099906639983</v>
      </c>
      <c r="C51" s="9">
        <f t="shared" si="2"/>
        <v>2.1367325808316666</v>
      </c>
      <c r="D51" s="4">
        <f t="shared" si="10"/>
        <v>0.17371273116649277</v>
      </c>
      <c r="E51" s="17">
        <f t="shared" si="1"/>
        <v>19.07</v>
      </c>
      <c r="F51" s="17">
        <f t="shared" si="3"/>
        <v>1.8881188118811882</v>
      </c>
      <c r="G51">
        <f t="shared" si="4"/>
        <v>0.28000000000000025</v>
      </c>
      <c r="H51" s="4">
        <f t="shared" si="5"/>
        <v>2.5109990663998296</v>
      </c>
      <c r="I51" s="4">
        <f t="shared" si="6"/>
        <v>0.24861376895047838</v>
      </c>
      <c r="J51" s="4">
        <f t="shared" si="7"/>
        <v>-0.10628726883350748</v>
      </c>
      <c r="K51">
        <f t="shared" si="8"/>
        <v>0</v>
      </c>
      <c r="L51">
        <f t="shared" si="9"/>
        <v>0</v>
      </c>
    </row>
    <row r="52" spans="1:12" x14ac:dyDescent="0.25">
      <c r="A52">
        <v>10.5</v>
      </c>
      <c r="B52" s="9">
        <f t="shared" si="0"/>
        <v>21.749292349762527</v>
      </c>
      <c r="C52" s="9">
        <f t="shared" si="2"/>
        <v>2.0713611761678599</v>
      </c>
      <c r="D52" s="4">
        <f t="shared" si="10"/>
        <v>0.16829328336269711</v>
      </c>
      <c r="E52" s="17">
        <f t="shared" si="1"/>
        <v>19.350000000000001</v>
      </c>
      <c r="F52" s="17">
        <f t="shared" si="3"/>
        <v>1.842857142857143</v>
      </c>
      <c r="G52">
        <f t="shared" si="4"/>
        <v>0.28000000000000025</v>
      </c>
      <c r="H52" s="4">
        <f t="shared" si="5"/>
        <v>2.3992923497625256</v>
      </c>
      <c r="I52" s="4">
        <f t="shared" si="6"/>
        <v>0.22850403331071689</v>
      </c>
      <c r="J52" s="4">
        <f t="shared" si="7"/>
        <v>-0.11170671663730314</v>
      </c>
      <c r="K52">
        <f t="shared" si="8"/>
        <v>0</v>
      </c>
      <c r="L52">
        <f t="shared" si="9"/>
        <v>0</v>
      </c>
    </row>
    <row r="53" spans="1:12" x14ac:dyDescent="0.25">
      <c r="A53">
        <v>10.9</v>
      </c>
      <c r="B53" s="9">
        <f t="shared" si="0"/>
        <v>21.912532376383975</v>
      </c>
      <c r="C53" s="9">
        <f t="shared" si="2"/>
        <v>2.0103240712278874</v>
      </c>
      <c r="D53" s="4">
        <f t="shared" si="10"/>
        <v>0.16324002662144821</v>
      </c>
      <c r="E53" s="17">
        <f t="shared" si="1"/>
        <v>19.63</v>
      </c>
      <c r="F53" s="17">
        <f t="shared" si="3"/>
        <v>1.8009174311926603</v>
      </c>
      <c r="G53">
        <f t="shared" si="4"/>
        <v>0.28000000000000025</v>
      </c>
      <c r="H53" s="4">
        <f t="shared" si="5"/>
        <v>2.2825323763839762</v>
      </c>
      <c r="I53" s="4">
        <f t="shared" si="6"/>
        <v>0.20940664003522702</v>
      </c>
      <c r="J53" s="4">
        <f t="shared" si="7"/>
        <v>-0.11675997337855204</v>
      </c>
      <c r="K53">
        <f t="shared" si="8"/>
        <v>0</v>
      </c>
      <c r="L53">
        <f t="shared" si="9"/>
        <v>0</v>
      </c>
    </row>
    <row r="54" spans="1:12" x14ac:dyDescent="0.25">
      <c r="A54">
        <v>11.3</v>
      </c>
      <c r="B54" s="9">
        <f t="shared" si="0"/>
        <v>22.071048235230496</v>
      </c>
      <c r="C54" s="9">
        <f t="shared" si="2"/>
        <v>1.9531901093124331</v>
      </c>
      <c r="D54" s="4">
        <f t="shared" si="10"/>
        <v>0.15851585884652053</v>
      </c>
      <c r="E54" s="17">
        <f t="shared" si="1"/>
        <v>19.91</v>
      </c>
      <c r="F54" s="17">
        <f t="shared" si="3"/>
        <v>1.7619469026548671</v>
      </c>
      <c r="G54">
        <f t="shared" si="4"/>
        <v>0.28000000000000025</v>
      </c>
      <c r="H54" s="4">
        <f t="shared" si="5"/>
        <v>2.1610482352304956</v>
      </c>
      <c r="I54" s="4">
        <f t="shared" si="6"/>
        <v>0.191243206657566</v>
      </c>
      <c r="J54" s="4">
        <f t="shared" si="7"/>
        <v>-0.12148414115347972</v>
      </c>
      <c r="K54">
        <f t="shared" si="8"/>
        <v>0</v>
      </c>
      <c r="L54">
        <f t="shared" si="9"/>
        <v>0</v>
      </c>
    </row>
    <row r="55" spans="1:12" x14ac:dyDescent="0.25">
      <c r="A55">
        <v>11.7</v>
      </c>
      <c r="B55" s="9">
        <f t="shared" si="0"/>
        <v>22.225136837309801</v>
      </c>
      <c r="C55" s="9">
        <f t="shared" si="2"/>
        <v>1.8995843450692138</v>
      </c>
      <c r="D55" s="4">
        <f t="shared" si="10"/>
        <v>0.1540886020793053</v>
      </c>
      <c r="E55" s="17">
        <f t="shared" si="1"/>
        <v>20.189999999999998</v>
      </c>
      <c r="F55" s="17">
        <f t="shared" si="3"/>
        <v>1.7256410256410255</v>
      </c>
      <c r="G55">
        <f t="shared" si="4"/>
        <v>0.27999999999999897</v>
      </c>
      <c r="H55" s="4">
        <f t="shared" si="5"/>
        <v>2.0351368373098033</v>
      </c>
      <c r="I55" s="4">
        <f t="shared" si="6"/>
        <v>0.1739433194281883</v>
      </c>
      <c r="J55" s="4">
        <f t="shared" si="7"/>
        <v>-0.12591139792069367</v>
      </c>
      <c r="K55">
        <f t="shared" si="8"/>
        <v>0</v>
      </c>
      <c r="L55">
        <f t="shared" si="9"/>
        <v>0</v>
      </c>
    </row>
    <row r="56" spans="1:12" x14ac:dyDescent="0.25">
      <c r="A56">
        <v>12.1</v>
      </c>
      <c r="B56" s="9">
        <f t="shared" si="0"/>
        <v>22.375067042071734</v>
      </c>
      <c r="C56" s="9">
        <f t="shared" si="2"/>
        <v>1.8491790943860937</v>
      </c>
      <c r="D56" s="4">
        <f t="shared" si="10"/>
        <v>0.14993020476193308</v>
      </c>
      <c r="E56" s="17">
        <f t="shared" si="1"/>
        <v>20.47</v>
      </c>
      <c r="F56" s="17">
        <f t="shared" si="3"/>
        <v>1.6917355371900826</v>
      </c>
      <c r="G56">
        <f t="shared" si="4"/>
        <v>0.28000000000000025</v>
      </c>
      <c r="H56" s="4">
        <f t="shared" si="5"/>
        <v>1.9050670420717353</v>
      </c>
      <c r="I56" s="4">
        <f t="shared" si="6"/>
        <v>0.15744355719601111</v>
      </c>
      <c r="J56" s="4">
        <f t="shared" si="7"/>
        <v>-0.13006979523806717</v>
      </c>
      <c r="K56">
        <f t="shared" si="8"/>
        <v>0</v>
      </c>
      <c r="L56">
        <f t="shared" si="9"/>
        <v>0</v>
      </c>
    </row>
    <row r="57" spans="1:12" x14ac:dyDescent="0.25">
      <c r="A57">
        <v>12.5</v>
      </c>
      <c r="B57" s="9">
        <f t="shared" si="0"/>
        <v>22.521083137151837</v>
      </c>
      <c r="C57" s="9">
        <f t="shared" si="2"/>
        <v>1.801686650972147</v>
      </c>
      <c r="D57" s="4">
        <f t="shared" si="10"/>
        <v>0.14601609508010327</v>
      </c>
      <c r="E57" s="17">
        <f t="shared" si="1"/>
        <v>20.75</v>
      </c>
      <c r="F57" s="17">
        <f t="shared" si="3"/>
        <v>1.66</v>
      </c>
      <c r="G57">
        <f t="shared" si="4"/>
        <v>0.28000000000000025</v>
      </c>
      <c r="H57" s="4">
        <f t="shared" si="5"/>
        <v>1.7710831371518374</v>
      </c>
      <c r="I57" s="4">
        <f t="shared" si="6"/>
        <v>0.14168665097214705</v>
      </c>
      <c r="J57" s="4">
        <f t="shared" si="7"/>
        <v>-0.13398390491989698</v>
      </c>
      <c r="K57">
        <f t="shared" si="8"/>
        <v>0</v>
      </c>
      <c r="L57">
        <f t="shared" si="9"/>
        <v>0</v>
      </c>
    </row>
    <row r="58" spans="1:12" x14ac:dyDescent="0.25">
      <c r="A58">
        <v>12.9</v>
      </c>
      <c r="B58" s="9">
        <f t="shared" si="0"/>
        <v>22.663407790049508</v>
      </c>
      <c r="C58" s="9">
        <f t="shared" si="2"/>
        <v>1.7568533170581013</v>
      </c>
      <c r="D58" s="4">
        <f t="shared" si="10"/>
        <v>0.14232465289767049</v>
      </c>
      <c r="E58" s="17">
        <f t="shared" si="1"/>
        <v>21.03</v>
      </c>
      <c r="F58" s="17">
        <f t="shared" si="3"/>
        <v>1.6302325581395349</v>
      </c>
      <c r="G58">
        <f t="shared" si="4"/>
        <v>0.28000000000000025</v>
      </c>
      <c r="H58" s="4">
        <f t="shared" si="5"/>
        <v>1.6334077900495068</v>
      </c>
      <c r="I58" s="4">
        <f t="shared" si="6"/>
        <v>0.12662075891856639</v>
      </c>
      <c r="J58" s="4">
        <f t="shared" si="7"/>
        <v>-0.13767534710232976</v>
      </c>
      <c r="K58">
        <f t="shared" si="8"/>
        <v>0</v>
      </c>
      <c r="L58">
        <f t="shared" si="9"/>
        <v>0</v>
      </c>
    </row>
    <row r="59" spans="1:12" x14ac:dyDescent="0.25">
      <c r="A59">
        <v>13.3</v>
      </c>
      <c r="B59" s="9">
        <f t="shared" si="0"/>
        <v>22.802244565613062</v>
      </c>
      <c r="C59" s="9">
        <f t="shared" si="2"/>
        <v>1.7144544786175233</v>
      </c>
      <c r="D59" s="4">
        <f t="shared" si="10"/>
        <v>0.13883677556355423</v>
      </c>
      <c r="E59" s="17">
        <f t="shared" si="1"/>
        <v>21.310000000000002</v>
      </c>
      <c r="F59" s="17">
        <f t="shared" si="3"/>
        <v>1.6022556390977445</v>
      </c>
      <c r="G59">
        <f t="shared" si="4"/>
        <v>0.28000000000000025</v>
      </c>
      <c r="H59" s="4">
        <f t="shared" si="5"/>
        <v>1.4922445656130598</v>
      </c>
      <c r="I59" s="4">
        <f t="shared" si="6"/>
        <v>0.11219883951977883</v>
      </c>
      <c r="J59" s="4">
        <f t="shared" si="7"/>
        <v>-0.14116322443644602</v>
      </c>
      <c r="K59">
        <f t="shared" si="8"/>
        <v>0</v>
      </c>
      <c r="L59">
        <f t="shared" si="9"/>
        <v>0</v>
      </c>
    </row>
    <row r="60" spans="1:12" x14ac:dyDescent="0.25">
      <c r="A60">
        <v>13.7</v>
      </c>
      <c r="B60" s="9">
        <f t="shared" si="0"/>
        <v>22.937780084219813</v>
      </c>
      <c r="C60" s="9">
        <f t="shared" si="2"/>
        <v>1.6742905170963369</v>
      </c>
      <c r="D60" s="4">
        <f t="shared" si="10"/>
        <v>0.13553551860675128</v>
      </c>
      <c r="E60" s="17">
        <f t="shared" si="1"/>
        <v>21.589999999999996</v>
      </c>
      <c r="F60" s="17">
        <f t="shared" si="3"/>
        <v>1.5759124087591239</v>
      </c>
      <c r="G60">
        <f t="shared" si="4"/>
        <v>0.27999999999999897</v>
      </c>
      <c r="H60" s="4">
        <f t="shared" si="5"/>
        <v>1.3477800842198171</v>
      </c>
      <c r="I60" s="4">
        <f t="shared" si="6"/>
        <v>9.8378108337213055E-2</v>
      </c>
      <c r="J60" s="4">
        <f t="shared" si="7"/>
        <v>-0.14446448139324769</v>
      </c>
      <c r="K60">
        <f t="shared" si="8"/>
        <v>0</v>
      </c>
      <c r="L60">
        <f t="shared" si="9"/>
        <v>0</v>
      </c>
    </row>
  </sheetData>
  <mergeCells count="3">
    <mergeCell ref="B24:D24"/>
    <mergeCell ref="E24:G24"/>
    <mergeCell ref="H24:J2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41" workbookViewId="0">
      <selection activeCell="F56" sqref="F56"/>
    </sheetView>
  </sheetViews>
  <sheetFormatPr defaultRowHeight="15" x14ac:dyDescent="0.25"/>
  <cols>
    <col min="1" max="1" width="26.85546875" customWidth="1"/>
    <col min="2" max="2" width="12.28515625" customWidth="1"/>
    <col min="3" max="6" width="14.140625" customWidth="1"/>
  </cols>
  <sheetData>
    <row r="1" spans="1:3" x14ac:dyDescent="0.25">
      <c r="A1" t="s">
        <v>58</v>
      </c>
    </row>
    <row r="5" spans="1:3" x14ac:dyDescent="0.25">
      <c r="A5" t="s">
        <v>23</v>
      </c>
    </row>
    <row r="6" spans="1:3" ht="18" x14ac:dyDescent="0.35">
      <c r="A6" t="s">
        <v>18</v>
      </c>
      <c r="B6" s="14">
        <v>0.55000000000000004</v>
      </c>
    </row>
    <row r="7" spans="1:3" ht="18" x14ac:dyDescent="0.35">
      <c r="A7" t="s">
        <v>19</v>
      </c>
      <c r="B7" s="14">
        <f>1-B6</f>
        <v>0.44999999999999996</v>
      </c>
    </row>
    <row r="9" spans="1:3" x14ac:dyDescent="0.25">
      <c r="B9" s="10"/>
    </row>
    <row r="10" spans="1:3" x14ac:dyDescent="0.25">
      <c r="B10" s="10"/>
    </row>
    <row r="11" spans="1:3" x14ac:dyDescent="0.25">
      <c r="B11" s="10" t="s">
        <v>15</v>
      </c>
      <c r="C11" s="2" t="s">
        <v>16</v>
      </c>
    </row>
    <row r="12" spans="1:3" x14ac:dyDescent="0.25">
      <c r="A12" t="s">
        <v>53</v>
      </c>
      <c r="B12" s="10">
        <f>+A46</f>
        <v>10</v>
      </c>
      <c r="C12" s="10">
        <f>+C46</f>
        <v>17.914613775641683</v>
      </c>
    </row>
    <row r="13" spans="1:3" x14ac:dyDescent="0.25">
      <c r="A13" t="s">
        <v>54</v>
      </c>
      <c r="B13" s="10">
        <f>+A52</f>
        <v>15.4</v>
      </c>
      <c r="C13" s="10">
        <f>+C52</f>
        <v>10.56855124200203</v>
      </c>
    </row>
    <row r="14" spans="1:3" x14ac:dyDescent="0.25">
      <c r="B14" s="10"/>
      <c r="C14" s="10"/>
    </row>
    <row r="15" spans="1:3" ht="18" x14ac:dyDescent="0.35">
      <c r="A15" t="s">
        <v>59</v>
      </c>
      <c r="B15" s="11">
        <f>ABS((C25-C29)/(B25-B29))</f>
        <v>1.3603819506740098</v>
      </c>
    </row>
    <row r="16" spans="1:3" ht="18" x14ac:dyDescent="0.35">
      <c r="A16" t="s">
        <v>60</v>
      </c>
      <c r="B16" s="11">
        <f>+$B$6/$B$7*C25/B25</f>
        <v>2.1895639059117622</v>
      </c>
    </row>
    <row r="17" spans="1:3" ht="18" x14ac:dyDescent="0.35">
      <c r="A17" t="s">
        <v>61</v>
      </c>
      <c r="B17" s="11">
        <f>+$B$6/$B$7*C29/B29</f>
        <v>0.83877390809539942</v>
      </c>
    </row>
    <row r="18" spans="1:3" x14ac:dyDescent="0.25">
      <c r="B18" s="15"/>
    </row>
    <row r="19" spans="1:3" x14ac:dyDescent="0.25">
      <c r="A19" t="s">
        <v>62</v>
      </c>
      <c r="B19" s="22">
        <v>7</v>
      </c>
    </row>
    <row r="20" spans="1:3" x14ac:dyDescent="0.25">
      <c r="B20" s="1">
        <v>9</v>
      </c>
    </row>
    <row r="21" spans="1:3" x14ac:dyDescent="0.25">
      <c r="B21" s="22">
        <v>11</v>
      </c>
    </row>
    <row r="22" spans="1:3" x14ac:dyDescent="0.25">
      <c r="B22" s="10"/>
    </row>
    <row r="23" spans="1:3" ht="18" x14ac:dyDescent="0.35">
      <c r="B23" s="2" t="s">
        <v>63</v>
      </c>
      <c r="C23" s="23" t="s">
        <v>64</v>
      </c>
    </row>
    <row r="24" spans="1:3" x14ac:dyDescent="0.25">
      <c r="B24" s="24">
        <f>+B12</f>
        <v>10</v>
      </c>
      <c r="C24" s="24">
        <v>0</v>
      </c>
    </row>
    <row r="25" spans="1:3" x14ac:dyDescent="0.25">
      <c r="A25" t="s">
        <v>53</v>
      </c>
      <c r="B25" s="24">
        <f>+B24</f>
        <v>10</v>
      </c>
      <c r="C25" s="7">
        <f>+C12</f>
        <v>17.914613775641683</v>
      </c>
    </row>
    <row r="26" spans="1:3" x14ac:dyDescent="0.25">
      <c r="B26" s="24">
        <v>0</v>
      </c>
      <c r="C26" s="7">
        <f>+C25</f>
        <v>17.914613775641683</v>
      </c>
    </row>
    <row r="27" spans="1:3" x14ac:dyDescent="0.25">
      <c r="B27" s="2"/>
      <c r="C27" s="23"/>
    </row>
    <row r="28" spans="1:3" x14ac:dyDescent="0.25">
      <c r="B28" s="24">
        <f>+B13</f>
        <v>15.4</v>
      </c>
      <c r="C28">
        <v>0</v>
      </c>
    </row>
    <row r="29" spans="1:3" x14ac:dyDescent="0.25">
      <c r="A29" t="s">
        <v>54</v>
      </c>
      <c r="B29" s="24">
        <f>+B28</f>
        <v>15.4</v>
      </c>
      <c r="C29" s="24">
        <f>+C13</f>
        <v>10.56855124200203</v>
      </c>
    </row>
    <row r="30" spans="1:3" x14ac:dyDescent="0.25">
      <c r="B30">
        <v>0</v>
      </c>
      <c r="C30" s="24">
        <f>+C29</f>
        <v>10.56855124200203</v>
      </c>
    </row>
    <row r="31" spans="1:3" x14ac:dyDescent="0.25">
      <c r="C31" s="24"/>
    </row>
    <row r="32" spans="1:3" x14ac:dyDescent="0.25">
      <c r="C32" s="24"/>
    </row>
    <row r="33" spans="1:5" ht="18" x14ac:dyDescent="0.35">
      <c r="B33" s="21" t="s">
        <v>56</v>
      </c>
      <c r="C33" s="21" t="s">
        <v>55</v>
      </c>
      <c r="D33" s="21" t="s">
        <v>57</v>
      </c>
    </row>
    <row r="34" spans="1:5" x14ac:dyDescent="0.25">
      <c r="A34" s="10" t="s">
        <v>52</v>
      </c>
      <c r="B34" s="10">
        <v>12</v>
      </c>
      <c r="C34">
        <v>13</v>
      </c>
      <c r="D34">
        <v>14</v>
      </c>
    </row>
    <row r="35" spans="1:5" x14ac:dyDescent="0.25">
      <c r="A35" s="7">
        <v>0.1</v>
      </c>
      <c r="B35" s="7">
        <f t="shared" ref="B35:B69" si="0">+($B$34/(A35^$B$6))^(1/$B$7)</f>
        <v>4172.5617158439281</v>
      </c>
      <c r="C35" s="7">
        <f t="shared" ref="C35:C69" si="1">+($C$34/($A35^$B$6))^(1/$B$7)</f>
        <v>4984.8476998321121</v>
      </c>
      <c r="D35" s="7">
        <f t="shared" ref="D35:D69" si="2">+($D$34/($A35^$B$6))^(1/$B$7)</f>
        <v>5877.2398228820566</v>
      </c>
      <c r="E35" s="8"/>
    </row>
    <row r="36" spans="1:5" x14ac:dyDescent="0.25">
      <c r="A36" s="7">
        <v>1</v>
      </c>
      <c r="B36" s="7">
        <f t="shared" si="0"/>
        <v>250.13850321322101</v>
      </c>
      <c r="C36" s="7">
        <f t="shared" si="1"/>
        <v>298.83376862879499</v>
      </c>
      <c r="D36" s="7">
        <f t="shared" si="2"/>
        <v>352.33127091650766</v>
      </c>
      <c r="E36" s="8"/>
    </row>
    <row r="37" spans="1:5" x14ac:dyDescent="0.25">
      <c r="A37" s="7">
        <v>1.9</v>
      </c>
      <c r="B37" s="7">
        <f t="shared" si="0"/>
        <v>114.1515206286777</v>
      </c>
      <c r="C37" s="7">
        <f t="shared" si="1"/>
        <v>136.37376359887162</v>
      </c>
      <c r="D37" s="7">
        <f t="shared" si="2"/>
        <v>160.78752300628696</v>
      </c>
      <c r="E37" s="8"/>
    </row>
    <row r="38" spans="1:5" x14ac:dyDescent="0.25">
      <c r="A38" s="7">
        <v>2.8</v>
      </c>
      <c r="B38" s="7">
        <f t="shared" si="0"/>
        <v>71.064722421035</v>
      </c>
      <c r="C38" s="7">
        <f t="shared" si="1"/>
        <v>84.899120066832793</v>
      </c>
      <c r="D38" s="7">
        <f t="shared" si="2"/>
        <v>100.09784038161104</v>
      </c>
      <c r="E38" s="8"/>
    </row>
    <row r="39" spans="1:5" x14ac:dyDescent="0.25">
      <c r="A39" s="7">
        <v>3.7</v>
      </c>
      <c r="B39" s="7">
        <f t="shared" si="0"/>
        <v>50.548907403942508</v>
      </c>
      <c r="C39" s="7">
        <f t="shared" si="1"/>
        <v>60.389425480458087</v>
      </c>
      <c r="D39" s="7">
        <f t="shared" si="2"/>
        <v>71.200397221096779</v>
      </c>
      <c r="E39" s="8"/>
    </row>
    <row r="40" spans="1:5" x14ac:dyDescent="0.25">
      <c r="A40" s="7">
        <v>4.5999999999999996</v>
      </c>
      <c r="B40" s="7">
        <f t="shared" si="0"/>
        <v>38.738535378070843</v>
      </c>
      <c r="C40" s="7">
        <f t="shared" si="1"/>
        <v>46.279890418633258</v>
      </c>
      <c r="D40" s="7">
        <f t="shared" si="2"/>
        <v>54.564959923684356</v>
      </c>
      <c r="E40" s="8"/>
    </row>
    <row r="41" spans="1:5" x14ac:dyDescent="0.25">
      <c r="A41" s="7">
        <v>5.5</v>
      </c>
      <c r="B41" s="7">
        <f t="shared" si="0"/>
        <v>31.138150627775232</v>
      </c>
      <c r="C41" s="7">
        <f t="shared" si="1"/>
        <v>37.199914370229308</v>
      </c>
      <c r="D41" s="7">
        <f t="shared" si="2"/>
        <v>43.859478024148629</v>
      </c>
      <c r="E41" s="8"/>
    </row>
    <row r="42" spans="1:5" x14ac:dyDescent="0.25">
      <c r="A42" s="7">
        <v>6.4</v>
      </c>
      <c r="B42" s="7">
        <f t="shared" si="0"/>
        <v>25.87315959817531</v>
      </c>
      <c r="C42" s="7">
        <f t="shared" si="1"/>
        <v>30.909970635213845</v>
      </c>
      <c r="D42" s="7">
        <f t="shared" si="2"/>
        <v>36.443502646532686</v>
      </c>
      <c r="E42" s="8"/>
    </row>
    <row r="43" spans="1:5" x14ac:dyDescent="0.25">
      <c r="A43" s="7">
        <v>7.3</v>
      </c>
      <c r="B43" s="7">
        <f t="shared" si="0"/>
        <v>22.029678654978003</v>
      </c>
      <c r="C43" s="7">
        <f t="shared" si="1"/>
        <v>26.318266918455144</v>
      </c>
      <c r="D43" s="7">
        <f t="shared" si="2"/>
        <v>31.029787812292369</v>
      </c>
      <c r="E43" s="8"/>
    </row>
    <row r="44" spans="1:5" x14ac:dyDescent="0.25">
      <c r="A44" s="7">
        <v>8.1999999999999993</v>
      </c>
      <c r="B44" s="7">
        <f t="shared" si="0"/>
        <v>19.111595697510598</v>
      </c>
      <c r="C44" s="7">
        <f t="shared" si="1"/>
        <v>22.832111384022582</v>
      </c>
      <c r="D44" s="7">
        <f t="shared" si="2"/>
        <v>26.919537435652426</v>
      </c>
      <c r="E44" s="8"/>
    </row>
    <row r="45" spans="1:5" x14ac:dyDescent="0.25">
      <c r="A45" s="7">
        <v>9.1</v>
      </c>
      <c r="B45" s="7">
        <f t="shared" si="0"/>
        <v>16.827470777920954</v>
      </c>
      <c r="C45" s="7">
        <f t="shared" si="1"/>
        <v>20.103328533834649</v>
      </c>
      <c r="D45" s="7">
        <f t="shared" si="2"/>
        <v>23.702245313435277</v>
      </c>
      <c r="E45" s="8"/>
    </row>
    <row r="46" spans="1:5" x14ac:dyDescent="0.25">
      <c r="A46" s="7">
        <v>10</v>
      </c>
      <c r="B46" s="7">
        <f t="shared" si="0"/>
        <v>14.995409307467973</v>
      </c>
      <c r="C46" s="7">
        <f t="shared" si="1"/>
        <v>17.914613775641683</v>
      </c>
      <c r="D46" s="7">
        <f t="shared" si="2"/>
        <v>21.121704780930216</v>
      </c>
      <c r="E46" s="8"/>
    </row>
    <row r="47" spans="1:5" x14ac:dyDescent="0.25">
      <c r="A47" s="7">
        <v>10.9</v>
      </c>
      <c r="B47" s="7">
        <f t="shared" si="0"/>
        <v>13.496303224007931</v>
      </c>
      <c r="C47" s="7">
        <f t="shared" si="1"/>
        <v>16.12367189848154</v>
      </c>
      <c r="D47" s="7">
        <f t="shared" si="2"/>
        <v>19.010146804692084</v>
      </c>
      <c r="E47" s="8"/>
    </row>
    <row r="48" spans="1:5" x14ac:dyDescent="0.25">
      <c r="A48" s="7">
        <v>11.8</v>
      </c>
      <c r="B48" s="7">
        <f t="shared" si="0"/>
        <v>12.249053678668417</v>
      </c>
      <c r="C48" s="7">
        <f t="shared" si="1"/>
        <v>14.633616280228125</v>
      </c>
      <c r="D48" s="7">
        <f t="shared" si="2"/>
        <v>17.253340028388152</v>
      </c>
      <c r="E48" s="8"/>
    </row>
    <row r="49" spans="1:5" x14ac:dyDescent="0.25">
      <c r="A49" s="7">
        <v>12.7</v>
      </c>
      <c r="B49" s="7">
        <f t="shared" si="0"/>
        <v>11.196624409338542</v>
      </c>
      <c r="C49" s="7">
        <f t="shared" si="1"/>
        <v>13.376307226527546</v>
      </c>
      <c r="D49" s="7">
        <f t="shared" si="2"/>
        <v>15.770946325501695</v>
      </c>
      <c r="E49" s="8"/>
    </row>
    <row r="50" spans="1:5" x14ac:dyDescent="0.25">
      <c r="A50" s="7">
        <v>13.6</v>
      </c>
      <c r="B50" s="7">
        <f t="shared" si="0"/>
        <v>10.297791709017247</v>
      </c>
      <c r="C50" s="7">
        <f t="shared" si="1"/>
        <v>12.302495879000407</v>
      </c>
      <c r="D50" s="7">
        <f t="shared" si="2"/>
        <v>14.504900260711851</v>
      </c>
      <c r="E50" s="8"/>
    </row>
    <row r="51" spans="1:5" x14ac:dyDescent="0.25">
      <c r="A51" s="7">
        <v>14.5</v>
      </c>
      <c r="B51" s="7">
        <f t="shared" si="0"/>
        <v>9.5220567672832601</v>
      </c>
      <c r="C51" s="7">
        <f t="shared" si="1"/>
        <v>11.375746125893412</v>
      </c>
      <c r="D51" s="7">
        <f t="shared" si="2"/>
        <v>13.412242895274188</v>
      </c>
      <c r="E51" s="8"/>
    </row>
    <row r="52" spans="1:5" x14ac:dyDescent="0.25">
      <c r="A52" s="7">
        <v>15.4</v>
      </c>
      <c r="B52" s="7">
        <f t="shared" si="0"/>
        <v>8.8463951076775498</v>
      </c>
      <c r="C52" s="7">
        <f t="shared" si="1"/>
        <v>10.56855124200203</v>
      </c>
      <c r="D52" s="7">
        <f t="shared" si="2"/>
        <v>12.460543224170314</v>
      </c>
      <c r="E52" s="8"/>
    </row>
    <row r="53" spans="1:5" x14ac:dyDescent="0.25">
      <c r="A53" s="7">
        <v>16.3</v>
      </c>
      <c r="B53" s="7">
        <f t="shared" si="0"/>
        <v>8.2531154275633867</v>
      </c>
      <c r="C53" s="7">
        <f t="shared" si="1"/>
        <v>9.8597759020125864</v>
      </c>
      <c r="D53" s="7">
        <f t="shared" si="2"/>
        <v>11.624882256272938</v>
      </c>
      <c r="E53" s="8"/>
    </row>
    <row r="54" spans="1:5" x14ac:dyDescent="0.25">
      <c r="A54" s="7">
        <v>17.2</v>
      </c>
      <c r="B54" s="7">
        <f t="shared" si="0"/>
        <v>7.7284112277424084</v>
      </c>
      <c r="C54" s="7">
        <f t="shared" si="1"/>
        <v>9.2329258512061276</v>
      </c>
      <c r="D54" s="7">
        <f t="shared" si="2"/>
        <v>10.88581291987186</v>
      </c>
      <c r="E54" s="8"/>
    </row>
    <row r="55" spans="1:5" x14ac:dyDescent="0.25">
      <c r="A55" s="7">
        <v>18.100000000000001</v>
      </c>
      <c r="B55" s="7">
        <f t="shared" si="0"/>
        <v>7.2613579206048504</v>
      </c>
      <c r="C55" s="7">
        <f t="shared" si="1"/>
        <v>8.6749497774327686</v>
      </c>
      <c r="D55" s="7">
        <f t="shared" si="2"/>
        <v>10.227947444642465</v>
      </c>
      <c r="E55" s="8"/>
    </row>
    <row r="56" spans="1:5" x14ac:dyDescent="0.25">
      <c r="A56" s="7">
        <v>19</v>
      </c>
      <c r="B56" s="7">
        <f t="shared" si="0"/>
        <v>6.8432038766849974</v>
      </c>
      <c r="C56" s="7">
        <f t="shared" si="1"/>
        <v>8.1753923434241944</v>
      </c>
      <c r="D56" s="7">
        <f t="shared" si="2"/>
        <v>9.6389587690063365</v>
      </c>
      <c r="E56" s="8"/>
    </row>
    <row r="57" spans="1:5" x14ac:dyDescent="0.25">
      <c r="A57" s="7">
        <v>19.899999999999999</v>
      </c>
      <c r="B57" s="7">
        <f t="shared" si="0"/>
        <v>6.4668599151919581</v>
      </c>
      <c r="C57" s="7">
        <f t="shared" si="1"/>
        <v>7.7257842948072746</v>
      </c>
      <c r="D57" s="7">
        <f t="shared" si="2"/>
        <v>9.1088614647078199</v>
      </c>
      <c r="E57" s="8"/>
    </row>
    <row r="58" spans="1:5" x14ac:dyDescent="0.25">
      <c r="A58" s="7">
        <v>20.8</v>
      </c>
      <c r="B58" s="7">
        <f t="shared" si="0"/>
        <v>6.1265255423260285</v>
      </c>
      <c r="C58" s="7">
        <f t="shared" si="1"/>
        <v>7.3191959370335429</v>
      </c>
      <c r="D58" s="7">
        <f t="shared" si="2"/>
        <v>8.6294852767636012</v>
      </c>
      <c r="E58" s="8"/>
    </row>
    <row r="59" spans="1:5" x14ac:dyDescent="0.25">
      <c r="A59" s="7">
        <v>21.7</v>
      </c>
      <c r="B59" s="7">
        <f t="shared" si="0"/>
        <v>5.817411176502973</v>
      </c>
      <c r="C59" s="7">
        <f t="shared" si="1"/>
        <v>6.9499052852962402</v>
      </c>
      <c r="D59" s="7">
        <f t="shared" si="2"/>
        <v>8.194083865265787</v>
      </c>
      <c r="E59" s="8"/>
    </row>
    <row r="60" spans="1:5" x14ac:dyDescent="0.25">
      <c r="A60" s="7">
        <v>22.6</v>
      </c>
      <c r="B60" s="7">
        <f t="shared" si="0"/>
        <v>5.5355288829876184</v>
      </c>
      <c r="C60" s="7">
        <f t="shared" si="1"/>
        <v>6.6131480608032218</v>
      </c>
      <c r="D60" s="7">
        <f t="shared" si="2"/>
        <v>7.7970400457524551</v>
      </c>
      <c r="E60" s="8"/>
    </row>
    <row r="61" spans="1:5" x14ac:dyDescent="0.25">
      <c r="A61" s="7">
        <v>23.5</v>
      </c>
      <c r="B61" s="7">
        <f t="shared" si="0"/>
        <v>5.2775327537007755</v>
      </c>
      <c r="C61" s="7">
        <f t="shared" si="1"/>
        <v>6.3049269968084891</v>
      </c>
      <c r="D61" s="7">
        <f t="shared" si="2"/>
        <v>7.4336409570256432</v>
      </c>
      <c r="E61" s="8"/>
    </row>
    <row r="62" spans="1:5" x14ac:dyDescent="0.25">
      <c r="A62" s="7">
        <v>24.4</v>
      </c>
      <c r="B62" s="7">
        <f t="shared" si="0"/>
        <v>5.0405957641721075</v>
      </c>
      <c r="C62" s="7">
        <f t="shared" si="1"/>
        <v>6.0218647229127455</v>
      </c>
      <c r="D62" s="7">
        <f t="shared" si="2"/>
        <v>7.0999046086610482</v>
      </c>
      <c r="E62" s="8"/>
    </row>
    <row r="63" spans="1:5" x14ac:dyDescent="0.25">
      <c r="A63" s="7">
        <v>25.3</v>
      </c>
      <c r="B63" s="7">
        <f t="shared" si="0"/>
        <v>4.8223137749950924</v>
      </c>
      <c r="C63" s="7">
        <f t="shared" si="1"/>
        <v>5.7610890781734199</v>
      </c>
      <c r="D63" s="7">
        <f t="shared" si="2"/>
        <v>6.7924446627631365</v>
      </c>
      <c r="E63" s="8"/>
    </row>
    <row r="64" spans="1:5" x14ac:dyDescent="0.25">
      <c r="A64" s="7">
        <v>26.2</v>
      </c>
      <c r="B64" s="7">
        <f t="shared" si="0"/>
        <v>4.6206299704394773</v>
      </c>
      <c r="C64" s="7">
        <f t="shared" si="1"/>
        <v>5.5201428399392629</v>
      </c>
      <c r="D64" s="7">
        <f t="shared" si="2"/>
        <v>6.5083640023708256</v>
      </c>
      <c r="E64" s="8"/>
    </row>
    <row r="65" spans="1:5" x14ac:dyDescent="0.25">
      <c r="A65" s="7">
        <v>27.1</v>
      </c>
      <c r="B65" s="7">
        <f t="shared" si="0"/>
        <v>4.4337748512711777</v>
      </c>
      <c r="C65" s="7">
        <f t="shared" si="1"/>
        <v>5.296912034879842</v>
      </c>
      <c r="D65" s="7">
        <f t="shared" si="2"/>
        <v>6.2451702086600474</v>
      </c>
      <c r="E65" s="8"/>
    </row>
    <row r="66" spans="1:5" x14ac:dyDescent="0.25">
      <c r="A66" s="7">
        <v>28</v>
      </c>
      <c r="B66" s="7">
        <f t="shared" si="0"/>
        <v>4.2602181844697808</v>
      </c>
      <c r="C66" s="7">
        <f t="shared" si="1"/>
        <v>5.0895685346003061</v>
      </c>
      <c r="D66" s="7">
        <f t="shared" si="2"/>
        <v>6.000707879971511</v>
      </c>
      <c r="E66" s="8"/>
    </row>
    <row r="67" spans="1:5" x14ac:dyDescent="0.25">
      <c r="A67" s="7">
        <v>28.9</v>
      </c>
      <c r="B67" s="7">
        <f t="shared" si="0"/>
        <v>4.0986302302940647</v>
      </c>
      <c r="C67" s="7">
        <f t="shared" si="1"/>
        <v>4.896523734655271</v>
      </c>
      <c r="D67" s="7">
        <f t="shared" si="2"/>
        <v>5.7731040183980742</v>
      </c>
      <c r="E67" s="8"/>
    </row>
    <row r="68" spans="1:5" x14ac:dyDescent="0.25">
      <c r="A68" s="7">
        <v>29.8</v>
      </c>
      <c r="B68" s="7">
        <f t="shared" si="0"/>
        <v>3.9478502301942204</v>
      </c>
      <c r="C68" s="7">
        <f t="shared" si="1"/>
        <v>4.716390907901773</v>
      </c>
      <c r="D68" s="7">
        <f t="shared" si="2"/>
        <v>5.5607236435995366</v>
      </c>
      <c r="E68" s="8"/>
    </row>
    <row r="69" spans="1:5" x14ac:dyDescent="0.25">
      <c r="A69" s="7">
        <v>30.7</v>
      </c>
      <c r="B69" s="7">
        <f t="shared" si="0"/>
        <v>3.8068606234727671</v>
      </c>
      <c r="C69" s="7">
        <f t="shared" si="1"/>
        <v>4.5479544018347777</v>
      </c>
      <c r="D69" s="7">
        <f t="shared" si="2"/>
        <v>5.3621334758161918</v>
      </c>
      <c r="E69" s="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27" sqref="C27:D30"/>
    </sheetView>
  </sheetViews>
  <sheetFormatPr defaultRowHeight="15" x14ac:dyDescent="0.25"/>
  <cols>
    <col min="2" max="2" width="21.85546875" customWidth="1"/>
    <col min="3" max="3" width="12.28515625" customWidth="1"/>
    <col min="4" max="4" width="10.7109375" customWidth="1"/>
    <col min="5" max="5" width="12.85546875" customWidth="1"/>
    <col min="6" max="9" width="14.140625" customWidth="1"/>
  </cols>
  <sheetData>
    <row r="1" spans="1:5" x14ac:dyDescent="0.25">
      <c r="B1" t="s">
        <v>65</v>
      </c>
    </row>
    <row r="3" spans="1:5" x14ac:dyDescent="0.25">
      <c r="B3" t="s">
        <v>5</v>
      </c>
      <c r="D3" s="16"/>
    </row>
    <row r="4" spans="1:5" ht="18" x14ac:dyDescent="0.35">
      <c r="B4" t="s">
        <v>69</v>
      </c>
      <c r="C4" s="14">
        <v>0.3</v>
      </c>
      <c r="D4" s="16"/>
    </row>
    <row r="5" spans="1:5" ht="18" x14ac:dyDescent="0.35">
      <c r="B5" t="s">
        <v>73</v>
      </c>
      <c r="C5" s="14">
        <f>1-C4</f>
        <v>0.7</v>
      </c>
    </row>
    <row r="7" spans="1:5" x14ac:dyDescent="0.25">
      <c r="B7" t="s">
        <v>70</v>
      </c>
      <c r="C7" s="22">
        <v>6</v>
      </c>
    </row>
    <row r="8" spans="1:5" x14ac:dyDescent="0.25">
      <c r="C8" s="1">
        <v>10</v>
      </c>
    </row>
    <row r="9" spans="1:5" x14ac:dyDescent="0.25">
      <c r="C9" s="22">
        <v>14</v>
      </c>
    </row>
    <row r="10" spans="1:5" x14ac:dyDescent="0.25">
      <c r="C10" s="10"/>
    </row>
    <row r="11" spans="1:5" x14ac:dyDescent="0.25">
      <c r="C11" s="44" t="s">
        <v>71</v>
      </c>
      <c r="D11" s="44"/>
      <c r="E11" s="44"/>
    </row>
    <row r="12" spans="1:5" ht="18" x14ac:dyDescent="0.35">
      <c r="C12" s="2" t="s">
        <v>56</v>
      </c>
      <c r="D12" s="2" t="s">
        <v>55</v>
      </c>
      <c r="E12" s="2" t="s">
        <v>57</v>
      </c>
    </row>
    <row r="13" spans="1:5" ht="18" x14ac:dyDescent="0.35">
      <c r="B13" s="2" t="s">
        <v>63</v>
      </c>
      <c r="C13" s="22">
        <f>+C7</f>
        <v>6</v>
      </c>
      <c r="D13" s="2">
        <f>+C8</f>
        <v>10</v>
      </c>
      <c r="E13" s="22">
        <f>+C9</f>
        <v>14</v>
      </c>
    </row>
    <row r="14" spans="1:5" x14ac:dyDescent="0.25">
      <c r="A14" t="s">
        <v>53</v>
      </c>
      <c r="B14">
        <v>5</v>
      </c>
      <c r="C14" s="7">
        <f>+($C$7/(B14^$C$4))^(1/$C$5)</f>
        <v>6.4876299510555242</v>
      </c>
      <c r="D14" s="7">
        <f>+($C$8/(B14^$C$4))^(1/$C$5)</f>
        <v>13.459001926323563</v>
      </c>
      <c r="E14" s="7">
        <f>+($C$9/(B14^$C$4))^(1/$C$5)</f>
        <v>21.765427014274849</v>
      </c>
    </row>
    <row r="15" spans="1:5" x14ac:dyDescent="0.25">
      <c r="A15" t="s">
        <v>54</v>
      </c>
      <c r="B15">
        <v>10</v>
      </c>
      <c r="C15" s="7">
        <f>+($C$7/(B15^$C$4))^(1/$C$5)</f>
        <v>4.8202905286511637</v>
      </c>
      <c r="D15" s="7">
        <f>+($C$8/(B15^$C$4))^(1/$C$5)</f>
        <v>10.000000000000002</v>
      </c>
      <c r="E15" s="7">
        <f>+($C$9/(B15^$C$4))^(1/$C$5)</f>
        <v>16.171650121919747</v>
      </c>
    </row>
    <row r="16" spans="1:5" x14ac:dyDescent="0.25">
      <c r="A16" t="s">
        <v>66</v>
      </c>
      <c r="B16">
        <v>15</v>
      </c>
      <c r="C16" s="7">
        <f>+($C$7/(B16^$C$4))^(1/$C$5)</f>
        <v>4.0514038119009301</v>
      </c>
      <c r="D16" s="7">
        <f>+($C$8/(B16^$C$4))^(1/$C$5)</f>
        <v>8.4048954888090801</v>
      </c>
      <c r="E16" s="7">
        <f>+($C$9/(B16^$C$4))^(1/$C$5)</f>
        <v>13.592102915632205</v>
      </c>
    </row>
    <row r="17" spans="1:8" x14ac:dyDescent="0.25">
      <c r="A17" t="s">
        <v>67</v>
      </c>
      <c r="B17">
        <v>20</v>
      </c>
      <c r="C17" s="7">
        <f>+($C$7/(B17^$C$4))^(1/$C$5)</f>
        <v>3.5814620987782773</v>
      </c>
      <c r="D17" s="7">
        <f>+($C$8/(B17^$C$4))^(1/$C$5)</f>
        <v>7.4299714456847452</v>
      </c>
      <c r="E17" s="7">
        <f>+($C$9/(B17^$C$4))^(1/$C$5)</f>
        <v>12.015489863546792</v>
      </c>
    </row>
    <row r="18" spans="1:8" x14ac:dyDescent="0.25">
      <c r="A18" t="s">
        <v>68</v>
      </c>
      <c r="B18">
        <v>25</v>
      </c>
      <c r="C18" s="7">
        <f>+($C$7/(B18^$C$4))^(1/$C$5)</f>
        <v>3.2548239037078806</v>
      </c>
      <c r="D18" s="7">
        <f>+($C$8/(B18^$C$4))^(1/$C$5)</f>
        <v>6.7523396865015508</v>
      </c>
      <c r="E18" s="7">
        <f>+($C$9/(B18^$C$4))^(1/$C$5)</f>
        <v>10.919647491445637</v>
      </c>
    </row>
    <row r="19" spans="1:8" x14ac:dyDescent="0.25">
      <c r="G19" s="25"/>
      <c r="H19" s="25"/>
    </row>
    <row r="20" spans="1:8" x14ac:dyDescent="0.25">
      <c r="G20" s="25"/>
      <c r="H20" s="25"/>
    </row>
    <row r="21" spans="1:8" x14ac:dyDescent="0.25">
      <c r="G21" s="25"/>
      <c r="H21" s="25"/>
    </row>
    <row r="22" spans="1:8" x14ac:dyDescent="0.25">
      <c r="G22" s="25"/>
      <c r="H22" s="25"/>
    </row>
    <row r="23" spans="1:8" x14ac:dyDescent="0.25">
      <c r="G23" s="25"/>
      <c r="H23" s="25"/>
    </row>
    <row r="24" spans="1:8" x14ac:dyDescent="0.25">
      <c r="G24" s="25"/>
      <c r="H24" s="25"/>
    </row>
    <row r="25" spans="1:8" x14ac:dyDescent="0.25">
      <c r="G25" s="25"/>
      <c r="H25" s="25"/>
    </row>
    <row r="26" spans="1:8" x14ac:dyDescent="0.25">
      <c r="G26" s="25"/>
      <c r="H26" s="25"/>
    </row>
    <row r="27" spans="1:8" ht="18" x14ac:dyDescent="0.35">
      <c r="C27" t="s">
        <v>72</v>
      </c>
      <c r="D27" s="11">
        <f>ABS((D14-D15)/(B14-B15))</f>
        <v>0.6918003852647121</v>
      </c>
      <c r="G27" s="25"/>
      <c r="H27" s="25"/>
    </row>
    <row r="28" spans="1:8" ht="18" x14ac:dyDescent="0.35">
      <c r="C28" t="s">
        <v>74</v>
      </c>
      <c r="D28" s="11">
        <f>ABS((D15-D16)/(B15-B16))</f>
        <v>0.31902090223818436</v>
      </c>
      <c r="G28" s="25"/>
      <c r="H28" s="25"/>
    </row>
    <row r="29" spans="1:8" ht="18" x14ac:dyDescent="0.35">
      <c r="C29" t="s">
        <v>75</v>
      </c>
      <c r="D29" s="11">
        <f>ABS((D16-D17)/(B16-B17))</f>
        <v>0.19498480862486697</v>
      </c>
    </row>
    <row r="30" spans="1:8" ht="18" x14ac:dyDescent="0.35">
      <c r="C30" t="s">
        <v>76</v>
      </c>
      <c r="D30" s="11">
        <f>ABS((D17-D18)/(B17-B18))</f>
        <v>0.13552635183663889</v>
      </c>
    </row>
    <row r="32" spans="1:8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</sheetData>
  <mergeCells count="1">
    <mergeCell ref="C11:E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4" sqref="B4"/>
    </sheetView>
  </sheetViews>
  <sheetFormatPr defaultRowHeight="15" x14ac:dyDescent="0.25"/>
  <cols>
    <col min="2" max="2" width="21.85546875" customWidth="1"/>
    <col min="3" max="3" width="12.28515625" customWidth="1"/>
    <col min="4" max="4" width="10.7109375" customWidth="1"/>
    <col min="5" max="5" width="12.85546875" customWidth="1"/>
    <col min="6" max="9" width="14.140625" customWidth="1"/>
  </cols>
  <sheetData>
    <row r="1" spans="1:5" x14ac:dyDescent="0.25">
      <c r="B1" t="s">
        <v>103</v>
      </c>
    </row>
    <row r="3" spans="1:5" x14ac:dyDescent="0.25">
      <c r="B3" t="s">
        <v>104</v>
      </c>
      <c r="D3" s="16"/>
    </row>
    <row r="4" spans="1:5" ht="18" x14ac:dyDescent="0.35">
      <c r="B4" t="s">
        <v>69</v>
      </c>
      <c r="C4" s="14">
        <v>1.2</v>
      </c>
      <c r="D4" s="16"/>
    </row>
    <row r="5" spans="1:5" ht="18" x14ac:dyDescent="0.35">
      <c r="B5" t="s">
        <v>73</v>
      </c>
      <c r="C5" s="14">
        <v>1</v>
      </c>
    </row>
    <row r="7" spans="1:5" x14ac:dyDescent="0.25">
      <c r="C7" s="22"/>
    </row>
    <row r="8" spans="1:5" x14ac:dyDescent="0.25">
      <c r="C8" s="1"/>
    </row>
    <row r="9" spans="1:5" x14ac:dyDescent="0.25">
      <c r="C9" s="22"/>
    </row>
    <row r="10" spans="1:5" x14ac:dyDescent="0.25">
      <c r="C10" s="10"/>
    </row>
    <row r="11" spans="1:5" x14ac:dyDescent="0.25">
      <c r="C11" s="44" t="s">
        <v>71</v>
      </c>
      <c r="D11" s="44"/>
      <c r="E11" s="44"/>
    </row>
    <row r="12" spans="1:5" ht="18" x14ac:dyDescent="0.35">
      <c r="C12" s="2" t="s">
        <v>56</v>
      </c>
      <c r="D12" s="2" t="s">
        <v>55</v>
      </c>
      <c r="E12" s="2" t="s">
        <v>57</v>
      </c>
    </row>
    <row r="13" spans="1:5" ht="18" x14ac:dyDescent="0.35">
      <c r="B13" s="2" t="s">
        <v>63</v>
      </c>
      <c r="C13" s="22">
        <v>40</v>
      </c>
      <c r="D13" s="2">
        <v>45</v>
      </c>
      <c r="E13" s="22">
        <v>50</v>
      </c>
    </row>
    <row r="14" spans="1:5" x14ac:dyDescent="0.25">
      <c r="A14" t="s">
        <v>53</v>
      </c>
      <c r="B14" s="1">
        <v>0</v>
      </c>
      <c r="C14" s="22">
        <f t="shared" ref="C14:E15" si="0">(C$13-$C$4*$B14)/$C$5</f>
        <v>40</v>
      </c>
      <c r="D14" s="22">
        <f t="shared" si="0"/>
        <v>45</v>
      </c>
      <c r="E14" s="22">
        <f t="shared" si="0"/>
        <v>50</v>
      </c>
    </row>
    <row r="15" spans="1:5" x14ac:dyDescent="0.25">
      <c r="A15" t="s">
        <v>54</v>
      </c>
      <c r="B15" s="1">
        <v>5</v>
      </c>
      <c r="C15" s="22">
        <f t="shared" si="0"/>
        <v>34</v>
      </c>
      <c r="D15" s="22">
        <f t="shared" si="0"/>
        <v>39</v>
      </c>
      <c r="E15" s="22">
        <f t="shared" si="0"/>
        <v>44</v>
      </c>
    </row>
    <row r="16" spans="1:5" x14ac:dyDescent="0.25">
      <c r="A16" t="s">
        <v>66</v>
      </c>
      <c r="B16" s="1">
        <v>10</v>
      </c>
      <c r="C16" s="22">
        <f t="shared" ref="C16:E22" si="1">(C$13-$C$4*$B16)/$C$5</f>
        <v>28</v>
      </c>
      <c r="D16" s="22">
        <f t="shared" si="1"/>
        <v>33</v>
      </c>
      <c r="E16" s="22">
        <f t="shared" si="1"/>
        <v>38</v>
      </c>
    </row>
    <row r="17" spans="1:8" x14ac:dyDescent="0.25">
      <c r="A17" t="s">
        <v>67</v>
      </c>
      <c r="B17" s="1">
        <v>15</v>
      </c>
      <c r="C17" s="22">
        <f t="shared" si="1"/>
        <v>22</v>
      </c>
      <c r="D17" s="22">
        <f t="shared" si="1"/>
        <v>27</v>
      </c>
      <c r="E17" s="22">
        <f t="shared" si="1"/>
        <v>32</v>
      </c>
    </row>
    <row r="18" spans="1:8" x14ac:dyDescent="0.25">
      <c r="A18" t="s">
        <v>68</v>
      </c>
      <c r="B18" s="1">
        <v>20</v>
      </c>
      <c r="C18" s="22">
        <f t="shared" si="1"/>
        <v>16</v>
      </c>
      <c r="D18" s="22">
        <f t="shared" si="1"/>
        <v>21</v>
      </c>
      <c r="E18" s="22">
        <f t="shared" si="1"/>
        <v>26</v>
      </c>
    </row>
    <row r="19" spans="1:8" x14ac:dyDescent="0.25">
      <c r="A19" t="s">
        <v>77</v>
      </c>
      <c r="B19" s="1">
        <v>25</v>
      </c>
      <c r="C19" s="22">
        <f t="shared" si="1"/>
        <v>10</v>
      </c>
      <c r="D19" s="22">
        <f t="shared" si="1"/>
        <v>15</v>
      </c>
      <c r="E19" s="22">
        <f t="shared" si="1"/>
        <v>20</v>
      </c>
    </row>
    <row r="20" spans="1:8" x14ac:dyDescent="0.25">
      <c r="A20" t="s">
        <v>78</v>
      </c>
      <c r="B20" s="1">
        <f>+C13/$C$4</f>
        <v>33.333333333333336</v>
      </c>
      <c r="C20" s="22">
        <f t="shared" si="1"/>
        <v>0</v>
      </c>
      <c r="D20" s="22">
        <f t="shared" si="1"/>
        <v>5</v>
      </c>
      <c r="E20" s="22">
        <f t="shared" si="1"/>
        <v>10</v>
      </c>
      <c r="G20" s="25"/>
      <c r="H20" s="25"/>
    </row>
    <row r="21" spans="1:8" x14ac:dyDescent="0.25">
      <c r="A21" t="s">
        <v>79</v>
      </c>
      <c r="B21" s="1">
        <f>+D13/$C$4</f>
        <v>37.5</v>
      </c>
      <c r="C21" s="22">
        <f t="shared" si="1"/>
        <v>-5</v>
      </c>
      <c r="D21" s="22">
        <f t="shared" si="1"/>
        <v>0</v>
      </c>
      <c r="E21" s="22">
        <f t="shared" si="1"/>
        <v>5</v>
      </c>
      <c r="G21" s="25"/>
      <c r="H21" s="25"/>
    </row>
    <row r="22" spans="1:8" x14ac:dyDescent="0.25">
      <c r="A22" t="s">
        <v>80</v>
      </c>
      <c r="B22" s="1">
        <f>+E13/$C$4</f>
        <v>41.666666666666671</v>
      </c>
      <c r="C22" s="22">
        <f t="shared" si="1"/>
        <v>-10.000000000000007</v>
      </c>
      <c r="D22" s="22">
        <f t="shared" si="1"/>
        <v>-5.0000000000000071</v>
      </c>
      <c r="E22" s="22">
        <f t="shared" si="1"/>
        <v>-7.1054273576010019E-15</v>
      </c>
      <c r="G22" s="25"/>
      <c r="H22" s="25"/>
    </row>
    <row r="23" spans="1:8" x14ac:dyDescent="0.25">
      <c r="G23" s="25"/>
      <c r="H23" s="25"/>
    </row>
    <row r="24" spans="1:8" x14ac:dyDescent="0.25">
      <c r="G24" s="25"/>
      <c r="H24" s="25"/>
    </row>
    <row r="25" spans="1:8" x14ac:dyDescent="0.25">
      <c r="G25" s="25"/>
      <c r="H25" s="25"/>
    </row>
    <row r="26" spans="1:8" x14ac:dyDescent="0.25">
      <c r="G26" s="25"/>
      <c r="H26" s="25"/>
    </row>
    <row r="27" spans="1:8" x14ac:dyDescent="0.25">
      <c r="G27" s="25"/>
      <c r="H27" s="25"/>
    </row>
    <row r="28" spans="1:8" ht="18" x14ac:dyDescent="0.35">
      <c r="C28" t="s">
        <v>72</v>
      </c>
      <c r="D28" s="11">
        <f>ABS((D14-D16)/(B14-B16))</f>
        <v>1.2</v>
      </c>
      <c r="G28" s="25"/>
      <c r="H28" s="25"/>
    </row>
    <row r="29" spans="1:8" ht="18" x14ac:dyDescent="0.35">
      <c r="C29" t="s">
        <v>81</v>
      </c>
      <c r="D29" s="11">
        <f>ABS((D18-D19)/(B18-B19))</f>
        <v>1.2</v>
      </c>
      <c r="G29" s="25"/>
      <c r="H29" s="25"/>
    </row>
    <row r="30" spans="1:8" ht="18" x14ac:dyDescent="0.35">
      <c r="C30" t="s">
        <v>82</v>
      </c>
      <c r="D30" s="11">
        <f>ABS((D20-D21)/(B20-B21))</f>
        <v>1.2000000000000006</v>
      </c>
    </row>
    <row r="31" spans="1:8" x14ac:dyDescent="0.25">
      <c r="D31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</sheetData>
  <mergeCells count="1">
    <mergeCell ref="C11:E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T6" sqref="T6"/>
    </sheetView>
  </sheetViews>
  <sheetFormatPr defaultRowHeight="15" x14ac:dyDescent="0.25"/>
  <cols>
    <col min="2" max="2" width="15.140625" customWidth="1"/>
    <col min="3" max="3" width="12.28515625" customWidth="1"/>
    <col min="4" max="4" width="10.7109375" customWidth="1"/>
    <col min="5" max="5" width="12.85546875" customWidth="1"/>
    <col min="6" max="9" width="14.140625" customWidth="1"/>
  </cols>
  <sheetData>
    <row r="1" spans="1:5" x14ac:dyDescent="0.25">
      <c r="A1" t="s">
        <v>86</v>
      </c>
    </row>
    <row r="3" spans="1:5" x14ac:dyDescent="0.25">
      <c r="C3" s="22"/>
    </row>
    <row r="4" spans="1:5" x14ac:dyDescent="0.25">
      <c r="C4" s="1"/>
    </row>
    <row r="5" spans="1:5" x14ac:dyDescent="0.25">
      <c r="C5" s="22"/>
    </row>
    <row r="6" spans="1:5" x14ac:dyDescent="0.25">
      <c r="C6" s="10"/>
    </row>
    <row r="7" spans="1:5" x14ac:dyDescent="0.25">
      <c r="C7" s="44" t="s">
        <v>71</v>
      </c>
      <c r="D7" s="44"/>
      <c r="E7" s="44"/>
    </row>
    <row r="8" spans="1:5" ht="18" x14ac:dyDescent="0.35">
      <c r="B8" s="2" t="s">
        <v>63</v>
      </c>
      <c r="C8" s="2" t="s">
        <v>56</v>
      </c>
      <c r="D8" s="2" t="s">
        <v>55</v>
      </c>
      <c r="E8" s="2" t="s">
        <v>57</v>
      </c>
    </row>
    <row r="9" spans="1:5" x14ac:dyDescent="0.25">
      <c r="B9">
        <v>1</v>
      </c>
      <c r="C9" s="7">
        <v>3</v>
      </c>
      <c r="D9" s="7"/>
      <c r="E9" s="7"/>
    </row>
    <row r="10" spans="1:5" x14ac:dyDescent="0.25">
      <c r="B10">
        <v>1</v>
      </c>
      <c r="C10" s="7">
        <v>2</v>
      </c>
      <c r="D10" s="7"/>
      <c r="E10" s="7"/>
    </row>
    <row r="11" spans="1:5" x14ac:dyDescent="0.25">
      <c r="B11">
        <v>1</v>
      </c>
      <c r="C11" s="7">
        <v>1</v>
      </c>
      <c r="D11" s="7"/>
      <c r="E11" s="7"/>
    </row>
    <row r="12" spans="1:5" x14ac:dyDescent="0.25">
      <c r="A12" t="s">
        <v>53</v>
      </c>
      <c r="B12">
        <v>2</v>
      </c>
      <c r="C12" s="7">
        <v>1</v>
      </c>
      <c r="D12" s="7">
        <v>4</v>
      </c>
      <c r="E12" s="7"/>
    </row>
    <row r="13" spans="1:5" x14ac:dyDescent="0.25">
      <c r="B13">
        <v>2</v>
      </c>
      <c r="C13" s="7"/>
      <c r="D13" s="7">
        <v>3</v>
      </c>
      <c r="E13" s="7"/>
    </row>
    <row r="14" spans="1:5" x14ac:dyDescent="0.25">
      <c r="A14" t="s">
        <v>54</v>
      </c>
      <c r="B14">
        <v>2</v>
      </c>
      <c r="C14" s="7"/>
      <c r="D14" s="7">
        <v>2</v>
      </c>
      <c r="E14" s="7"/>
    </row>
    <row r="15" spans="1:5" x14ac:dyDescent="0.25">
      <c r="B15">
        <v>3</v>
      </c>
      <c r="C15" s="7">
        <v>1</v>
      </c>
      <c r="D15" s="7">
        <v>2</v>
      </c>
      <c r="E15" s="7">
        <v>5</v>
      </c>
    </row>
    <row r="16" spans="1:5" x14ac:dyDescent="0.25">
      <c r="B16">
        <v>3</v>
      </c>
      <c r="C16" s="7"/>
      <c r="D16" s="7"/>
      <c r="E16" s="7">
        <v>4</v>
      </c>
    </row>
    <row r="17" spans="1:8" x14ac:dyDescent="0.25">
      <c r="B17">
        <v>3</v>
      </c>
      <c r="C17" s="7"/>
      <c r="D17" s="7"/>
      <c r="E17" s="7">
        <v>3</v>
      </c>
    </row>
    <row r="18" spans="1:8" ht="14.25" customHeight="1" x14ac:dyDescent="0.25">
      <c r="A18" t="s">
        <v>66</v>
      </c>
      <c r="B18">
        <v>4</v>
      </c>
      <c r="D18" s="7">
        <v>2</v>
      </c>
      <c r="E18" s="7">
        <v>3</v>
      </c>
      <c r="G18" s="25"/>
      <c r="H18" s="25"/>
    </row>
    <row r="19" spans="1:8" ht="18" customHeight="1" x14ac:dyDescent="0.25">
      <c r="B19">
        <v>5</v>
      </c>
      <c r="E19" s="7">
        <v>3</v>
      </c>
      <c r="G19" s="25"/>
      <c r="H19" s="25"/>
    </row>
    <row r="20" spans="1:8" ht="18" customHeight="1" x14ac:dyDescent="0.25">
      <c r="G20" s="25"/>
      <c r="H20" s="25"/>
    </row>
    <row r="21" spans="1:8" ht="18" customHeight="1" x14ac:dyDescent="0.25">
      <c r="G21" s="25"/>
      <c r="H21" s="25"/>
    </row>
    <row r="22" spans="1:8" ht="18" customHeight="1" x14ac:dyDescent="0.25">
      <c r="G22" s="25"/>
      <c r="H22" s="25"/>
    </row>
    <row r="23" spans="1:8" ht="18" customHeight="1" x14ac:dyDescent="0.25">
      <c r="G23" s="25"/>
      <c r="H23" s="25"/>
    </row>
    <row r="24" spans="1:8" ht="18" customHeight="1" x14ac:dyDescent="0.25">
      <c r="G24" s="25"/>
      <c r="H24" s="25"/>
    </row>
    <row r="25" spans="1:8" x14ac:dyDescent="0.25">
      <c r="G25" s="25"/>
      <c r="H25" s="25"/>
    </row>
    <row r="26" spans="1:8" ht="30.75" x14ac:dyDescent="0.55000000000000004">
      <c r="B26" s="26" t="s">
        <v>83</v>
      </c>
      <c r="C26" s="27" t="s">
        <v>84</v>
      </c>
      <c r="G26" s="25"/>
      <c r="H26" s="25"/>
    </row>
    <row r="27" spans="1:8" ht="30.75" x14ac:dyDescent="0.55000000000000004">
      <c r="B27" s="26" t="s">
        <v>85</v>
      </c>
      <c r="C27" s="28">
        <f>ABS((D14-D15)/(B14-B15))</f>
        <v>0</v>
      </c>
      <c r="G27" s="25"/>
      <c r="H27" s="25"/>
    </row>
    <row r="28" spans="1:8" x14ac:dyDescent="0.25">
      <c r="C28" s="11"/>
    </row>
    <row r="31" spans="1:8" x14ac:dyDescent="0.25">
      <c r="C31" s="11"/>
    </row>
    <row r="32" spans="1:8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</sheetData>
  <mergeCells count="1">
    <mergeCell ref="C7:E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B5" sqref="B5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4" width="12.85546875" customWidth="1"/>
    <col min="5" max="8" width="14.140625" customWidth="1"/>
  </cols>
  <sheetData>
    <row r="1" spans="1:3" x14ac:dyDescent="0.25">
      <c r="A1" t="s">
        <v>42</v>
      </c>
    </row>
    <row r="3" spans="1:3" x14ac:dyDescent="0.25">
      <c r="A3" t="s">
        <v>44</v>
      </c>
      <c r="B3" s="13">
        <v>100</v>
      </c>
      <c r="C3" s="16"/>
    </row>
    <row r="4" spans="1:3" ht="18" x14ac:dyDescent="0.35">
      <c r="A4" t="s">
        <v>7</v>
      </c>
      <c r="B4" s="13">
        <v>2</v>
      </c>
      <c r="C4" s="16"/>
    </row>
    <row r="5" spans="1:3" ht="18" x14ac:dyDescent="0.35">
      <c r="A5" t="s">
        <v>8</v>
      </c>
      <c r="B5" s="13">
        <v>4</v>
      </c>
      <c r="C5" s="16"/>
    </row>
    <row r="6" spans="1:3" x14ac:dyDescent="0.25">
      <c r="A6" t="s">
        <v>45</v>
      </c>
      <c r="B6" s="13">
        <v>15</v>
      </c>
      <c r="C6" s="16"/>
    </row>
    <row r="7" spans="1:3" x14ac:dyDescent="0.25">
      <c r="C7" s="16"/>
    </row>
    <row r="8" spans="1:3" x14ac:dyDescent="0.25">
      <c r="C8" s="16"/>
    </row>
    <row r="9" spans="1:3" x14ac:dyDescent="0.25">
      <c r="C9" s="16"/>
    </row>
    <row r="10" spans="1:3" x14ac:dyDescent="0.25">
      <c r="A10" t="s">
        <v>23</v>
      </c>
      <c r="C10" s="16"/>
    </row>
    <row r="11" spans="1:3" ht="18" x14ac:dyDescent="0.35">
      <c r="A11" t="s">
        <v>18</v>
      </c>
      <c r="B11" s="14">
        <v>0.45</v>
      </c>
    </row>
    <row r="12" spans="1:3" ht="18" x14ac:dyDescent="0.35">
      <c r="A12" t="s">
        <v>19</v>
      </c>
      <c r="B12" s="14">
        <f>1-B11</f>
        <v>0.55000000000000004</v>
      </c>
    </row>
    <row r="13" spans="1:3" x14ac:dyDescent="0.25">
      <c r="A13" t="s">
        <v>51</v>
      </c>
      <c r="B13" s="10">
        <f>MAX(D35:D69)</f>
        <v>14.586797269027858</v>
      </c>
    </row>
    <row r="14" spans="1:3" x14ac:dyDescent="0.25">
      <c r="B14" s="10"/>
    </row>
    <row r="15" spans="1:3" x14ac:dyDescent="0.25">
      <c r="A15" t="s">
        <v>47</v>
      </c>
    </row>
    <row r="16" spans="1:3" ht="18" x14ac:dyDescent="0.35">
      <c r="A16" t="s">
        <v>48</v>
      </c>
      <c r="B16" s="4">
        <f>MAX(F35:F68)</f>
        <v>19</v>
      </c>
    </row>
    <row r="17" spans="1:3" ht="18" x14ac:dyDescent="0.35">
      <c r="A17" t="s">
        <v>20</v>
      </c>
      <c r="B17" s="4">
        <f>MAX(G35:G68)</f>
        <v>11.75</v>
      </c>
    </row>
    <row r="18" spans="1:3" x14ac:dyDescent="0.25">
      <c r="B18" s="4"/>
    </row>
    <row r="19" spans="1:3" x14ac:dyDescent="0.25">
      <c r="A19" t="s">
        <v>6</v>
      </c>
    </row>
    <row r="20" spans="1:3" x14ac:dyDescent="0.25">
      <c r="B20" s="4">
        <f>+B16</f>
        <v>19</v>
      </c>
      <c r="C20">
        <v>0</v>
      </c>
    </row>
    <row r="21" spans="1:3" x14ac:dyDescent="0.25">
      <c r="A21" t="s">
        <v>88</v>
      </c>
      <c r="B21" s="4">
        <f>+B20</f>
        <v>19</v>
      </c>
      <c r="C21" s="4">
        <f>+B17</f>
        <v>11.75</v>
      </c>
    </row>
    <row r="22" spans="1:3" x14ac:dyDescent="0.25">
      <c r="B22">
        <v>0</v>
      </c>
      <c r="C22" s="4">
        <f>+C21</f>
        <v>11.75</v>
      </c>
    </row>
    <row r="27" spans="1:3" x14ac:dyDescent="0.25">
      <c r="B27" s="2" t="s">
        <v>0</v>
      </c>
      <c r="C27" s="2" t="s">
        <v>1</v>
      </c>
    </row>
    <row r="28" spans="1:3" x14ac:dyDescent="0.25">
      <c r="A28" t="s">
        <v>11</v>
      </c>
      <c r="B28" s="7">
        <f>+B3/B4</f>
        <v>50</v>
      </c>
      <c r="C28" s="7">
        <v>0</v>
      </c>
    </row>
    <row r="29" spans="1:3" x14ac:dyDescent="0.25">
      <c r="A29" t="s">
        <v>12</v>
      </c>
      <c r="B29" s="7">
        <v>0</v>
      </c>
      <c r="C29" s="7">
        <f>+B3/4</f>
        <v>25</v>
      </c>
    </row>
    <row r="31" spans="1:3" x14ac:dyDescent="0.25">
      <c r="B31" s="2" t="s">
        <v>2</v>
      </c>
      <c r="C31" s="2" t="s">
        <v>3</v>
      </c>
    </row>
    <row r="32" spans="1:3" x14ac:dyDescent="0.25">
      <c r="A32" t="s">
        <v>49</v>
      </c>
      <c r="B32">
        <f>INTERCEPT(C28:C29,B28:B29)</f>
        <v>25</v>
      </c>
      <c r="C32">
        <f>SLOPE(C28:C29,B28:B29)</f>
        <v>-0.5</v>
      </c>
    </row>
    <row r="34" spans="1:8" ht="18" x14ac:dyDescent="0.35">
      <c r="A34" s="2" t="str">
        <f>+A16</f>
        <v>Impiego x1</v>
      </c>
      <c r="B34" s="2" t="str">
        <f>+A17</f>
        <v>Impiego x2</v>
      </c>
      <c r="C34" t="s">
        <v>46</v>
      </c>
      <c r="E34" t="s">
        <v>50</v>
      </c>
      <c r="H34" t="s">
        <v>87</v>
      </c>
    </row>
    <row r="35" spans="1:8" x14ac:dyDescent="0.25">
      <c r="A35">
        <v>0.1</v>
      </c>
      <c r="B35" s="3">
        <f>+($B$3-$B$6-$B$4*A35)/$B$5</f>
        <v>21.2</v>
      </c>
      <c r="C35" s="9">
        <f t="shared" ref="C35:C69" si="0">+A35^$B$11*B35^$B$12</f>
        <v>1.9032012905012643</v>
      </c>
      <c r="D35">
        <f>IFERROR(C35,0)</f>
        <v>1.9032012905012643</v>
      </c>
      <c r="E35" s="6">
        <f t="shared" ref="E35:E69" si="1">+($B$13/(A35^$B$11))^(1/$B$12)</f>
        <v>859.94887172200458</v>
      </c>
      <c r="F35" s="8">
        <f>IF(D35=$B$13,A35,0)</f>
        <v>0</v>
      </c>
      <c r="G35" s="8">
        <f>IF(D35=$B$13,B35,0)</f>
        <v>0</v>
      </c>
    </row>
    <row r="36" spans="1:8" x14ac:dyDescent="0.25">
      <c r="A36">
        <v>1</v>
      </c>
      <c r="B36" s="3">
        <f>+($B$3-$B$6-$B$4*A36)/$B$5</f>
        <v>20.75</v>
      </c>
      <c r="C36" s="9">
        <f t="shared" si="0"/>
        <v>5.3010262594512634</v>
      </c>
      <c r="D36">
        <f t="shared" ref="D36:D69" si="2">IFERROR(C36,0)</f>
        <v>5.3010262594512634</v>
      </c>
      <c r="E36" s="6">
        <f t="shared" si="1"/>
        <v>130.70458209031449</v>
      </c>
      <c r="F36" s="8">
        <f t="shared" ref="F36:F69" si="3">IF(D36=$B$13,A36,0)</f>
        <v>0</v>
      </c>
      <c r="G36" s="8">
        <f t="shared" ref="G36:G69" si="4">IF(D36=$B$13,B36,0)</f>
        <v>0</v>
      </c>
      <c r="H36">
        <f>ABS((E36-E35)/(A36-A35))</f>
        <v>810.27143292410005</v>
      </c>
    </row>
    <row r="37" spans="1:8" x14ac:dyDescent="0.25">
      <c r="A37">
        <v>2</v>
      </c>
      <c r="B37" s="3">
        <f t="shared" ref="B37:B69" si="5">+($B$3-$B$6-$B$4*A37)/$B$5</f>
        <v>20.25</v>
      </c>
      <c r="C37" s="9">
        <f t="shared" si="0"/>
        <v>7.1449182354031553</v>
      </c>
      <c r="D37">
        <f t="shared" si="2"/>
        <v>7.1449182354031553</v>
      </c>
      <c r="E37" s="6">
        <f t="shared" si="1"/>
        <v>74.129922086684275</v>
      </c>
      <c r="F37" s="8">
        <f t="shared" si="3"/>
        <v>0</v>
      </c>
      <c r="G37" s="8">
        <f t="shared" si="4"/>
        <v>0</v>
      </c>
      <c r="H37">
        <f t="shared" ref="H37:H69" si="6">ABS((E37-E36)/(A37-A36))</f>
        <v>56.574660003630214</v>
      </c>
    </row>
    <row r="38" spans="1:8" x14ac:dyDescent="0.25">
      <c r="A38">
        <v>3</v>
      </c>
      <c r="B38" s="3">
        <f t="shared" si="5"/>
        <v>19.75</v>
      </c>
      <c r="C38" s="9">
        <f t="shared" si="0"/>
        <v>8.4579764114428944</v>
      </c>
      <c r="D38">
        <f t="shared" si="2"/>
        <v>8.4579764114428944</v>
      </c>
      <c r="E38" s="6">
        <f t="shared" si="1"/>
        <v>53.200887485707234</v>
      </c>
      <c r="F38" s="8">
        <f t="shared" si="3"/>
        <v>0</v>
      </c>
      <c r="G38" s="8">
        <f t="shared" si="4"/>
        <v>0</v>
      </c>
      <c r="H38">
        <f t="shared" si="6"/>
        <v>20.92903460097704</v>
      </c>
    </row>
    <row r="39" spans="1:8" x14ac:dyDescent="0.25">
      <c r="A39">
        <v>4</v>
      </c>
      <c r="B39" s="3">
        <f t="shared" si="5"/>
        <v>19.25</v>
      </c>
      <c r="C39" s="9">
        <f t="shared" si="0"/>
        <v>9.4921348569724948</v>
      </c>
      <c r="D39">
        <f t="shared" si="2"/>
        <v>9.4921348569724948</v>
      </c>
      <c r="E39" s="6">
        <f t="shared" si="1"/>
        <v>42.043249446149979</v>
      </c>
      <c r="F39" s="8">
        <f t="shared" si="3"/>
        <v>0</v>
      </c>
      <c r="G39" s="8">
        <f t="shared" si="4"/>
        <v>0</v>
      </c>
      <c r="H39">
        <f t="shared" si="6"/>
        <v>11.157638039557256</v>
      </c>
    </row>
    <row r="40" spans="1:8" x14ac:dyDescent="0.25">
      <c r="A40">
        <v>5</v>
      </c>
      <c r="B40" s="3">
        <f t="shared" si="5"/>
        <v>18.75</v>
      </c>
      <c r="C40" s="9">
        <f t="shared" si="0"/>
        <v>10.343968791731733</v>
      </c>
      <c r="D40">
        <f t="shared" si="2"/>
        <v>10.343968791731733</v>
      </c>
      <c r="E40" s="6">
        <f t="shared" si="1"/>
        <v>35.027267886859825</v>
      </c>
      <c r="F40" s="8">
        <f t="shared" si="3"/>
        <v>0</v>
      </c>
      <c r="G40" s="8">
        <f t="shared" si="4"/>
        <v>0</v>
      </c>
      <c r="H40">
        <f t="shared" si="6"/>
        <v>7.0159815592901538</v>
      </c>
    </row>
    <row r="41" spans="1:8" x14ac:dyDescent="0.25">
      <c r="A41">
        <v>6</v>
      </c>
      <c r="B41" s="3">
        <f t="shared" si="5"/>
        <v>18.25</v>
      </c>
      <c r="C41" s="9">
        <f t="shared" si="0"/>
        <v>11.062738342296431</v>
      </c>
      <c r="D41">
        <f t="shared" si="2"/>
        <v>11.062738342296431</v>
      </c>
      <c r="E41" s="6">
        <f t="shared" si="1"/>
        <v>30.173216433474803</v>
      </c>
      <c r="F41" s="8">
        <f t="shared" si="3"/>
        <v>0</v>
      </c>
      <c r="G41" s="8">
        <f t="shared" si="4"/>
        <v>0</v>
      </c>
      <c r="H41">
        <f t="shared" si="6"/>
        <v>4.8540514533850221</v>
      </c>
    </row>
    <row r="42" spans="1:8" x14ac:dyDescent="0.25">
      <c r="A42">
        <v>7</v>
      </c>
      <c r="B42" s="3">
        <f t="shared" si="5"/>
        <v>17.75</v>
      </c>
      <c r="C42" s="9">
        <f t="shared" si="0"/>
        <v>11.677589770397029</v>
      </c>
      <c r="D42">
        <f t="shared" si="2"/>
        <v>11.677589770397029</v>
      </c>
      <c r="E42" s="6">
        <f t="shared" si="1"/>
        <v>26.597876301673409</v>
      </c>
      <c r="F42" s="8">
        <f t="shared" si="3"/>
        <v>0</v>
      </c>
      <c r="G42" s="8">
        <f t="shared" si="4"/>
        <v>0</v>
      </c>
      <c r="H42">
        <f t="shared" si="6"/>
        <v>3.5753401318013935</v>
      </c>
    </row>
    <row r="43" spans="1:8" x14ac:dyDescent="0.25">
      <c r="A43">
        <v>8</v>
      </c>
      <c r="B43" s="3">
        <f t="shared" si="5"/>
        <v>17.25</v>
      </c>
      <c r="C43" s="9">
        <f t="shared" si="0"/>
        <v>12.207437201299957</v>
      </c>
      <c r="D43">
        <f t="shared" si="2"/>
        <v>12.207437201299957</v>
      </c>
      <c r="E43" s="6">
        <f t="shared" si="1"/>
        <v>23.845092160277687</v>
      </c>
      <c r="F43" s="8">
        <f t="shared" si="3"/>
        <v>0</v>
      </c>
      <c r="G43" s="8">
        <f t="shared" si="4"/>
        <v>0</v>
      </c>
      <c r="H43">
        <f t="shared" si="6"/>
        <v>2.7527841413957219</v>
      </c>
    </row>
    <row r="44" spans="1:8" x14ac:dyDescent="0.25">
      <c r="A44">
        <v>9</v>
      </c>
      <c r="B44" s="3">
        <f t="shared" si="5"/>
        <v>16.75</v>
      </c>
      <c r="C44" s="9">
        <f t="shared" si="0"/>
        <v>12.665352324895396</v>
      </c>
      <c r="D44">
        <f t="shared" si="2"/>
        <v>12.665352324895396</v>
      </c>
      <c r="E44" s="6">
        <f t="shared" si="1"/>
        <v>21.654439224717986</v>
      </c>
      <c r="F44" s="8">
        <f t="shared" si="3"/>
        <v>0</v>
      </c>
      <c r="G44" s="8">
        <f t="shared" si="4"/>
        <v>0</v>
      </c>
      <c r="H44">
        <f t="shared" si="6"/>
        <v>2.1906529355597009</v>
      </c>
    </row>
    <row r="45" spans="1:8" x14ac:dyDescent="0.25">
      <c r="A45">
        <v>10</v>
      </c>
      <c r="B45" s="3">
        <f t="shared" si="5"/>
        <v>16.25</v>
      </c>
      <c r="C45" s="9">
        <f t="shared" si="0"/>
        <v>13.060787121522406</v>
      </c>
      <c r="D45">
        <f t="shared" si="2"/>
        <v>13.060787121522406</v>
      </c>
      <c r="E45" s="6">
        <f t="shared" si="1"/>
        <v>19.865934291180054</v>
      </c>
      <c r="F45" s="8">
        <f t="shared" si="3"/>
        <v>0</v>
      </c>
      <c r="G45" s="8">
        <f t="shared" si="4"/>
        <v>0</v>
      </c>
      <c r="H45">
        <f t="shared" si="6"/>
        <v>1.7885049335379328</v>
      </c>
    </row>
    <row r="46" spans="1:8" x14ac:dyDescent="0.25">
      <c r="A46">
        <v>11</v>
      </c>
      <c r="B46" s="3">
        <f t="shared" si="5"/>
        <v>15.75</v>
      </c>
      <c r="C46" s="9">
        <f t="shared" si="0"/>
        <v>13.400808938220401</v>
      </c>
      <c r="D46">
        <f t="shared" si="2"/>
        <v>13.400808938220401</v>
      </c>
      <c r="E46" s="6">
        <f t="shared" si="1"/>
        <v>18.375630620302125</v>
      </c>
      <c r="F46" s="8">
        <f t="shared" si="3"/>
        <v>0</v>
      </c>
      <c r="G46" s="8">
        <f t="shared" si="4"/>
        <v>0</v>
      </c>
      <c r="H46">
        <f t="shared" si="6"/>
        <v>1.4903036708779283</v>
      </c>
    </row>
    <row r="47" spans="1:8" x14ac:dyDescent="0.25">
      <c r="A47">
        <v>12</v>
      </c>
      <c r="B47" s="3">
        <f t="shared" si="5"/>
        <v>15.25</v>
      </c>
      <c r="C47" s="9">
        <f t="shared" si="0"/>
        <v>13.690836207775249</v>
      </c>
      <c r="D47">
        <f t="shared" si="2"/>
        <v>13.690836207775249</v>
      </c>
      <c r="E47" s="6">
        <f t="shared" si="1"/>
        <v>17.112928617702181</v>
      </c>
      <c r="F47" s="8">
        <f t="shared" si="3"/>
        <v>0</v>
      </c>
      <c r="G47" s="8">
        <f t="shared" si="4"/>
        <v>0</v>
      </c>
      <c r="H47">
        <f t="shared" si="6"/>
        <v>1.2627020025999443</v>
      </c>
    </row>
    <row r="48" spans="1:8" x14ac:dyDescent="0.25">
      <c r="A48">
        <v>13</v>
      </c>
      <c r="B48" s="3">
        <f t="shared" si="5"/>
        <v>14.75</v>
      </c>
      <c r="C48" s="9">
        <f t="shared" si="0"/>
        <v>13.935100965794939</v>
      </c>
      <c r="D48">
        <f t="shared" si="2"/>
        <v>13.935100965794939</v>
      </c>
      <c r="E48" s="6">
        <f t="shared" si="1"/>
        <v>16.028121115781847</v>
      </c>
      <c r="F48" s="8">
        <f t="shared" si="3"/>
        <v>0</v>
      </c>
      <c r="G48" s="8">
        <f t="shared" si="4"/>
        <v>0</v>
      </c>
      <c r="H48">
        <f t="shared" si="6"/>
        <v>1.0848075019203343</v>
      </c>
    </row>
    <row r="49" spans="1:8" x14ac:dyDescent="0.25">
      <c r="A49">
        <v>14</v>
      </c>
      <c r="B49" s="3">
        <f t="shared" si="5"/>
        <v>14.25</v>
      </c>
      <c r="C49" s="9">
        <f t="shared" si="0"/>
        <v>14.13695226134057</v>
      </c>
      <c r="D49">
        <f t="shared" si="2"/>
        <v>14.13695226134057</v>
      </c>
      <c r="E49" s="6">
        <f t="shared" si="1"/>
        <v>15.085152076397062</v>
      </c>
      <c r="F49" s="8">
        <f t="shared" si="3"/>
        <v>0</v>
      </c>
      <c r="G49" s="8">
        <f t="shared" si="4"/>
        <v>0</v>
      </c>
      <c r="H49">
        <f t="shared" si="6"/>
        <v>0.94296903938478494</v>
      </c>
    </row>
    <row r="50" spans="1:8" x14ac:dyDescent="0.25">
      <c r="A50">
        <v>15</v>
      </c>
      <c r="B50" s="3">
        <f t="shared" si="5"/>
        <v>13.75</v>
      </c>
      <c r="C50" s="9">
        <f t="shared" si="0"/>
        <v>14.299062043598614</v>
      </c>
      <c r="D50">
        <f t="shared" si="2"/>
        <v>14.299062043598614</v>
      </c>
      <c r="E50" s="6">
        <f t="shared" si="1"/>
        <v>14.257202830830549</v>
      </c>
      <c r="F50" s="8">
        <f t="shared" si="3"/>
        <v>0</v>
      </c>
      <c r="G50" s="8">
        <f t="shared" si="4"/>
        <v>0</v>
      </c>
      <c r="H50">
        <f t="shared" si="6"/>
        <v>0.82794924556651317</v>
      </c>
    </row>
    <row r="51" spans="1:8" x14ac:dyDescent="0.25">
      <c r="A51">
        <v>16</v>
      </c>
      <c r="B51" s="3">
        <f t="shared" si="5"/>
        <v>13.25</v>
      </c>
      <c r="C51" s="9">
        <f t="shared" si="0"/>
        <v>14.423568627083672</v>
      </c>
      <c r="D51">
        <f t="shared" si="2"/>
        <v>14.423568627083672</v>
      </c>
      <c r="E51" s="6">
        <f t="shared" si="1"/>
        <v>13.523893315153916</v>
      </c>
      <c r="F51" s="8">
        <f t="shared" si="3"/>
        <v>0</v>
      </c>
      <c r="G51" s="8">
        <f t="shared" si="4"/>
        <v>0</v>
      </c>
      <c r="H51">
        <f t="shared" si="6"/>
        <v>0.73330951567663227</v>
      </c>
    </row>
    <row r="52" spans="1:8" x14ac:dyDescent="0.25">
      <c r="A52">
        <v>17</v>
      </c>
      <c r="B52" s="3">
        <f t="shared" si="5"/>
        <v>12.75</v>
      </c>
      <c r="C52" s="9">
        <f t="shared" si="0"/>
        <v>14.512178655936586</v>
      </c>
      <c r="D52">
        <f t="shared" si="2"/>
        <v>14.512178655936586</v>
      </c>
      <c r="E52" s="6">
        <f t="shared" si="1"/>
        <v>12.869446747902574</v>
      </c>
      <c r="F52" s="8">
        <f t="shared" si="3"/>
        <v>0</v>
      </c>
      <c r="G52" s="8">
        <f t="shared" si="4"/>
        <v>0</v>
      </c>
      <c r="H52">
        <f t="shared" si="6"/>
        <v>0.65444656725134287</v>
      </c>
    </row>
    <row r="53" spans="1:8" x14ac:dyDescent="0.25">
      <c r="A53">
        <v>18</v>
      </c>
      <c r="B53" s="3">
        <f t="shared" si="5"/>
        <v>12.25</v>
      </c>
      <c r="C53" s="9">
        <f t="shared" si="0"/>
        <v>14.566240495420727</v>
      </c>
      <c r="D53">
        <f t="shared" si="2"/>
        <v>14.566240495420727</v>
      </c>
      <c r="E53" s="6">
        <f t="shared" si="1"/>
        <v>12.281450786859116</v>
      </c>
      <c r="F53" s="8">
        <f t="shared" si="3"/>
        <v>0</v>
      </c>
      <c r="G53" s="8">
        <f t="shared" si="4"/>
        <v>0</v>
      </c>
      <c r="H53">
        <f t="shared" si="6"/>
        <v>0.58799596104345753</v>
      </c>
    </row>
    <row r="54" spans="1:8" x14ac:dyDescent="0.25">
      <c r="A54">
        <v>19</v>
      </c>
      <c r="B54" s="3">
        <f t="shared" si="5"/>
        <v>11.75</v>
      </c>
      <c r="C54" s="9">
        <f t="shared" si="0"/>
        <v>14.586797269027858</v>
      </c>
      <c r="D54">
        <f t="shared" si="2"/>
        <v>14.586797269027858</v>
      </c>
      <c r="E54" s="6">
        <f t="shared" si="1"/>
        <v>11.750000000000002</v>
      </c>
      <c r="F54" s="8">
        <f t="shared" si="3"/>
        <v>19</v>
      </c>
      <c r="G54" s="8">
        <f t="shared" si="4"/>
        <v>11.75</v>
      </c>
      <c r="H54">
        <f t="shared" si="6"/>
        <v>0.53145078685911429</v>
      </c>
    </row>
    <row r="55" spans="1:8" x14ac:dyDescent="0.25">
      <c r="A55">
        <v>20</v>
      </c>
      <c r="B55" s="3">
        <f t="shared" si="5"/>
        <v>11.25</v>
      </c>
      <c r="C55" s="9">
        <f t="shared" si="0"/>
        <v>14.574624867946103</v>
      </c>
      <c r="D55">
        <f t="shared" si="2"/>
        <v>14.574624867946103</v>
      </c>
      <c r="E55" s="6">
        <f t="shared" si="1"/>
        <v>11.26708901579889</v>
      </c>
      <c r="F55" s="8">
        <f t="shared" si="3"/>
        <v>0</v>
      </c>
      <c r="G55" s="8">
        <f t="shared" si="4"/>
        <v>0</v>
      </c>
      <c r="H55">
        <f t="shared" si="6"/>
        <v>0.48291098420111211</v>
      </c>
    </row>
    <row r="56" spans="1:8" x14ac:dyDescent="0.25">
      <c r="A56">
        <v>21</v>
      </c>
      <c r="B56" s="3">
        <f t="shared" si="5"/>
        <v>10.75</v>
      </c>
      <c r="C56" s="9">
        <f t="shared" si="0"/>
        <v>14.530258409758682</v>
      </c>
      <c r="D56">
        <f t="shared" si="2"/>
        <v>14.530258409758682</v>
      </c>
      <c r="E56" s="6">
        <f t="shared" si="1"/>
        <v>10.826174582818568</v>
      </c>
      <c r="F56" s="8">
        <f t="shared" si="3"/>
        <v>0</v>
      </c>
      <c r="G56" s="8">
        <f t="shared" si="4"/>
        <v>0</v>
      </c>
      <c r="H56">
        <f t="shared" si="6"/>
        <v>0.44091443298032118</v>
      </c>
    </row>
    <row r="57" spans="1:8" x14ac:dyDescent="0.25">
      <c r="A57">
        <v>22</v>
      </c>
      <c r="B57" s="3">
        <f t="shared" si="5"/>
        <v>10.25</v>
      </c>
      <c r="C57" s="9">
        <f t="shared" si="0"/>
        <v>14.454009383856134</v>
      </c>
      <c r="D57">
        <f t="shared" si="2"/>
        <v>14.454009383856134</v>
      </c>
      <c r="E57" s="6">
        <f t="shared" si="1"/>
        <v>10.421853957923537</v>
      </c>
      <c r="F57" s="8">
        <f t="shared" si="3"/>
        <v>0</v>
      </c>
      <c r="G57" s="8">
        <f t="shared" si="4"/>
        <v>0</v>
      </c>
      <c r="H57">
        <f t="shared" si="6"/>
        <v>0.40432062489503195</v>
      </c>
    </row>
    <row r="58" spans="1:8" x14ac:dyDescent="0.25">
      <c r="A58">
        <v>23</v>
      </c>
      <c r="B58" s="3">
        <f t="shared" si="5"/>
        <v>9.75</v>
      </c>
      <c r="C58" s="9">
        <f t="shared" si="0"/>
        <v>14.345974840283285</v>
      </c>
      <c r="D58">
        <f t="shared" si="2"/>
        <v>14.345974840283285</v>
      </c>
      <c r="E58" s="6">
        <f t="shared" si="1"/>
        <v>10.049624992225725</v>
      </c>
      <c r="F58" s="8">
        <f t="shared" si="3"/>
        <v>0</v>
      </c>
      <c r="G58" s="8">
        <f t="shared" si="4"/>
        <v>0</v>
      </c>
      <c r="H58">
        <f t="shared" si="6"/>
        <v>0.37222896569781128</v>
      </c>
    </row>
    <row r="59" spans="1:8" x14ac:dyDescent="0.25">
      <c r="A59">
        <v>24</v>
      </c>
      <c r="B59" s="3">
        <f t="shared" si="5"/>
        <v>9.25</v>
      </c>
      <c r="C59" s="9">
        <f t="shared" si="0"/>
        <v>14.206039299807518</v>
      </c>
      <c r="D59">
        <f t="shared" si="2"/>
        <v>14.206039299807518</v>
      </c>
      <c r="E59" s="6">
        <f t="shared" si="1"/>
        <v>9.7057046112483381</v>
      </c>
      <c r="F59" s="8">
        <f t="shared" si="3"/>
        <v>0</v>
      </c>
      <c r="G59" s="8">
        <f t="shared" si="4"/>
        <v>0</v>
      </c>
      <c r="H59">
        <f t="shared" si="6"/>
        <v>0.3439203809773872</v>
      </c>
    </row>
    <row r="60" spans="1:8" x14ac:dyDescent="0.25">
      <c r="A60">
        <v>25</v>
      </c>
      <c r="B60" s="3">
        <f t="shared" si="5"/>
        <v>8.75</v>
      </c>
      <c r="C60" s="9">
        <f t="shared" si="0"/>
        <v>14.033869478285762</v>
      </c>
      <c r="D60">
        <f t="shared" si="2"/>
        <v>14.033869478285762</v>
      </c>
      <c r="E60" s="6">
        <f t="shared" si="1"/>
        <v>9.3868897019239093</v>
      </c>
      <c r="F60" s="8">
        <f t="shared" si="3"/>
        <v>0</v>
      </c>
      <c r="G60" s="8">
        <f t="shared" si="4"/>
        <v>0</v>
      </c>
      <c r="H60">
        <f t="shared" si="6"/>
        <v>0.3188149093244288</v>
      </c>
    </row>
    <row r="61" spans="1:8" x14ac:dyDescent="0.25">
      <c r="A61">
        <v>26</v>
      </c>
      <c r="B61" s="3">
        <f t="shared" si="5"/>
        <v>8.25</v>
      </c>
      <c r="C61" s="9">
        <f t="shared" si="0"/>
        <v>13.828901341745865</v>
      </c>
      <c r="D61">
        <f t="shared" si="2"/>
        <v>13.828901341745865</v>
      </c>
      <c r="E61" s="6">
        <f t="shared" si="1"/>
        <v>9.0904492444484273</v>
      </c>
      <c r="F61" s="8">
        <f t="shared" si="3"/>
        <v>0</v>
      </c>
      <c r="G61" s="8">
        <f t="shared" si="4"/>
        <v>0</v>
      </c>
      <c r="H61">
        <f t="shared" si="6"/>
        <v>0.29644045747548198</v>
      </c>
    </row>
    <row r="62" spans="1:8" x14ac:dyDescent="0.25">
      <c r="A62">
        <v>27</v>
      </c>
      <c r="B62" s="3">
        <f t="shared" si="5"/>
        <v>7.75</v>
      </c>
      <c r="C62" s="9">
        <f t="shared" si="0"/>
        <v>13.590318354775974</v>
      </c>
      <c r="D62">
        <f t="shared" si="2"/>
        <v>13.590318354775974</v>
      </c>
      <c r="E62" s="6">
        <f t="shared" si="1"/>
        <v>8.8140397707271791</v>
      </c>
      <c r="F62" s="8">
        <f t="shared" si="3"/>
        <v>0</v>
      </c>
      <c r="G62" s="8">
        <f t="shared" si="4"/>
        <v>0</v>
      </c>
      <c r="H62">
        <f t="shared" si="6"/>
        <v>0.27640947372124813</v>
      </c>
    </row>
    <row r="63" spans="1:8" x14ac:dyDescent="0.25">
      <c r="A63">
        <v>28</v>
      </c>
      <c r="B63" s="3">
        <f t="shared" si="5"/>
        <v>7.25</v>
      </c>
      <c r="C63" s="9">
        <f t="shared" si="0"/>
        <v>13.317018949244932</v>
      </c>
      <c r="D63">
        <f t="shared" si="2"/>
        <v>13.317018949244932</v>
      </c>
      <c r="E63" s="6">
        <f t="shared" si="1"/>
        <v>8.5556384497400337</v>
      </c>
      <c r="F63" s="8">
        <f t="shared" si="3"/>
        <v>0</v>
      </c>
      <c r="G63" s="8">
        <f t="shared" si="4"/>
        <v>0</v>
      </c>
      <c r="H63">
        <f t="shared" si="6"/>
        <v>0.25840132098714541</v>
      </c>
    </row>
    <row r="64" spans="1:8" x14ac:dyDescent="0.25">
      <c r="A64">
        <v>29</v>
      </c>
      <c r="B64" s="3">
        <f t="shared" si="5"/>
        <v>6.75</v>
      </c>
      <c r="C64" s="9">
        <f t="shared" si="0"/>
        <v>13.007570071565656</v>
      </c>
      <c r="D64">
        <f t="shared" si="2"/>
        <v>13.007570071565656</v>
      </c>
      <c r="E64" s="6">
        <f t="shared" si="1"/>
        <v>8.3134896418617963</v>
      </c>
      <c r="F64" s="8">
        <f t="shared" si="3"/>
        <v>0</v>
      </c>
      <c r="G64" s="8">
        <f t="shared" si="4"/>
        <v>0</v>
      </c>
      <c r="H64">
        <f t="shared" si="6"/>
        <v>0.24214880787823745</v>
      </c>
    </row>
    <row r="65" spans="1:8" x14ac:dyDescent="0.25">
      <c r="A65">
        <v>30</v>
      </c>
      <c r="B65" s="3">
        <f t="shared" si="5"/>
        <v>6.25</v>
      </c>
      <c r="C65" s="9">
        <f t="shared" si="0"/>
        <v>12.660141920579315</v>
      </c>
      <c r="D65">
        <f t="shared" si="2"/>
        <v>12.660141920579315</v>
      </c>
      <c r="E65" s="6">
        <f t="shared" si="1"/>
        <v>8.0860618512458426</v>
      </c>
      <c r="F65" s="8">
        <f t="shared" si="3"/>
        <v>0</v>
      </c>
      <c r="G65" s="8">
        <f t="shared" si="4"/>
        <v>0</v>
      </c>
      <c r="H65">
        <f t="shared" si="6"/>
        <v>0.22742779061595364</v>
      </c>
    </row>
    <row r="66" spans="1:8" x14ac:dyDescent="0.25">
      <c r="A66">
        <v>31</v>
      </c>
      <c r="B66" s="3">
        <f t="shared" si="5"/>
        <v>5.75</v>
      </c>
      <c r="C66" s="9">
        <f t="shared" si="0"/>
        <v>12.272416243091499</v>
      </c>
      <c r="D66">
        <f t="shared" si="2"/>
        <v>12.272416243091499</v>
      </c>
      <c r="E66" s="6">
        <f t="shared" si="1"/>
        <v>7.8720127822591319</v>
      </c>
      <c r="F66" s="8">
        <f t="shared" si="3"/>
        <v>0</v>
      </c>
      <c r="G66" s="8">
        <f t="shared" si="4"/>
        <v>0</v>
      </c>
      <c r="H66">
        <f t="shared" si="6"/>
        <v>0.21404906898671072</v>
      </c>
    </row>
    <row r="67" spans="1:8" x14ac:dyDescent="0.25">
      <c r="A67">
        <v>32</v>
      </c>
      <c r="B67" s="3">
        <f t="shared" si="5"/>
        <v>5.25</v>
      </c>
      <c r="C67" s="9">
        <f t="shared" si="0"/>
        <v>11.841456041723886</v>
      </c>
      <c r="D67">
        <f t="shared" si="2"/>
        <v>11.841456041723886</v>
      </c>
      <c r="E67" s="6">
        <f t="shared" si="1"/>
        <v>7.6701607681072952</v>
      </c>
      <c r="F67" s="8">
        <f t="shared" si="3"/>
        <v>0</v>
      </c>
      <c r="G67" s="8">
        <f t="shared" si="4"/>
        <v>0</v>
      </c>
      <c r="H67">
        <f t="shared" si="6"/>
        <v>0.20185201415183673</v>
      </c>
    </row>
    <row r="68" spans="1:8" x14ac:dyDescent="0.25">
      <c r="A68">
        <v>33</v>
      </c>
      <c r="B68" s="3">
        <f t="shared" si="5"/>
        <v>4.75</v>
      </c>
      <c r="C68" s="9">
        <f t="shared" si="0"/>
        <v>11.363516797010718</v>
      </c>
      <c r="D68">
        <f t="shared" si="2"/>
        <v>11.363516797010718</v>
      </c>
      <c r="E68" s="6">
        <f t="shared" si="1"/>
        <v>7.479461251282733</v>
      </c>
      <c r="F68" s="8">
        <f t="shared" si="3"/>
        <v>0</v>
      </c>
      <c r="G68" s="8">
        <f t="shared" si="4"/>
        <v>0</v>
      </c>
      <c r="H68">
        <f t="shared" si="6"/>
        <v>0.19069951682456221</v>
      </c>
    </row>
    <row r="69" spans="1:8" x14ac:dyDescent="0.25">
      <c r="A69">
        <v>34</v>
      </c>
      <c r="B69" s="3">
        <f t="shared" si="5"/>
        <v>4.25</v>
      </c>
      <c r="C69" s="9">
        <f t="shared" si="0"/>
        <v>10.833765332213732</v>
      </c>
      <c r="D69">
        <f t="shared" si="2"/>
        <v>10.833765332213732</v>
      </c>
      <c r="E69" s="6">
        <f t="shared" si="1"/>
        <v>7.2989872999367806</v>
      </c>
      <c r="F69" s="8">
        <f t="shared" si="3"/>
        <v>0</v>
      </c>
      <c r="G69" s="8">
        <f t="shared" si="4"/>
        <v>0</v>
      </c>
      <c r="H69">
        <f t="shared" si="6"/>
        <v>0.18047395134595234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11" sqref="B11"/>
    </sheetView>
  </sheetViews>
  <sheetFormatPr defaultRowHeight="15" x14ac:dyDescent="0.25"/>
  <cols>
    <col min="1" max="1" width="14.7109375" customWidth="1"/>
    <col min="2" max="2" width="8.7109375" customWidth="1"/>
    <col min="3" max="5" width="10.7109375" customWidth="1"/>
    <col min="6" max="9" width="14.140625" customWidth="1"/>
  </cols>
  <sheetData>
    <row r="1" spans="1:5" x14ac:dyDescent="0.25">
      <c r="A1" t="s">
        <v>103</v>
      </c>
    </row>
    <row r="3" spans="1:5" x14ac:dyDescent="0.25">
      <c r="A3" t="s">
        <v>104</v>
      </c>
      <c r="C3" s="16"/>
      <c r="D3" s="16"/>
      <c r="E3" s="16"/>
    </row>
    <row r="4" spans="1:5" ht="18" x14ac:dyDescent="0.35">
      <c r="A4" t="s">
        <v>69</v>
      </c>
      <c r="B4" s="14">
        <v>0.5</v>
      </c>
      <c r="C4" s="16"/>
      <c r="D4" s="16"/>
      <c r="E4" s="16"/>
    </row>
    <row r="5" spans="1:5" ht="18" x14ac:dyDescent="0.35">
      <c r="A5" t="s">
        <v>73</v>
      </c>
      <c r="B5" s="14">
        <f>1-B4</f>
        <v>0.5</v>
      </c>
    </row>
    <row r="7" spans="1:5" x14ac:dyDescent="0.25">
      <c r="A7" t="s">
        <v>106</v>
      </c>
      <c r="B7" s="1">
        <f>MAX(E21:E25)</f>
        <v>5.8333333333333339</v>
      </c>
    </row>
    <row r="9" spans="1:5" x14ac:dyDescent="0.25">
      <c r="A9" t="s">
        <v>44</v>
      </c>
      <c r="B9" s="13">
        <v>50</v>
      </c>
    </row>
    <row r="10" spans="1:5" ht="18" x14ac:dyDescent="0.35">
      <c r="A10" t="s">
        <v>7</v>
      </c>
      <c r="B10" s="13">
        <v>4</v>
      </c>
    </row>
    <row r="11" spans="1:5" ht="18" x14ac:dyDescent="0.35">
      <c r="A11" t="s">
        <v>8</v>
      </c>
      <c r="B11" s="13">
        <v>3</v>
      </c>
      <c r="C11" s="30"/>
      <c r="D11" s="30"/>
      <c r="E11" s="30"/>
    </row>
    <row r="12" spans="1:5" x14ac:dyDescent="0.25">
      <c r="A12" t="s">
        <v>45</v>
      </c>
      <c r="B12" s="13">
        <v>10</v>
      </c>
    </row>
    <row r="14" spans="1:5" x14ac:dyDescent="0.25">
      <c r="A14" t="s">
        <v>6</v>
      </c>
    </row>
    <row r="15" spans="1:5" x14ac:dyDescent="0.25">
      <c r="B15" s="4">
        <f>MAX(G21:G25)</f>
        <v>5</v>
      </c>
      <c r="C15">
        <v>0</v>
      </c>
    </row>
    <row r="16" spans="1:5" x14ac:dyDescent="0.25">
      <c r="A16" t="s">
        <v>88</v>
      </c>
      <c r="B16" s="4">
        <f>+B15</f>
        <v>5</v>
      </c>
      <c r="C16" s="4">
        <f>MAX(H21:H25)</f>
        <v>6.666666666666667</v>
      </c>
    </row>
    <row r="17" spans="1:8" x14ac:dyDescent="0.25">
      <c r="B17">
        <v>0</v>
      </c>
      <c r="C17" s="4">
        <f>+C16</f>
        <v>6.666666666666667</v>
      </c>
    </row>
    <row r="19" spans="1:8" x14ac:dyDescent="0.25">
      <c r="G19" s="25"/>
      <c r="H19" s="25"/>
    </row>
    <row r="20" spans="1:8" ht="18" x14ac:dyDescent="0.35">
      <c r="B20" s="2" t="s">
        <v>63</v>
      </c>
      <c r="C20" s="2" t="s">
        <v>64</v>
      </c>
      <c r="D20" s="44" t="s">
        <v>101</v>
      </c>
      <c r="E20" s="44"/>
      <c r="F20" s="2" t="s">
        <v>107</v>
      </c>
      <c r="G20" s="25"/>
      <c r="H20" s="25"/>
    </row>
    <row r="21" spans="1:8" x14ac:dyDescent="0.25">
      <c r="A21" t="s">
        <v>53</v>
      </c>
      <c r="B21" s="7">
        <v>5</v>
      </c>
      <c r="C21" s="31">
        <f>+($B$9-$B$12-$B$10*B21)/$B$11</f>
        <v>6.666666666666667</v>
      </c>
      <c r="D21" s="31">
        <f>+(B21*$B$4)+(C21*$B$5)</f>
        <v>5.8333333333333339</v>
      </c>
      <c r="E21" s="31">
        <f>IFERROR(D21,)</f>
        <v>5.8333333333333339</v>
      </c>
      <c r="F21" s="7">
        <f>+($B$7-$B$4*B21)/$B$5</f>
        <v>6.6666666666666679</v>
      </c>
      <c r="G21" s="25">
        <f>IF(E21=$B$7,B21,0)</f>
        <v>5</v>
      </c>
      <c r="H21" s="25">
        <f>IF(E21=$B$7,C21,0)</f>
        <v>6.666666666666667</v>
      </c>
    </row>
    <row r="22" spans="1:8" x14ac:dyDescent="0.25">
      <c r="B22" s="7">
        <v>10</v>
      </c>
      <c r="C22" s="31">
        <f>+($B$9-$B$12-$B$10*B22)/$B$11</f>
        <v>0</v>
      </c>
      <c r="D22" s="31">
        <f>+(B22*$B$4)+(C22*$B$5)</f>
        <v>5</v>
      </c>
      <c r="E22" s="31">
        <f>IFERROR(D22,)</f>
        <v>5</v>
      </c>
      <c r="F22" s="7">
        <f>+($B$7-$B$4*B22)/$B$5</f>
        <v>1.6666666666666679</v>
      </c>
      <c r="G22" s="25">
        <f>IF(E22=$B$7,B22,0)</f>
        <v>0</v>
      </c>
      <c r="H22" s="25">
        <f>IF(E22=$B$7,C22,0)</f>
        <v>0</v>
      </c>
    </row>
    <row r="23" spans="1:8" x14ac:dyDescent="0.25">
      <c r="B23" s="7">
        <v>15</v>
      </c>
      <c r="C23" s="31">
        <f>+($B$9-$B$12-$B$10*B23)/$B$11</f>
        <v>-6.666666666666667</v>
      </c>
      <c r="D23" s="31">
        <f>+(B23*$B$4)+(C23*$B$5)</f>
        <v>4.1666666666666661</v>
      </c>
      <c r="E23" s="31">
        <f>IFERROR(D23,)</f>
        <v>4.1666666666666661</v>
      </c>
      <c r="F23" s="7">
        <f>+($B$7-$B$4*B23)/$B$5</f>
        <v>-3.3333333333333321</v>
      </c>
      <c r="G23" s="25">
        <f>IF(E23=$B$7,B23,0)</f>
        <v>0</v>
      </c>
      <c r="H23" s="25">
        <f>IF(E23=$B$7,C23,0)</f>
        <v>0</v>
      </c>
    </row>
    <row r="24" spans="1:8" x14ac:dyDescent="0.25">
      <c r="B24" s="7">
        <v>20</v>
      </c>
      <c r="C24" s="31">
        <f>+($B$9-$B$12-$B$10*B24)/$B$11</f>
        <v>-13.333333333333334</v>
      </c>
      <c r="D24" s="31">
        <f>+(B24*$B$4)+(C24*$B$5)</f>
        <v>3.333333333333333</v>
      </c>
      <c r="E24" s="31">
        <f>IFERROR(D24,)</f>
        <v>3.333333333333333</v>
      </c>
      <c r="F24" s="7">
        <f>+($B$7-$B$4*B24)/$B$5</f>
        <v>-8.3333333333333321</v>
      </c>
      <c r="G24" s="25">
        <f>IF(E24=$B$7,B24,0)</f>
        <v>0</v>
      </c>
      <c r="H24" s="25">
        <f>IF(E24=$B$7,C24,0)</f>
        <v>0</v>
      </c>
    </row>
    <row r="25" spans="1:8" x14ac:dyDescent="0.25">
      <c r="A25" t="s">
        <v>54</v>
      </c>
      <c r="B25" s="7">
        <v>25</v>
      </c>
      <c r="C25" s="31">
        <f>+($B$9-$B$12-$B$10*B25)/$B$11</f>
        <v>-20</v>
      </c>
      <c r="D25" s="31">
        <f>+(B25*$B$4)+(C25*$B$5)</f>
        <v>2.5</v>
      </c>
      <c r="E25" s="31">
        <f>IFERROR(D25,)</f>
        <v>2.5</v>
      </c>
      <c r="F25" s="7">
        <f>+($B$7-$B$4*B25)/$B$5</f>
        <v>-13.333333333333332</v>
      </c>
      <c r="G25" s="25">
        <f>IF(E25=$B$7,B25,0)</f>
        <v>0</v>
      </c>
      <c r="H25" s="25">
        <f>IF(E25=$B$7,C25,0)</f>
        <v>0</v>
      </c>
    </row>
    <row r="26" spans="1:8" x14ac:dyDescent="0.25">
      <c r="G26" s="25"/>
      <c r="H26" s="25"/>
    </row>
    <row r="27" spans="1:8" ht="18" x14ac:dyDescent="0.35">
      <c r="A27" t="s">
        <v>72</v>
      </c>
      <c r="B27" s="11">
        <f>ABS((F21-F22)/(B21-B22))</f>
        <v>1</v>
      </c>
      <c r="G27" s="25"/>
      <c r="H27" s="25"/>
    </row>
    <row r="28" spans="1:8" ht="18" x14ac:dyDescent="0.35">
      <c r="A28" t="s">
        <v>74</v>
      </c>
      <c r="B28" s="11">
        <f>ABS((F22-F23)/(B22-B23))</f>
        <v>1</v>
      </c>
      <c r="G28" s="25"/>
      <c r="H28" s="25"/>
    </row>
    <row r="29" spans="1:8" ht="18" x14ac:dyDescent="0.35">
      <c r="A29" t="s">
        <v>75</v>
      </c>
      <c r="B29" s="11">
        <f>ABS((F23-F24)/(B23-B24))</f>
        <v>1</v>
      </c>
    </row>
    <row r="30" spans="1:8" ht="18" x14ac:dyDescent="0.35">
      <c r="A30" t="s">
        <v>76</v>
      </c>
      <c r="B30" s="11">
        <f>ABS((F24-F25)/(B24-B25))</f>
        <v>1</v>
      </c>
    </row>
  </sheetData>
  <mergeCells count="1">
    <mergeCell ref="D20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Funz_produzione Cobb-Douglas</vt:lpstr>
      <vt:lpstr>Funzione di produzione cubica</vt:lpstr>
      <vt:lpstr>Ottimo impiego fattore</vt:lpstr>
      <vt:lpstr>Isoquanti e SMS_1</vt:lpstr>
      <vt:lpstr>Isoquanti e SMS_2</vt:lpstr>
      <vt:lpstr>Isoquanti e SMS_3</vt:lpstr>
      <vt:lpstr>Isoquanti e SMS_4</vt:lpstr>
      <vt:lpstr>Ottimo impiego fattori_1</vt:lpstr>
      <vt:lpstr>Ottimo impiego fattori_2</vt:lpstr>
      <vt:lpstr>Ottimo impiego fattori_3</vt:lpstr>
      <vt:lpstr>Ottimo impiego fattori_4</vt:lpstr>
      <vt:lpstr>Curva espansione impresa</vt:lpstr>
      <vt:lpstr>Funzione di costo totale</vt:lpstr>
      <vt:lpstr>Funzione di costo medio</vt:lpstr>
      <vt:lpstr>Funzione di costo marginale</vt:lpstr>
      <vt:lpstr>Ottimo livello produttivo_1</vt:lpstr>
      <vt:lpstr>Ottimo livello produttivo_2</vt:lpstr>
      <vt:lpstr>La funzione di offerta</vt:lpstr>
      <vt:lpstr>L'offerta lungo periodo</vt:lpstr>
      <vt:lpstr>La frontiera di produzione</vt:lpstr>
      <vt:lpstr>Ottima combinazione prodotti</vt:lpstr>
      <vt:lpstr>L'offerta di mercato</vt:lpstr>
      <vt:lpstr>Elasticità della produzione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ROSATO PAOLO</dc:creator>
  <cp:lastModifiedBy>Revisore</cp:lastModifiedBy>
  <cp:lastPrinted>2022-01-08T08:33:50Z</cp:lastPrinted>
  <dcterms:created xsi:type="dcterms:W3CDTF">2022-01-01T15:24:33Z</dcterms:created>
  <dcterms:modified xsi:type="dcterms:W3CDTF">2022-03-25T10:42:00Z</dcterms:modified>
</cp:coreProperties>
</file>