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4.xml" ContentType="application/vnd.openxmlformats-officedocument.drawing+xml"/>
  <Override PartName="/xl/charts/chart2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D_Scandisk\UNITS\Didattica\DIDATTICA_TS\Materiali_AA_vari\Slide_Ts_23-24\Economia_Applicata_Ingegneria\Parte A - Principi di economia\"/>
    </mc:Choice>
  </mc:AlternateContent>
  <xr:revisionPtr revIDLastSave="0" documentId="13_ncr:1_{C7F36838-8805-4865-B04C-AD854325A86C}" xr6:coauthVersionLast="36" xr6:coauthVersionMax="36" xr10:uidLastSave="{00000000-0000-0000-0000-000000000000}"/>
  <bookViews>
    <workbookView xWindow="0" yWindow="0" windowWidth="23040" windowHeight="10500" firstSheet="3" activeTab="5" xr2:uid="{00000000-000D-0000-FFFF-FFFF00000000}"/>
  </bookViews>
  <sheets>
    <sheet name="Parametri" sheetId="17" r:id="rId1"/>
    <sheet name="Libera concorrenza" sheetId="13" r:id="rId2"/>
    <sheet name="Monopolio" sheetId="14" r:id="rId3"/>
    <sheet name="Monopolio discriminante" sheetId="26" r:id="rId4"/>
    <sheet name="Monopsonio" sheetId="15" r:id="rId5"/>
    <sheet name="Monopolio bilaterale" sheetId="16" r:id="rId6"/>
    <sheet name="Giochi" sheetId="24" r:id="rId7"/>
    <sheet name="Duopolio sequenziale (C=0)" sheetId="32" r:id="rId8"/>
    <sheet name="Evoluzione DS (C=0)" sheetId="33" r:id="rId9"/>
    <sheet name="Duopolio sequenziale (C&gt;0)" sheetId="34" r:id="rId10"/>
    <sheet name="Evoluzione DS (C&gt;0)" sheetId="35" r:id="rId11"/>
    <sheet name="Duopolio Nash-Cournot" sheetId="18" r:id="rId12"/>
    <sheet name="Duopolio N-C Equilibrio" sheetId="23" r:id="rId13"/>
    <sheet name="Duopolio e collusione" sheetId="21" r:id="rId14"/>
    <sheet name="Duopolio differenziato" sheetId="22" r:id="rId15"/>
    <sheet name="Concorrenza monopolistica" sheetId="25" r:id="rId16"/>
  </sheets>
  <definedNames>
    <definedName name="Pal_Workbook_GUID" hidden="1">"T84CSKFX2XK4D4QKL2H45CT3"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ntervallo" name="Intervallo" connection="WorksheetConnection_Funzioni utilità Cobb-Douglas_2!$A$12:$C$47"/>
        </x15:modelTables>
      </x15:dataModel>
    </ext>
  </extLst>
</workbook>
</file>

<file path=xl/calcChain.xml><?xml version="1.0" encoding="utf-8"?>
<calcChain xmlns="http://schemas.openxmlformats.org/spreadsheetml/2006/main">
  <c r="B38" i="15" l="1"/>
  <c r="B34" i="15"/>
  <c r="B28" i="15"/>
  <c r="B7" i="35" l="1"/>
  <c r="B25" i="35"/>
  <c r="J6" i="35" s="1"/>
  <c r="B26" i="35"/>
  <c r="L6" i="35" s="1"/>
  <c r="B35" i="35"/>
  <c r="B40" i="35" s="1"/>
  <c r="C35" i="35"/>
  <c r="B36" i="35"/>
  <c r="B39" i="35"/>
  <c r="B7" i="34"/>
  <c r="B21" i="34"/>
  <c r="C21" i="34"/>
  <c r="D21" i="34"/>
  <c r="E21" i="34"/>
  <c r="B22" i="34"/>
  <c r="C22" i="34"/>
  <c r="D22" i="34"/>
  <c r="E22" i="34"/>
  <c r="B23" i="34"/>
  <c r="C23" i="34"/>
  <c r="D23" i="34"/>
  <c r="E23" i="34"/>
  <c r="B24" i="34"/>
  <c r="C24" i="34"/>
  <c r="D24" i="34"/>
  <c r="E24" i="34"/>
  <c r="B25" i="34"/>
  <c r="C25" i="34"/>
  <c r="D25" i="34"/>
  <c r="E25" i="34"/>
  <c r="B26" i="34"/>
  <c r="C26" i="34"/>
  <c r="D26" i="34"/>
  <c r="E26" i="34"/>
  <c r="B27" i="34"/>
  <c r="C27" i="34"/>
  <c r="D27" i="34"/>
  <c r="E27" i="34"/>
  <c r="B28" i="34"/>
  <c r="C28" i="34"/>
  <c r="D28" i="34"/>
  <c r="E28" i="34"/>
  <c r="B29" i="34"/>
  <c r="C29" i="34"/>
  <c r="D29" i="34"/>
  <c r="E29" i="34"/>
  <c r="B30" i="34"/>
  <c r="C30" i="34"/>
  <c r="D30" i="34"/>
  <c r="E30" i="34"/>
  <c r="B31" i="34"/>
  <c r="C31" i="34"/>
  <c r="D31" i="34"/>
  <c r="E31" i="34"/>
  <c r="B32" i="34"/>
  <c r="C32" i="34"/>
  <c r="D32" i="34"/>
  <c r="E32" i="34"/>
  <c r="B33" i="34"/>
  <c r="C33" i="34"/>
  <c r="D33" i="34"/>
  <c r="E33" i="34"/>
  <c r="B34" i="34"/>
  <c r="C34" i="34"/>
  <c r="D34" i="34"/>
  <c r="E34" i="34"/>
  <c r="B35" i="34"/>
  <c r="C35" i="34"/>
  <c r="D35" i="34"/>
  <c r="E35" i="34"/>
  <c r="B36" i="34"/>
  <c r="C36" i="34"/>
  <c r="D36" i="34"/>
  <c r="E36" i="34"/>
  <c r="B37" i="34"/>
  <c r="C37" i="34"/>
  <c r="D37" i="34"/>
  <c r="E37" i="34"/>
  <c r="B38" i="34"/>
  <c r="C38" i="34"/>
  <c r="D38" i="34"/>
  <c r="E38" i="34"/>
  <c r="B39" i="34"/>
  <c r="C39" i="34"/>
  <c r="D39" i="34"/>
  <c r="E39" i="34"/>
  <c r="B40" i="34"/>
  <c r="C40" i="34"/>
  <c r="D40" i="34"/>
  <c r="E40" i="34"/>
  <c r="B41" i="34"/>
  <c r="C41" i="34"/>
  <c r="D41" i="34"/>
  <c r="E41" i="34"/>
  <c r="B42" i="34"/>
  <c r="C42" i="34"/>
  <c r="D42" i="34"/>
  <c r="E42" i="34"/>
  <c r="B43" i="34"/>
  <c r="C43" i="34"/>
  <c r="D43" i="34"/>
  <c r="E43" i="34"/>
  <c r="B44" i="34"/>
  <c r="C44" i="34"/>
  <c r="D44" i="34"/>
  <c r="E44" i="34"/>
  <c r="B45" i="34"/>
  <c r="C45" i="34"/>
  <c r="D45" i="34"/>
  <c r="E45" i="34"/>
  <c r="B46" i="34"/>
  <c r="C46" i="34"/>
  <c r="D46" i="34"/>
  <c r="E46" i="34"/>
  <c r="B47" i="34"/>
  <c r="C47" i="34"/>
  <c r="D47" i="34"/>
  <c r="E47" i="34"/>
  <c r="B48" i="34"/>
  <c r="C48" i="34"/>
  <c r="D48" i="34"/>
  <c r="E48" i="34"/>
  <c r="B49" i="34"/>
  <c r="C49" i="34"/>
  <c r="D49" i="34"/>
  <c r="E49" i="34"/>
  <c r="B50" i="34"/>
  <c r="C50" i="34"/>
  <c r="D50" i="34"/>
  <c r="E50" i="34"/>
  <c r="B51" i="34"/>
  <c r="C51" i="34"/>
  <c r="D51" i="34"/>
  <c r="E51" i="34"/>
  <c r="B52" i="34"/>
  <c r="C52" i="34"/>
  <c r="D52" i="34"/>
  <c r="E52" i="34"/>
  <c r="B53" i="34"/>
  <c r="C53" i="34"/>
  <c r="D53" i="34"/>
  <c r="E53" i="34"/>
  <c r="B54" i="34"/>
  <c r="C54" i="34"/>
  <c r="D54" i="34"/>
  <c r="E54" i="34"/>
  <c r="B55" i="34"/>
  <c r="C55" i="34"/>
  <c r="D55" i="34"/>
  <c r="E55" i="34"/>
  <c r="B56" i="34"/>
  <c r="C56" i="34"/>
  <c r="D56" i="34"/>
  <c r="E56" i="34"/>
  <c r="B57" i="34"/>
  <c r="C57" i="34"/>
  <c r="D57" i="34"/>
  <c r="E57" i="34"/>
  <c r="B58" i="34"/>
  <c r="C58" i="34"/>
  <c r="D58" i="34"/>
  <c r="E58" i="34"/>
  <c r="B59" i="34"/>
  <c r="C59" i="34"/>
  <c r="D59" i="34"/>
  <c r="E59" i="34"/>
  <c r="B60" i="34"/>
  <c r="C60" i="34"/>
  <c r="D60" i="34"/>
  <c r="E60" i="34"/>
  <c r="B61" i="34"/>
  <c r="C61" i="34"/>
  <c r="D61" i="34"/>
  <c r="E61" i="34"/>
  <c r="B62" i="34"/>
  <c r="C62" i="34"/>
  <c r="D62" i="34"/>
  <c r="E62" i="34"/>
  <c r="B63" i="34"/>
  <c r="C63" i="34"/>
  <c r="D63" i="34"/>
  <c r="E63" i="34"/>
  <c r="B64" i="34"/>
  <c r="C64" i="34"/>
  <c r="D64" i="34"/>
  <c r="E64" i="34"/>
  <c r="B65" i="34"/>
  <c r="C65" i="34"/>
  <c r="D65" i="34"/>
  <c r="E65" i="34"/>
  <c r="B66" i="34"/>
  <c r="C66" i="34"/>
  <c r="D66" i="34"/>
  <c r="E66" i="34"/>
  <c r="B67" i="34"/>
  <c r="C67" i="34"/>
  <c r="D67" i="34"/>
  <c r="E67" i="34"/>
  <c r="B68" i="34"/>
  <c r="C68" i="34"/>
  <c r="D68" i="34"/>
  <c r="E68" i="34"/>
  <c r="B69" i="34"/>
  <c r="C69" i="34"/>
  <c r="D69" i="34"/>
  <c r="E69" i="34"/>
  <c r="B70" i="34"/>
  <c r="C70" i="34"/>
  <c r="D70" i="34"/>
  <c r="E70" i="34"/>
  <c r="B71" i="34"/>
  <c r="C71" i="34"/>
  <c r="D71" i="34"/>
  <c r="E71" i="34"/>
  <c r="B72" i="34"/>
  <c r="C72" i="34"/>
  <c r="D72" i="34"/>
  <c r="E72" i="34"/>
  <c r="B73" i="34"/>
  <c r="C73" i="34"/>
  <c r="D73" i="34"/>
  <c r="E73" i="34"/>
  <c r="B74" i="34"/>
  <c r="C74" i="34"/>
  <c r="D74" i="34"/>
  <c r="E74" i="34"/>
  <c r="B75" i="34"/>
  <c r="C75" i="34"/>
  <c r="D75" i="34"/>
  <c r="E75" i="34"/>
  <c r="B76" i="34"/>
  <c r="C76" i="34"/>
  <c r="D76" i="34"/>
  <c r="E76" i="34"/>
  <c r="B77" i="34"/>
  <c r="C77" i="34"/>
  <c r="D77" i="34"/>
  <c r="E77" i="34"/>
  <c r="B78" i="34"/>
  <c r="C78" i="34"/>
  <c r="D78" i="34"/>
  <c r="E78" i="34"/>
  <c r="B79" i="34"/>
  <c r="C79" i="34"/>
  <c r="D79" i="34"/>
  <c r="E79" i="34"/>
  <c r="B80" i="34"/>
  <c r="C80" i="34"/>
  <c r="D80" i="34"/>
  <c r="E80" i="34"/>
  <c r="B81" i="34"/>
  <c r="C81" i="34"/>
  <c r="D81" i="34"/>
  <c r="E81" i="34"/>
  <c r="B82" i="34"/>
  <c r="C82" i="34"/>
  <c r="D82" i="34"/>
  <c r="E82" i="34"/>
  <c r="B83" i="34"/>
  <c r="C83" i="34"/>
  <c r="D83" i="34"/>
  <c r="E83" i="34"/>
  <c r="B84" i="34"/>
  <c r="C84" i="34"/>
  <c r="D84" i="34"/>
  <c r="E84" i="34"/>
  <c r="B85" i="34"/>
  <c r="C85" i="34"/>
  <c r="D85" i="34"/>
  <c r="E85" i="34"/>
  <c r="B86" i="34"/>
  <c r="C86" i="34"/>
  <c r="D86" i="34"/>
  <c r="E86" i="34"/>
  <c r="B87" i="34"/>
  <c r="C87" i="34"/>
  <c r="D87" i="34"/>
  <c r="E87" i="34"/>
  <c r="B88" i="34"/>
  <c r="C88" i="34"/>
  <c r="D88" i="34"/>
  <c r="E88" i="34"/>
  <c r="C8" i="33"/>
  <c r="C14" i="33" s="1"/>
  <c r="F14" i="33" s="1"/>
  <c r="B13" i="33"/>
  <c r="D13" i="33"/>
  <c r="E13" i="33"/>
  <c r="B7" i="32"/>
  <c r="B8" i="32"/>
  <c r="B9" i="32"/>
  <c r="B11" i="32"/>
  <c r="B12" i="32"/>
  <c r="C12" i="32"/>
  <c r="C13" i="32"/>
  <c r="C21" i="32" s="1"/>
  <c r="C15" i="32"/>
  <c r="B16" i="32"/>
  <c r="B18" i="32"/>
  <c r="C18" i="32"/>
  <c r="B19" i="32"/>
  <c r="C19" i="32"/>
  <c r="B21" i="32"/>
  <c r="C26" i="32"/>
  <c r="C27" i="32"/>
  <c r="E20" i="18"/>
  <c r="B41" i="35" l="1"/>
  <c r="B44" i="35"/>
  <c r="N6" i="35"/>
  <c r="B15" i="33"/>
  <c r="D14" i="33"/>
  <c r="C22" i="35"/>
  <c r="D8" i="26"/>
  <c r="D5" i="26"/>
  <c r="D9" i="26" s="1"/>
  <c r="G50" i="26" s="1"/>
  <c r="E4" i="26"/>
  <c r="F3" i="26"/>
  <c r="D4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49" i="26"/>
  <c r="B50" i="26"/>
  <c r="C50" i="26"/>
  <c r="B51" i="26"/>
  <c r="C51" i="26"/>
  <c r="B52" i="26"/>
  <c r="C52" i="26"/>
  <c r="B53" i="26"/>
  <c r="C53" i="26"/>
  <c r="B54" i="26"/>
  <c r="C54" i="26"/>
  <c r="B55" i="26"/>
  <c r="C55" i="26"/>
  <c r="B56" i="26"/>
  <c r="C56" i="26"/>
  <c r="B57" i="26"/>
  <c r="C57" i="26"/>
  <c r="B58" i="26"/>
  <c r="C58" i="26"/>
  <c r="B59" i="26"/>
  <c r="C59" i="26"/>
  <c r="B60" i="26"/>
  <c r="C60" i="26"/>
  <c r="B61" i="26"/>
  <c r="C61" i="26"/>
  <c r="B62" i="26"/>
  <c r="C62" i="26"/>
  <c r="B63" i="26"/>
  <c r="C63" i="26"/>
  <c r="B64" i="26"/>
  <c r="C64" i="26"/>
  <c r="B65" i="26"/>
  <c r="C65" i="26"/>
  <c r="B66" i="26"/>
  <c r="C66" i="26"/>
  <c r="B67" i="26"/>
  <c r="C67" i="26"/>
  <c r="B68" i="26"/>
  <c r="C68" i="26"/>
  <c r="B69" i="26"/>
  <c r="C69" i="26"/>
  <c r="B70" i="26"/>
  <c r="C70" i="26"/>
  <c r="B71" i="26"/>
  <c r="C71" i="26"/>
  <c r="B72" i="26"/>
  <c r="C72" i="26"/>
  <c r="B73" i="26"/>
  <c r="C73" i="26"/>
  <c r="B74" i="26"/>
  <c r="C74" i="26"/>
  <c r="B75" i="26"/>
  <c r="C75" i="26"/>
  <c r="B76" i="26"/>
  <c r="C76" i="26"/>
  <c r="B77" i="26"/>
  <c r="C77" i="26"/>
  <c r="B78" i="26"/>
  <c r="C78" i="26"/>
  <c r="B79" i="26"/>
  <c r="C79" i="26"/>
  <c r="B80" i="26"/>
  <c r="C80" i="26"/>
  <c r="B81" i="26"/>
  <c r="C81" i="26"/>
  <c r="B82" i="26"/>
  <c r="C82" i="26"/>
  <c r="B83" i="26"/>
  <c r="C83" i="26"/>
  <c r="B84" i="26"/>
  <c r="C84" i="26"/>
  <c r="B85" i="26"/>
  <c r="C85" i="26"/>
  <c r="B86" i="26"/>
  <c r="C86" i="26"/>
  <c r="B87" i="26"/>
  <c r="C87" i="26"/>
  <c r="B88" i="26"/>
  <c r="C88" i="26"/>
  <c r="B89" i="26"/>
  <c r="C89" i="26"/>
  <c r="B90" i="26"/>
  <c r="C90" i="26"/>
  <c r="B91" i="26"/>
  <c r="C91" i="26"/>
  <c r="B92" i="26"/>
  <c r="C92" i="26"/>
  <c r="B93" i="26"/>
  <c r="C93" i="26"/>
  <c r="B94" i="26"/>
  <c r="C94" i="26"/>
  <c r="B95" i="26"/>
  <c r="C95" i="26"/>
  <c r="B96" i="26"/>
  <c r="C96" i="26"/>
  <c r="B97" i="26"/>
  <c r="C97" i="26"/>
  <c r="B98" i="26"/>
  <c r="C98" i="26"/>
  <c r="B99" i="26"/>
  <c r="C99" i="26"/>
  <c r="B100" i="26"/>
  <c r="C100" i="26"/>
  <c r="B101" i="26"/>
  <c r="C101" i="26"/>
  <c r="B102" i="26"/>
  <c r="C102" i="26"/>
  <c r="B103" i="26"/>
  <c r="C103" i="26"/>
  <c r="B104" i="26"/>
  <c r="C104" i="26"/>
  <c r="B105" i="26"/>
  <c r="C105" i="26"/>
  <c r="B106" i="26"/>
  <c r="C106" i="26"/>
  <c r="B107" i="26"/>
  <c r="C107" i="26"/>
  <c r="B108" i="26"/>
  <c r="C108" i="26"/>
  <c r="B109" i="26"/>
  <c r="C109" i="26"/>
  <c r="B110" i="26"/>
  <c r="C110" i="26"/>
  <c r="B111" i="26"/>
  <c r="C111" i="26"/>
  <c r="B112" i="26"/>
  <c r="C112" i="26"/>
  <c r="B113" i="26"/>
  <c r="C113" i="26"/>
  <c r="B114" i="26"/>
  <c r="C114" i="26"/>
  <c r="B115" i="26"/>
  <c r="C115" i="26"/>
  <c r="B116" i="26"/>
  <c r="C116" i="26"/>
  <c r="B117" i="26"/>
  <c r="C117" i="26"/>
  <c r="B118" i="26"/>
  <c r="C118" i="26"/>
  <c r="B119" i="26"/>
  <c r="C119" i="26"/>
  <c r="B120" i="26"/>
  <c r="C120" i="26"/>
  <c r="B121" i="26"/>
  <c r="C121" i="26"/>
  <c r="B122" i="26"/>
  <c r="C122" i="26"/>
  <c r="B123" i="26"/>
  <c r="C123" i="26"/>
  <c r="B124" i="26"/>
  <c r="C124" i="26"/>
  <c r="B125" i="26"/>
  <c r="C125" i="26"/>
  <c r="B126" i="26"/>
  <c r="C126" i="26"/>
  <c r="B127" i="26"/>
  <c r="C127" i="26"/>
  <c r="B128" i="26"/>
  <c r="C128" i="26"/>
  <c r="B129" i="26"/>
  <c r="C129" i="26"/>
  <c r="C49" i="26"/>
  <c r="B49" i="26"/>
  <c r="C9" i="26"/>
  <c r="F53" i="26" s="1"/>
  <c r="C8" i="26"/>
  <c r="W1" i="26"/>
  <c r="V1" i="26"/>
  <c r="E23" i="25"/>
  <c r="F23" i="25" s="1"/>
  <c r="E24" i="25"/>
  <c r="F24" i="25" s="1"/>
  <c r="E25" i="25"/>
  <c r="F25" i="25" s="1"/>
  <c r="E26" i="25"/>
  <c r="F26" i="25" s="1"/>
  <c r="E27" i="25"/>
  <c r="F27" i="25" s="1"/>
  <c r="E28" i="25"/>
  <c r="F28" i="25" s="1"/>
  <c r="E29" i="25"/>
  <c r="E30" i="25"/>
  <c r="E31" i="25"/>
  <c r="F31" i="25" s="1"/>
  <c r="E32" i="25"/>
  <c r="F32" i="25" s="1"/>
  <c r="E33" i="25"/>
  <c r="F33" i="25" s="1"/>
  <c r="E34" i="25"/>
  <c r="F34" i="25" s="1"/>
  <c r="E35" i="25"/>
  <c r="F35" i="25" s="1"/>
  <c r="E36" i="25"/>
  <c r="F36" i="25"/>
  <c r="E37" i="25"/>
  <c r="F37" i="25" s="1"/>
  <c r="E38" i="25"/>
  <c r="F38" i="25" s="1"/>
  <c r="E39" i="25"/>
  <c r="F39" i="25" s="1"/>
  <c r="E40" i="25"/>
  <c r="E41" i="25"/>
  <c r="F41" i="25"/>
  <c r="E42" i="25"/>
  <c r="F42" i="25" s="1"/>
  <c r="E43" i="25"/>
  <c r="F43" i="25" s="1"/>
  <c r="E44" i="25"/>
  <c r="F44" i="25" s="1"/>
  <c r="E45" i="25"/>
  <c r="F45" i="25" s="1"/>
  <c r="E46" i="25"/>
  <c r="F46" i="25" s="1"/>
  <c r="E47" i="25"/>
  <c r="F47" i="25" s="1"/>
  <c r="E48" i="25"/>
  <c r="F48" i="25" s="1"/>
  <c r="E49" i="25"/>
  <c r="F49" i="25" s="1"/>
  <c r="E50" i="25"/>
  <c r="F50" i="25" s="1"/>
  <c r="E51" i="25"/>
  <c r="F51" i="25" s="1"/>
  <c r="E22" i="25"/>
  <c r="D51" i="25"/>
  <c r="C51" i="25"/>
  <c r="B51" i="25"/>
  <c r="D50" i="25"/>
  <c r="C50" i="25"/>
  <c r="B50" i="25"/>
  <c r="D49" i="25"/>
  <c r="C49" i="25"/>
  <c r="B49" i="25"/>
  <c r="D48" i="25"/>
  <c r="C48" i="25"/>
  <c r="B48" i="25"/>
  <c r="D47" i="25"/>
  <c r="C47" i="25"/>
  <c r="B47" i="25"/>
  <c r="D46" i="25"/>
  <c r="C46" i="25"/>
  <c r="B46" i="25"/>
  <c r="D45" i="25"/>
  <c r="C45" i="25"/>
  <c r="B45" i="25"/>
  <c r="D44" i="25"/>
  <c r="C44" i="25"/>
  <c r="B44" i="25"/>
  <c r="D43" i="25"/>
  <c r="C43" i="25"/>
  <c r="B43" i="25"/>
  <c r="D42" i="25"/>
  <c r="C42" i="25"/>
  <c r="B42" i="25"/>
  <c r="D41" i="25"/>
  <c r="C41" i="25"/>
  <c r="B41" i="25"/>
  <c r="D40" i="25"/>
  <c r="F40" i="25" s="1"/>
  <c r="C40" i="25"/>
  <c r="B40" i="25"/>
  <c r="D39" i="25"/>
  <c r="C39" i="25"/>
  <c r="B39" i="25"/>
  <c r="D38" i="25"/>
  <c r="C38" i="25"/>
  <c r="B38" i="25"/>
  <c r="D37" i="25"/>
  <c r="C37" i="25"/>
  <c r="B37" i="25"/>
  <c r="D36" i="25"/>
  <c r="C36" i="25"/>
  <c r="B36" i="25"/>
  <c r="D35" i="25"/>
  <c r="C35" i="25"/>
  <c r="B35" i="25"/>
  <c r="D34" i="25"/>
  <c r="C34" i="25"/>
  <c r="B34" i="25"/>
  <c r="D33" i="25"/>
  <c r="C33" i="25"/>
  <c r="B33" i="25"/>
  <c r="D32" i="25"/>
  <c r="C32" i="25"/>
  <c r="B32" i="25"/>
  <c r="D31" i="25"/>
  <c r="C31" i="25"/>
  <c r="B31" i="25"/>
  <c r="D30" i="25"/>
  <c r="F30" i="25" s="1"/>
  <c r="C30" i="25"/>
  <c r="B30" i="25"/>
  <c r="D29" i="25"/>
  <c r="F29" i="25" s="1"/>
  <c r="C29" i="25"/>
  <c r="B29" i="25"/>
  <c r="D28" i="25"/>
  <c r="C28" i="25"/>
  <c r="B28" i="25"/>
  <c r="D27" i="25"/>
  <c r="C27" i="25"/>
  <c r="B27" i="25"/>
  <c r="D26" i="25"/>
  <c r="C26" i="25"/>
  <c r="B26" i="25"/>
  <c r="D25" i="25"/>
  <c r="C25" i="25"/>
  <c r="B25" i="25"/>
  <c r="D24" i="25"/>
  <c r="C24" i="25"/>
  <c r="B24" i="25"/>
  <c r="D23" i="25"/>
  <c r="C23" i="25"/>
  <c r="B23" i="25"/>
  <c r="D22" i="25"/>
  <c r="F22" i="25" s="1"/>
  <c r="C22" i="25"/>
  <c r="B22" i="25"/>
  <c r="C63" i="24"/>
  <c r="D63" i="24" s="1"/>
  <c r="B63" i="24"/>
  <c r="A63" i="24"/>
  <c r="C62" i="24"/>
  <c r="D62" i="24" s="1"/>
  <c r="B62" i="24"/>
  <c r="A62" i="24"/>
  <c r="E59" i="24"/>
  <c r="C59" i="24"/>
  <c r="E57" i="24"/>
  <c r="C57" i="24"/>
  <c r="B57" i="24"/>
  <c r="E56" i="24"/>
  <c r="C56" i="24"/>
  <c r="B51" i="24"/>
  <c r="B59" i="24" s="1"/>
  <c r="B49" i="24"/>
  <c r="C42" i="24"/>
  <c r="D42" i="24" s="1"/>
  <c r="B42" i="24"/>
  <c r="A42" i="24"/>
  <c r="C41" i="24"/>
  <c r="D41" i="24"/>
  <c r="B41" i="24"/>
  <c r="A41" i="24"/>
  <c r="E38" i="24"/>
  <c r="C38" i="24"/>
  <c r="B38" i="24"/>
  <c r="E36" i="24"/>
  <c r="C36" i="24"/>
  <c r="B36" i="24"/>
  <c r="E35" i="24"/>
  <c r="C35" i="24"/>
  <c r="B30" i="24"/>
  <c r="B28" i="24"/>
  <c r="C22" i="24"/>
  <c r="D22" i="24" s="1"/>
  <c r="B22" i="24"/>
  <c r="A22" i="24"/>
  <c r="C21" i="24"/>
  <c r="D21" i="24"/>
  <c r="F21" i="24" s="1"/>
  <c r="B21" i="24"/>
  <c r="A21" i="24"/>
  <c r="E18" i="24"/>
  <c r="C18" i="24"/>
  <c r="E16" i="24"/>
  <c r="C16" i="24"/>
  <c r="E15" i="24"/>
  <c r="C15" i="24"/>
  <c r="B10" i="24"/>
  <c r="B18" i="24" s="1"/>
  <c r="B8" i="24"/>
  <c r="B16" i="24" s="1"/>
  <c r="E21" i="24"/>
  <c r="F41" i="24"/>
  <c r="E41" i="24"/>
  <c r="B22" i="23"/>
  <c r="C19" i="23"/>
  <c r="C5" i="23"/>
  <c r="B5" i="23"/>
  <c r="C4" i="23"/>
  <c r="B4" i="23"/>
  <c r="C7" i="23" s="1"/>
  <c r="X1" i="23"/>
  <c r="W1" i="23"/>
  <c r="H37" i="22"/>
  <c r="G37" i="22"/>
  <c r="B14" i="22"/>
  <c r="B28" i="22" s="1"/>
  <c r="C14" i="22"/>
  <c r="C5" i="22"/>
  <c r="B5" i="22"/>
  <c r="C4" i="22"/>
  <c r="B4" i="22"/>
  <c r="B7" i="22" s="1"/>
  <c r="AA1" i="22"/>
  <c r="Z1" i="22"/>
  <c r="D57" i="22"/>
  <c r="C7" i="22"/>
  <c r="B59" i="22"/>
  <c r="B54" i="22"/>
  <c r="B22" i="21"/>
  <c r="C19" i="21"/>
  <c r="C5" i="21"/>
  <c r="B5" i="21"/>
  <c r="C4" i="21"/>
  <c r="C7" i="21" s="1"/>
  <c r="B4" i="21"/>
  <c r="X1" i="21"/>
  <c r="W1" i="21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15" i="18"/>
  <c r="C5" i="18"/>
  <c r="B5" i="18"/>
  <c r="C4" i="18"/>
  <c r="B4" i="18"/>
  <c r="X1" i="18"/>
  <c r="W1" i="18"/>
  <c r="C13" i="16"/>
  <c r="C14" i="16"/>
  <c r="B14" i="16"/>
  <c r="B13" i="16"/>
  <c r="C4" i="16"/>
  <c r="C5" i="16"/>
  <c r="C7" i="16" s="1"/>
  <c r="B5" i="16"/>
  <c r="B4" i="16"/>
  <c r="C11" i="15"/>
  <c r="C12" i="15"/>
  <c r="B12" i="15"/>
  <c r="B11" i="15"/>
  <c r="C4" i="15"/>
  <c r="C5" i="15"/>
  <c r="B7" i="15" s="1"/>
  <c r="B5" i="15"/>
  <c r="B4" i="15"/>
  <c r="C13" i="14"/>
  <c r="C14" i="14"/>
  <c r="B14" i="14"/>
  <c r="B13" i="14"/>
  <c r="C16" i="14" s="1"/>
  <c r="C4" i="14"/>
  <c r="C5" i="14"/>
  <c r="C7" i="14" s="1"/>
  <c r="B5" i="14"/>
  <c r="B4" i="14"/>
  <c r="C12" i="13"/>
  <c r="C11" i="13"/>
  <c r="B12" i="13"/>
  <c r="B11" i="13"/>
  <c r="C4" i="13"/>
  <c r="C5" i="13"/>
  <c r="B5" i="13"/>
  <c r="B4" i="13"/>
  <c r="C14" i="17"/>
  <c r="B14" i="17"/>
  <c r="C7" i="17"/>
  <c r="B7" i="17"/>
  <c r="X1" i="17"/>
  <c r="W1" i="17"/>
  <c r="C34" i="16"/>
  <c r="C9" i="16"/>
  <c r="B7" i="16"/>
  <c r="B78" i="16"/>
  <c r="X1" i="16"/>
  <c r="W1" i="16"/>
  <c r="C41" i="15"/>
  <c r="X1" i="15"/>
  <c r="W1" i="15"/>
  <c r="W1" i="14"/>
  <c r="V1" i="14"/>
  <c r="B16" i="16"/>
  <c r="B14" i="15"/>
  <c r="C7" i="15"/>
  <c r="B7" i="14"/>
  <c r="B9" i="14" s="1"/>
  <c r="C9" i="14"/>
  <c r="B54" i="16"/>
  <c r="B110" i="16"/>
  <c r="B9" i="16"/>
  <c r="B94" i="16"/>
  <c r="B57" i="16"/>
  <c r="B44" i="16"/>
  <c r="B84" i="16"/>
  <c r="B100" i="16"/>
  <c r="B47" i="16"/>
  <c r="B63" i="16"/>
  <c r="B111" i="16"/>
  <c r="B41" i="16"/>
  <c r="B49" i="16"/>
  <c r="B81" i="16"/>
  <c r="B114" i="16"/>
  <c r="B101" i="16"/>
  <c r="B40" i="16"/>
  <c r="B64" i="16"/>
  <c r="B72" i="16"/>
  <c r="B88" i="16"/>
  <c r="B50" i="16"/>
  <c r="B58" i="16"/>
  <c r="B66" i="16"/>
  <c r="B82" i="16"/>
  <c r="B37" i="16"/>
  <c r="B77" i="16"/>
  <c r="B35" i="16"/>
  <c r="B43" i="16"/>
  <c r="B51" i="16"/>
  <c r="B75" i="16"/>
  <c r="B113" i="15"/>
  <c r="B49" i="15"/>
  <c r="B112" i="15"/>
  <c r="B101" i="15"/>
  <c r="B59" i="15"/>
  <c r="B68" i="15"/>
  <c r="B116" i="15"/>
  <c r="B114" i="15"/>
  <c r="B73" i="15"/>
  <c r="B54" i="15"/>
  <c r="B104" i="15"/>
  <c r="B72" i="15"/>
  <c r="B66" i="15"/>
  <c r="B61" i="15"/>
  <c r="B111" i="15"/>
  <c r="B79" i="15"/>
  <c r="B47" i="15"/>
  <c r="B83" i="15"/>
  <c r="B44" i="15"/>
  <c r="B81" i="15"/>
  <c r="B94" i="15"/>
  <c r="B74" i="15"/>
  <c r="B119" i="15"/>
  <c r="B110" i="15"/>
  <c r="B78" i="15"/>
  <c r="B96" i="15"/>
  <c r="B64" i="15"/>
  <c r="B84" i="15"/>
  <c r="B103" i="15"/>
  <c r="B71" i="15"/>
  <c r="B100" i="15"/>
  <c r="B107" i="15"/>
  <c r="B43" i="15"/>
  <c r="B69" i="15"/>
  <c r="B55" i="15"/>
  <c r="B91" i="15"/>
  <c r="B106" i="15"/>
  <c r="B46" i="15"/>
  <c r="B89" i="15"/>
  <c r="B57" i="15"/>
  <c r="B102" i="15"/>
  <c r="B70" i="15"/>
  <c r="B120" i="15"/>
  <c r="B76" i="15"/>
  <c r="B109" i="15"/>
  <c r="B77" i="15"/>
  <c r="B45" i="15"/>
  <c r="B63" i="15"/>
  <c r="B67" i="15"/>
  <c r="B52" i="15"/>
  <c r="B62" i="14"/>
  <c r="B84" i="14"/>
  <c r="B113" i="14"/>
  <c r="B40" i="14"/>
  <c r="B80" i="14"/>
  <c r="B101" i="14"/>
  <c r="B68" i="14"/>
  <c r="B97" i="14"/>
  <c r="B44" i="14"/>
  <c r="B76" i="14"/>
  <c r="B86" i="14"/>
  <c r="B87" i="14"/>
  <c r="B55" i="14"/>
  <c r="B89" i="14"/>
  <c r="B52" i="14"/>
  <c r="B115" i="14"/>
  <c r="B72" i="14"/>
  <c r="B93" i="14"/>
  <c r="B61" i="14"/>
  <c r="B106" i="14"/>
  <c r="B114" i="14"/>
  <c r="B67" i="14"/>
  <c r="B95" i="14"/>
  <c r="B63" i="14"/>
  <c r="B91" i="14"/>
  <c r="B78" i="14"/>
  <c r="B98" i="14"/>
  <c r="B43" i="14"/>
  <c r="B64" i="14"/>
  <c r="B53" i="14"/>
  <c r="B75" i="14"/>
  <c r="B103" i="14"/>
  <c r="B71" i="14"/>
  <c r="B58" i="14"/>
  <c r="B116" i="14"/>
  <c r="B110" i="14"/>
  <c r="B46" i="14"/>
  <c r="B111" i="14"/>
  <c r="B47" i="14"/>
  <c r="B49" i="14"/>
  <c r="B117" i="14"/>
  <c r="B85" i="14"/>
  <c r="B74" i="14"/>
  <c r="B82" i="14"/>
  <c r="B51" i="14"/>
  <c r="B56" i="14"/>
  <c r="B109" i="14"/>
  <c r="B77" i="14"/>
  <c r="B45" i="14"/>
  <c r="B100" i="14"/>
  <c r="B60" i="14"/>
  <c r="B99" i="14"/>
  <c r="D92" i="14"/>
  <c r="E101" i="16"/>
  <c r="E38" i="16"/>
  <c r="E110" i="16"/>
  <c r="E40" i="16"/>
  <c r="E112" i="16"/>
  <c r="E49" i="16"/>
  <c r="E66" i="16"/>
  <c r="E106" i="16"/>
  <c r="E107" i="16"/>
  <c r="E44" i="16"/>
  <c r="E47" i="16"/>
  <c r="E63" i="16"/>
  <c r="D99" i="14"/>
  <c r="D55" i="14"/>
  <c r="D58" i="14"/>
  <c r="D66" i="14"/>
  <c r="D93" i="14"/>
  <c r="D59" i="14"/>
  <c r="D111" i="14"/>
  <c r="D62" i="14"/>
  <c r="D67" i="14"/>
  <c r="D45" i="14"/>
  <c r="D84" i="14"/>
  <c r="D86" i="14"/>
  <c r="D83" i="14"/>
  <c r="D61" i="14"/>
  <c r="D53" i="14"/>
  <c r="D65" i="14"/>
  <c r="D69" i="14"/>
  <c r="X1" i="13"/>
  <c r="W1" i="13"/>
  <c r="C7" i="13"/>
  <c r="B7" i="13"/>
  <c r="B86" i="13"/>
  <c r="B49" i="13"/>
  <c r="B83" i="13"/>
  <c r="B108" i="13"/>
  <c r="B55" i="13"/>
  <c r="B63" i="13"/>
  <c r="B95" i="13"/>
  <c r="B57" i="13"/>
  <c r="B89" i="13"/>
  <c r="B92" i="13"/>
  <c r="B56" i="13"/>
  <c r="B64" i="13"/>
  <c r="B88" i="13"/>
  <c r="B96" i="13"/>
  <c r="B41" i="13"/>
  <c r="B73" i="13"/>
  <c r="B36" i="13"/>
  <c r="B84" i="13"/>
  <c r="B66" i="13"/>
  <c r="B74" i="13"/>
  <c r="B90" i="13"/>
  <c r="B98" i="13"/>
  <c r="B106" i="13"/>
  <c r="B35" i="13"/>
  <c r="B43" i="13"/>
  <c r="B51" i="13"/>
  <c r="B59" i="13"/>
  <c r="B67" i="13"/>
  <c r="B75" i="13"/>
  <c r="B34" i="13"/>
  <c r="B60" i="13"/>
  <c r="B68" i="13"/>
  <c r="B100" i="13"/>
  <c r="E15" i="33" l="1"/>
  <c r="D15" i="33"/>
  <c r="C16" i="33"/>
  <c r="C44" i="35"/>
  <c r="C45" i="35"/>
  <c r="F103" i="26"/>
  <c r="F71" i="26"/>
  <c r="F67" i="26"/>
  <c r="F99" i="26"/>
  <c r="D127" i="26"/>
  <c r="D103" i="26"/>
  <c r="D87" i="26"/>
  <c r="D71" i="26"/>
  <c r="D55" i="26"/>
  <c r="G120" i="26"/>
  <c r="G104" i="26"/>
  <c r="G88" i="26"/>
  <c r="G56" i="26"/>
  <c r="F104" i="26"/>
  <c r="F72" i="26"/>
  <c r="D128" i="26"/>
  <c r="D120" i="26"/>
  <c r="D112" i="26"/>
  <c r="D104" i="26"/>
  <c r="D96" i="26"/>
  <c r="D88" i="26"/>
  <c r="D80" i="26"/>
  <c r="D72" i="26"/>
  <c r="D64" i="26"/>
  <c r="D56" i="26"/>
  <c r="G129" i="26"/>
  <c r="G121" i="26"/>
  <c r="G113" i="26"/>
  <c r="G105" i="26"/>
  <c r="G97" i="26"/>
  <c r="G89" i="26"/>
  <c r="G81" i="26"/>
  <c r="G73" i="26"/>
  <c r="G65" i="26"/>
  <c r="G57" i="26"/>
  <c r="D119" i="26"/>
  <c r="D95" i="26"/>
  <c r="D79" i="26"/>
  <c r="D63" i="26"/>
  <c r="G128" i="26"/>
  <c r="G112" i="26"/>
  <c r="G96" i="26"/>
  <c r="G80" i="26"/>
  <c r="G64" i="26"/>
  <c r="D126" i="26"/>
  <c r="D118" i="26"/>
  <c r="D110" i="26"/>
  <c r="D102" i="26"/>
  <c r="D94" i="26"/>
  <c r="D86" i="26"/>
  <c r="D78" i="26"/>
  <c r="D70" i="26"/>
  <c r="D62" i="26"/>
  <c r="D54" i="26"/>
  <c r="G127" i="26"/>
  <c r="G119" i="26"/>
  <c r="G111" i="26"/>
  <c r="G103" i="26"/>
  <c r="G95" i="26"/>
  <c r="G87" i="26"/>
  <c r="G79" i="26"/>
  <c r="G71" i="26"/>
  <c r="G55" i="26"/>
  <c r="F124" i="26"/>
  <c r="F92" i="26"/>
  <c r="F60" i="26"/>
  <c r="D109" i="26"/>
  <c r="D61" i="26"/>
  <c r="G70" i="26"/>
  <c r="F88" i="26"/>
  <c r="F56" i="26"/>
  <c r="D124" i="26"/>
  <c r="D116" i="26"/>
  <c r="D108" i="26"/>
  <c r="D100" i="26"/>
  <c r="D92" i="26"/>
  <c r="D84" i="26"/>
  <c r="D76" i="26"/>
  <c r="D68" i="26"/>
  <c r="D60" i="26"/>
  <c r="D52" i="26"/>
  <c r="G125" i="26"/>
  <c r="G117" i="26"/>
  <c r="G109" i="26"/>
  <c r="G101" i="26"/>
  <c r="G93" i="26"/>
  <c r="G85" i="26"/>
  <c r="G77" i="26"/>
  <c r="G69" i="26"/>
  <c r="G53" i="26"/>
  <c r="F119" i="26"/>
  <c r="F87" i="26"/>
  <c r="F55" i="26"/>
  <c r="C17" i="26"/>
  <c r="C16" i="26" s="1"/>
  <c r="D123" i="26"/>
  <c r="D115" i="26"/>
  <c r="D107" i="26"/>
  <c r="D99" i="26"/>
  <c r="D91" i="26"/>
  <c r="D83" i="26"/>
  <c r="D75" i="26"/>
  <c r="D67" i="26"/>
  <c r="D59" i="26"/>
  <c r="D51" i="26"/>
  <c r="G124" i="26"/>
  <c r="G116" i="26"/>
  <c r="G108" i="26"/>
  <c r="G100" i="26"/>
  <c r="G92" i="26"/>
  <c r="G84" i="26"/>
  <c r="G76" i="26"/>
  <c r="G68" i="26"/>
  <c r="G60" i="26"/>
  <c r="G52" i="26"/>
  <c r="D125" i="26"/>
  <c r="D117" i="26"/>
  <c r="D101" i="26"/>
  <c r="D93" i="26"/>
  <c r="D85" i="26"/>
  <c r="D77" i="26"/>
  <c r="D69" i="26"/>
  <c r="D53" i="26"/>
  <c r="G126" i="26"/>
  <c r="G118" i="26"/>
  <c r="G102" i="26"/>
  <c r="G86" i="26"/>
  <c r="G54" i="26"/>
  <c r="F120" i="26"/>
  <c r="G61" i="26"/>
  <c r="F115" i="26"/>
  <c r="F83" i="26"/>
  <c r="F51" i="26"/>
  <c r="D49" i="26"/>
  <c r="D122" i="26"/>
  <c r="D114" i="26"/>
  <c r="D106" i="26"/>
  <c r="D98" i="26"/>
  <c r="D90" i="26"/>
  <c r="D82" i="26"/>
  <c r="D74" i="26"/>
  <c r="D66" i="26"/>
  <c r="D58" i="26"/>
  <c r="D50" i="26"/>
  <c r="G123" i="26"/>
  <c r="G115" i="26"/>
  <c r="G107" i="26"/>
  <c r="G99" i="26"/>
  <c r="G91" i="26"/>
  <c r="G83" i="26"/>
  <c r="G75" i="26"/>
  <c r="G67" i="26"/>
  <c r="G59" i="26"/>
  <c r="G51" i="26"/>
  <c r="D111" i="26"/>
  <c r="G72" i="26"/>
  <c r="G63" i="26"/>
  <c r="G110" i="26"/>
  <c r="G94" i="26"/>
  <c r="G78" i="26"/>
  <c r="G62" i="26"/>
  <c r="F59" i="26"/>
  <c r="F108" i="26"/>
  <c r="F76" i="26"/>
  <c r="D129" i="26"/>
  <c r="D121" i="26"/>
  <c r="D113" i="26"/>
  <c r="D105" i="26"/>
  <c r="D97" i="26"/>
  <c r="D89" i="26"/>
  <c r="D81" i="26"/>
  <c r="D73" i="26"/>
  <c r="D65" i="26"/>
  <c r="D57" i="26"/>
  <c r="G49" i="26"/>
  <c r="G122" i="26"/>
  <c r="G114" i="26"/>
  <c r="G106" i="26"/>
  <c r="G98" i="26"/>
  <c r="G90" i="26"/>
  <c r="G82" i="26"/>
  <c r="G74" i="26"/>
  <c r="G66" i="26"/>
  <c r="G58" i="26"/>
  <c r="D17" i="26"/>
  <c r="D16" i="26" s="1"/>
  <c r="F127" i="26"/>
  <c r="F116" i="26"/>
  <c r="F111" i="26"/>
  <c r="F100" i="26"/>
  <c r="F95" i="26"/>
  <c r="F84" i="26"/>
  <c r="F79" i="26"/>
  <c r="F68" i="26"/>
  <c r="F63" i="26"/>
  <c r="F52" i="26"/>
  <c r="F128" i="26"/>
  <c r="F123" i="26"/>
  <c r="F112" i="26"/>
  <c r="F107" i="26"/>
  <c r="F96" i="26"/>
  <c r="F91" i="26"/>
  <c r="F80" i="26"/>
  <c r="F75" i="26"/>
  <c r="F64" i="26"/>
  <c r="F126" i="26"/>
  <c r="F122" i="26"/>
  <c r="F118" i="26"/>
  <c r="F114" i="26"/>
  <c r="F110" i="26"/>
  <c r="F106" i="26"/>
  <c r="F102" i="26"/>
  <c r="F98" i="26"/>
  <c r="F94" i="26"/>
  <c r="F90" i="26"/>
  <c r="F86" i="26"/>
  <c r="F82" i="26"/>
  <c r="F78" i="26"/>
  <c r="F74" i="26"/>
  <c r="F70" i="26"/>
  <c r="F66" i="26"/>
  <c r="F62" i="26"/>
  <c r="F58" i="26"/>
  <c r="F54" i="26"/>
  <c r="F50" i="26"/>
  <c r="F49" i="26"/>
  <c r="F129" i="26"/>
  <c r="F125" i="26"/>
  <c r="F121" i="26"/>
  <c r="F117" i="26"/>
  <c r="F113" i="26"/>
  <c r="F109" i="26"/>
  <c r="F105" i="26"/>
  <c r="F101" i="26"/>
  <c r="F97" i="26"/>
  <c r="F93" i="26"/>
  <c r="F89" i="26"/>
  <c r="F85" i="26"/>
  <c r="F81" i="26"/>
  <c r="F77" i="26"/>
  <c r="F73" i="26"/>
  <c r="F69" i="26"/>
  <c r="F65" i="26"/>
  <c r="F61" i="26"/>
  <c r="F57" i="26"/>
  <c r="B9" i="26"/>
  <c r="B53" i="13"/>
  <c r="B85" i="13"/>
  <c r="B38" i="13"/>
  <c r="B70" i="13"/>
  <c r="B102" i="13"/>
  <c r="B81" i="13"/>
  <c r="B52" i="13"/>
  <c r="B47" i="13"/>
  <c r="B79" i="13"/>
  <c r="B111" i="13"/>
  <c r="B91" i="13"/>
  <c r="B48" i="13"/>
  <c r="B80" i="13"/>
  <c r="B112" i="13"/>
  <c r="B99" i="13"/>
  <c r="B50" i="13"/>
  <c r="B82" i="13"/>
  <c r="B114" i="13"/>
  <c r="B61" i="13"/>
  <c r="B93" i="13"/>
  <c r="B46" i="13"/>
  <c r="B78" i="13"/>
  <c r="B110" i="13"/>
  <c r="B97" i="13"/>
  <c r="B37" i="13"/>
  <c r="B69" i="13"/>
  <c r="B101" i="13"/>
  <c r="B54" i="13"/>
  <c r="B45" i="13"/>
  <c r="B77" i="13"/>
  <c r="B109" i="13"/>
  <c r="B62" i="13"/>
  <c r="B94" i="13"/>
  <c r="B65" i="13"/>
  <c r="B107" i="13"/>
  <c r="B39" i="13"/>
  <c r="B71" i="13"/>
  <c r="B103" i="13"/>
  <c r="B113" i="13"/>
  <c r="B40" i="13"/>
  <c r="B72" i="13"/>
  <c r="B104" i="13"/>
  <c r="B105" i="13"/>
  <c r="B42" i="13"/>
  <c r="E62" i="24"/>
  <c r="F62" i="24"/>
  <c r="D73" i="14"/>
  <c r="D107" i="14"/>
  <c r="D96" i="14"/>
  <c r="D102" i="14"/>
  <c r="D79" i="14"/>
  <c r="D118" i="14"/>
  <c r="D81" i="14"/>
  <c r="D85" i="14"/>
  <c r="D56" i="14"/>
  <c r="D101" i="14"/>
  <c r="D64" i="14"/>
  <c r="D109" i="14"/>
  <c r="D80" i="14"/>
  <c r="D47" i="14"/>
  <c r="D60" i="14"/>
  <c r="D77" i="14"/>
  <c r="D112" i="14"/>
  <c r="D120" i="14"/>
  <c r="D70" i="14"/>
  <c r="D41" i="14"/>
  <c r="D78" i="14"/>
  <c r="D57" i="14"/>
  <c r="D94" i="14"/>
  <c r="D42" i="14"/>
  <c r="D89" i="14"/>
  <c r="D114" i="14"/>
  <c r="D97" i="14"/>
  <c r="D116" i="14"/>
  <c r="D105" i="14"/>
  <c r="D72" i="14"/>
  <c r="D52" i="14"/>
  <c r="D49" i="14"/>
  <c r="D106" i="14"/>
  <c r="D43" i="14"/>
  <c r="D54" i="14"/>
  <c r="D46" i="14"/>
  <c r="D63" i="14"/>
  <c r="D51" i="14"/>
  <c r="D71" i="14"/>
  <c r="D113" i="14"/>
  <c r="D119" i="14"/>
  <c r="D95" i="14"/>
  <c r="D91" i="14"/>
  <c r="D76" i="14"/>
  <c r="D40" i="14"/>
  <c r="D74" i="14"/>
  <c r="D87" i="14"/>
  <c r="D82" i="14"/>
  <c r="D90" i="14"/>
  <c r="D98" i="14"/>
  <c r="D75" i="14"/>
  <c r="D108" i="14"/>
  <c r="D50" i="14"/>
  <c r="D48" i="14"/>
  <c r="D104" i="14"/>
  <c r="D115" i="14"/>
  <c r="D44" i="14"/>
  <c r="D68" i="14"/>
  <c r="D117" i="14"/>
  <c r="D100" i="14"/>
  <c r="D88" i="14"/>
  <c r="D103" i="14"/>
  <c r="D110" i="14"/>
  <c r="B58" i="13"/>
  <c r="B44" i="13"/>
  <c r="B87" i="13"/>
  <c r="B76" i="13"/>
  <c r="B18" i="16"/>
  <c r="E69" i="16"/>
  <c r="E54" i="16"/>
  <c r="E50" i="16"/>
  <c r="E72" i="16"/>
  <c r="E57" i="16"/>
  <c r="E42" i="16"/>
  <c r="E59" i="16"/>
  <c r="E36" i="16"/>
  <c r="E100" i="16"/>
  <c r="E79" i="16"/>
  <c r="E85" i="16"/>
  <c r="E70" i="16"/>
  <c r="E114" i="16"/>
  <c r="E88" i="16"/>
  <c r="E73" i="16"/>
  <c r="E74" i="16"/>
  <c r="E75" i="16"/>
  <c r="E52" i="16"/>
  <c r="E35" i="16"/>
  <c r="E95" i="16"/>
  <c r="E93" i="16"/>
  <c r="E78" i="16"/>
  <c r="E58" i="16"/>
  <c r="E96" i="16"/>
  <c r="E81" i="16"/>
  <c r="E82" i="16"/>
  <c r="E83" i="16"/>
  <c r="E60" i="16"/>
  <c r="E39" i="16"/>
  <c r="E103" i="16"/>
  <c r="B16" i="15"/>
  <c r="C4" i="25"/>
  <c r="H42" i="25" s="1"/>
  <c r="H30" i="25"/>
  <c r="I37" i="25"/>
  <c r="E55" i="16"/>
  <c r="E115" i="16"/>
  <c r="E98" i="16"/>
  <c r="E41" i="16"/>
  <c r="E90" i="16"/>
  <c r="E109" i="16"/>
  <c r="E108" i="16"/>
  <c r="E99" i="16"/>
  <c r="E113" i="16"/>
  <c r="E104" i="16"/>
  <c r="E102" i="16"/>
  <c r="E77" i="16"/>
  <c r="E92" i="16"/>
  <c r="E91" i="16"/>
  <c r="E105" i="16"/>
  <c r="E80" i="16"/>
  <c r="E94" i="16"/>
  <c r="E61" i="16"/>
  <c r="E111" i="16"/>
  <c r="E84" i="16"/>
  <c r="E67" i="16"/>
  <c r="E97" i="16"/>
  <c r="E64" i="16"/>
  <c r="E86" i="16"/>
  <c r="E53" i="16"/>
  <c r="B48" i="14"/>
  <c r="B118" i="14"/>
  <c r="B81" i="14"/>
  <c r="B73" i="14"/>
  <c r="B112" i="14"/>
  <c r="B41" i="14"/>
  <c r="B66" i="14"/>
  <c r="B57" i="14"/>
  <c r="B42" i="14"/>
  <c r="B94" i="14"/>
  <c r="B69" i="14"/>
  <c r="B54" i="14"/>
  <c r="B108" i="14"/>
  <c r="B65" i="14"/>
  <c r="B79" i="14"/>
  <c r="B102" i="14"/>
  <c r="B107" i="14"/>
  <c r="B59" i="14"/>
  <c r="B120" i="14"/>
  <c r="B50" i="14"/>
  <c r="B105" i="14"/>
  <c r="B119" i="14"/>
  <c r="B104" i="14"/>
  <c r="B83" i="14"/>
  <c r="B90" i="14"/>
  <c r="B70" i="14"/>
  <c r="B92" i="14"/>
  <c r="B96" i="14"/>
  <c r="B88" i="14"/>
  <c r="E87" i="16"/>
  <c r="E76" i="16"/>
  <c r="E51" i="16"/>
  <c r="E89" i="16"/>
  <c r="E56" i="16"/>
  <c r="E62" i="16"/>
  <c r="E45" i="16"/>
  <c r="E71" i="16"/>
  <c r="E68" i="16"/>
  <c r="E43" i="16"/>
  <c r="E65" i="16"/>
  <c r="E48" i="16"/>
  <c r="E46" i="16"/>
  <c r="E37" i="16"/>
  <c r="B48" i="15"/>
  <c r="B105" i="15"/>
  <c r="B115" i="15"/>
  <c r="B80" i="15"/>
  <c r="B42" i="15"/>
  <c r="B75" i="15"/>
  <c r="B65" i="15"/>
  <c r="B90" i="15"/>
  <c r="B95" i="15"/>
  <c r="B117" i="15"/>
  <c r="B122" i="15"/>
  <c r="B118" i="15"/>
  <c r="B51" i="15"/>
  <c r="B50" i="15"/>
  <c r="B85" i="15"/>
  <c r="B108" i="15"/>
  <c r="B98" i="15"/>
  <c r="B88" i="15"/>
  <c r="B82" i="15"/>
  <c r="B87" i="15"/>
  <c r="B86" i="15"/>
  <c r="B93" i="15"/>
  <c r="B58" i="15"/>
  <c r="B97" i="15"/>
  <c r="B53" i="15"/>
  <c r="B60" i="15"/>
  <c r="B121" i="15"/>
  <c r="B56" i="15"/>
  <c r="B99" i="15"/>
  <c r="B38" i="16"/>
  <c r="B52" i="16"/>
  <c r="B108" i="16"/>
  <c r="B95" i="16"/>
  <c r="B113" i="16"/>
  <c r="B48" i="16"/>
  <c r="B112" i="16"/>
  <c r="B90" i="16"/>
  <c r="B93" i="16"/>
  <c r="B83" i="16"/>
  <c r="B102" i="16"/>
  <c r="B70" i="16"/>
  <c r="B60" i="16"/>
  <c r="B39" i="16"/>
  <c r="B103" i="16"/>
  <c r="B42" i="16"/>
  <c r="B56" i="16"/>
  <c r="B73" i="16"/>
  <c r="B98" i="16"/>
  <c r="B109" i="16"/>
  <c r="B91" i="16"/>
  <c r="B86" i="16"/>
  <c r="B36" i="16"/>
  <c r="B92" i="16"/>
  <c r="B79" i="16"/>
  <c r="B97" i="16"/>
  <c r="B96" i="16"/>
  <c r="B74" i="16"/>
  <c r="B61" i="16"/>
  <c r="B67" i="16"/>
  <c r="G51" i="25"/>
  <c r="H51" i="25"/>
  <c r="I51" i="25"/>
  <c r="G43" i="25"/>
  <c r="H43" i="25"/>
  <c r="I43" i="25"/>
  <c r="I36" i="25"/>
  <c r="G49" i="25"/>
  <c r="I49" i="25"/>
  <c r="H49" i="25"/>
  <c r="I41" i="25"/>
  <c r="G35" i="25"/>
  <c r="H35" i="25"/>
  <c r="I35" i="25"/>
  <c r="G27" i="25"/>
  <c r="I27" i="25"/>
  <c r="H27" i="25"/>
  <c r="B107" i="16"/>
  <c r="B53" i="16"/>
  <c r="B89" i="16"/>
  <c r="B85" i="16"/>
  <c r="B87" i="16"/>
  <c r="B76" i="16"/>
  <c r="B62" i="16"/>
  <c r="B92" i="15"/>
  <c r="B62" i="15"/>
  <c r="B7" i="18"/>
  <c r="C7" i="18"/>
  <c r="B53" i="22"/>
  <c r="B57" i="22"/>
  <c r="B58" i="22"/>
  <c r="C22" i="22"/>
  <c r="B60" i="22"/>
  <c r="B23" i="22"/>
  <c r="B55" i="22"/>
  <c r="B56" i="22"/>
  <c r="G48" i="25"/>
  <c r="I48" i="25"/>
  <c r="H48" i="25"/>
  <c r="H34" i="25"/>
  <c r="I34" i="25"/>
  <c r="G34" i="25"/>
  <c r="I26" i="25"/>
  <c r="G26" i="25"/>
  <c r="H26" i="25"/>
  <c r="B99" i="16"/>
  <c r="B45" i="16"/>
  <c r="B104" i="16"/>
  <c r="B69" i="16"/>
  <c r="B71" i="16"/>
  <c r="B68" i="16"/>
  <c r="B115" i="16"/>
  <c r="F22" i="24"/>
  <c r="E22" i="24"/>
  <c r="F63" i="24"/>
  <c r="E63" i="24"/>
  <c r="H29" i="25"/>
  <c r="G29" i="25"/>
  <c r="I29" i="25"/>
  <c r="I47" i="25"/>
  <c r="G47" i="25"/>
  <c r="H47" i="25"/>
  <c r="H33" i="25"/>
  <c r="I33" i="25"/>
  <c r="G33" i="25"/>
  <c r="I25" i="25"/>
  <c r="H25" i="25"/>
  <c r="G25" i="25"/>
  <c r="C14" i="13"/>
  <c r="B14" i="13"/>
  <c r="B16" i="14"/>
  <c r="C14" i="15"/>
  <c r="C82" i="15" s="1"/>
  <c r="C16" i="16"/>
  <c r="C53" i="16" s="1"/>
  <c r="F42" i="24"/>
  <c r="E42" i="24"/>
  <c r="H40" i="25"/>
  <c r="G40" i="25"/>
  <c r="I40" i="25"/>
  <c r="I46" i="25"/>
  <c r="G46" i="25"/>
  <c r="H46" i="25"/>
  <c r="G39" i="25"/>
  <c r="I39" i="25"/>
  <c r="H39" i="25"/>
  <c r="I32" i="25"/>
  <c r="H32" i="25"/>
  <c r="G32" i="25"/>
  <c r="G24" i="25"/>
  <c r="I24" i="25"/>
  <c r="H24" i="25"/>
  <c r="B59" i="16"/>
  <c r="B106" i="16"/>
  <c r="B80" i="16"/>
  <c r="B105" i="16"/>
  <c r="B55" i="16"/>
  <c r="B65" i="16"/>
  <c r="B46" i="16"/>
  <c r="I45" i="25"/>
  <c r="H45" i="25"/>
  <c r="G45" i="25"/>
  <c r="I38" i="25"/>
  <c r="G38" i="25"/>
  <c r="H38" i="25"/>
  <c r="I31" i="25"/>
  <c r="H31" i="25"/>
  <c r="G31" i="25"/>
  <c r="I23" i="25"/>
  <c r="H23" i="25"/>
  <c r="G23" i="25"/>
  <c r="D60" i="22"/>
  <c r="D53" i="22"/>
  <c r="G36" i="25"/>
  <c r="D56" i="22"/>
  <c r="D55" i="22"/>
  <c r="H36" i="25"/>
  <c r="G41" i="25"/>
  <c r="B7" i="23"/>
  <c r="C14" i="23" s="1"/>
  <c r="H41" i="25"/>
  <c r="D54" i="22"/>
  <c r="C27" i="22"/>
  <c r="B7" i="21"/>
  <c r="B26" i="21" s="1"/>
  <c r="D58" i="22"/>
  <c r="D59" i="22"/>
  <c r="M7" i="35" l="1"/>
  <c r="C52" i="35"/>
  <c r="B52" i="35"/>
  <c r="K7" i="35"/>
  <c r="O7" i="35" s="1"/>
  <c r="B53" i="35"/>
  <c r="F16" i="33"/>
  <c r="D16" i="33"/>
  <c r="B17" i="33"/>
  <c r="E37" i="26"/>
  <c r="E40" i="26" s="1"/>
  <c r="B28" i="26"/>
  <c r="B29" i="26" s="1"/>
  <c r="C29" i="26"/>
  <c r="C30" i="26" s="1"/>
  <c r="E41" i="26"/>
  <c r="E36" i="26"/>
  <c r="C25" i="26"/>
  <c r="C26" i="26" s="1"/>
  <c r="C41" i="26"/>
  <c r="B8" i="26"/>
  <c r="B27" i="21"/>
  <c r="C27" i="21"/>
  <c r="C28" i="21" s="1"/>
  <c r="C88" i="15"/>
  <c r="C85" i="15"/>
  <c r="C55" i="15"/>
  <c r="C120" i="15"/>
  <c r="C118" i="15"/>
  <c r="C114" i="15"/>
  <c r="C61" i="15"/>
  <c r="C65" i="15"/>
  <c r="C45" i="15"/>
  <c r="C74" i="16"/>
  <c r="C103" i="16"/>
  <c r="C20" i="16"/>
  <c r="C55" i="16"/>
  <c r="C73" i="16"/>
  <c r="C100" i="16"/>
  <c r="C48" i="16"/>
  <c r="C37" i="16"/>
  <c r="C78" i="16"/>
  <c r="C71" i="16"/>
  <c r="C50" i="16"/>
  <c r="G28" i="25"/>
  <c r="D37" i="13"/>
  <c r="B17" i="23"/>
  <c r="B13" i="23"/>
  <c r="B19" i="23" s="1"/>
  <c r="B23" i="23" s="1"/>
  <c r="B24" i="23" s="1"/>
  <c r="B17" i="21"/>
  <c r="C79" i="15"/>
  <c r="C108" i="15"/>
  <c r="C44" i="15"/>
  <c r="C87" i="15"/>
  <c r="C92" i="15"/>
  <c r="I30" i="25"/>
  <c r="C69" i="15"/>
  <c r="C107" i="15"/>
  <c r="C93" i="15"/>
  <c r="C90" i="15"/>
  <c r="C67" i="15"/>
  <c r="C49" i="15"/>
  <c r="C116" i="15"/>
  <c r="C106" i="16"/>
  <c r="C99" i="16"/>
  <c r="C56" i="16"/>
  <c r="C97" i="16"/>
  <c r="C93" i="16"/>
  <c r="C88" i="16"/>
  <c r="C92" i="16"/>
  <c r="C84" i="16"/>
  <c r="C104" i="16"/>
  <c r="C59" i="16"/>
  <c r="I42" i="25"/>
  <c r="D62" i="13"/>
  <c r="B13" i="21"/>
  <c r="B19" i="21" s="1"/>
  <c r="B23" i="21" s="1"/>
  <c r="B24" i="21" s="1"/>
  <c r="C84" i="15"/>
  <c r="C51" i="15"/>
  <c r="C121" i="15"/>
  <c r="C64" i="15"/>
  <c r="H37" i="25"/>
  <c r="G30" i="25"/>
  <c r="C43" i="15"/>
  <c r="C101" i="15"/>
  <c r="C62" i="15"/>
  <c r="C111" i="15"/>
  <c r="C95" i="15"/>
  <c r="C48" i="15"/>
  <c r="C40" i="16"/>
  <c r="C45" i="16"/>
  <c r="C109" i="16"/>
  <c r="C49" i="16"/>
  <c r="C47" i="16"/>
  <c r="C115" i="16"/>
  <c r="C110" i="16"/>
  <c r="C80" i="16"/>
  <c r="C86" i="16"/>
  <c r="C75" i="16"/>
  <c r="G42" i="25"/>
  <c r="D113" i="13"/>
  <c r="B26" i="23"/>
  <c r="B25" i="22"/>
  <c r="C25" i="22"/>
  <c r="C68" i="15"/>
  <c r="C99" i="15"/>
  <c r="C78" i="15"/>
  <c r="G37" i="25"/>
  <c r="I22" i="25"/>
  <c r="C98" i="15"/>
  <c r="C109" i="15"/>
  <c r="C52" i="15"/>
  <c r="C110" i="15"/>
  <c r="C94" i="15"/>
  <c r="C50" i="15"/>
  <c r="C96" i="16"/>
  <c r="C70" i="16"/>
  <c r="C69" i="16"/>
  <c r="C90" i="16"/>
  <c r="C61" i="16"/>
  <c r="C108" i="16"/>
  <c r="C64" i="16"/>
  <c r="C98" i="16"/>
  <c r="C62" i="16"/>
  <c r="C18" i="16"/>
  <c r="C39" i="16"/>
  <c r="C112" i="16"/>
  <c r="C41" i="16"/>
  <c r="C14" i="21"/>
  <c r="C81" i="15"/>
  <c r="C73" i="15"/>
  <c r="C75" i="15"/>
  <c r="C54" i="15"/>
  <c r="C117" i="15"/>
  <c r="C71" i="15"/>
  <c r="C96" i="15"/>
  <c r="C115" i="15"/>
  <c r="C60" i="16"/>
  <c r="C67" i="16"/>
  <c r="C101" i="16"/>
  <c r="C83" i="16"/>
  <c r="C42" i="16"/>
  <c r="C52" i="16"/>
  <c r="C35" i="16"/>
  <c r="C44" i="16"/>
  <c r="C79" i="16"/>
  <c r="C36" i="16"/>
  <c r="G50" i="25"/>
  <c r="D102" i="13"/>
  <c r="C16" i="15"/>
  <c r="C83" i="15"/>
  <c r="C46" i="15"/>
  <c r="C77" i="15"/>
  <c r="C122" i="15"/>
  <c r="C42" i="15"/>
  <c r="C103" i="15"/>
  <c r="C60" i="15"/>
  <c r="C119" i="15"/>
  <c r="C16" i="21"/>
  <c r="C20" i="21" s="1"/>
  <c r="C72" i="15"/>
  <c r="G44" i="25"/>
  <c r="H22" i="25"/>
  <c r="C70" i="15"/>
  <c r="C57" i="15"/>
  <c r="C47" i="15"/>
  <c r="C104" i="15"/>
  <c r="C80" i="15"/>
  <c r="C76" i="15"/>
  <c r="C38" i="16"/>
  <c r="C89" i="16"/>
  <c r="C51" i="16"/>
  <c r="C54" i="16"/>
  <c r="C94" i="16"/>
  <c r="C102" i="16"/>
  <c r="C68" i="16"/>
  <c r="C63" i="16"/>
  <c r="C81" i="16"/>
  <c r="D112" i="16"/>
  <c r="D84" i="16"/>
  <c r="D99" i="16"/>
  <c r="D78" i="16"/>
  <c r="D51" i="16"/>
  <c r="D61" i="16"/>
  <c r="D72" i="16"/>
  <c r="D68" i="16"/>
  <c r="D67" i="16"/>
  <c r="D62" i="16"/>
  <c r="D96" i="16"/>
  <c r="D111" i="16"/>
  <c r="D110" i="16"/>
  <c r="D66" i="16"/>
  <c r="D64" i="16"/>
  <c r="D60" i="16"/>
  <c r="D59" i="16"/>
  <c r="D54" i="16"/>
  <c r="D88" i="16"/>
  <c r="D101" i="16"/>
  <c r="D98" i="16"/>
  <c r="C28" i="16"/>
  <c r="D75" i="16"/>
  <c r="D91" i="16"/>
  <c r="D37" i="16"/>
  <c r="D77" i="16"/>
  <c r="D41" i="16"/>
  <c r="D47" i="16"/>
  <c r="D100" i="16"/>
  <c r="D35" i="16"/>
  <c r="D83" i="16"/>
  <c r="D114" i="16"/>
  <c r="D87" i="16"/>
  <c r="D53" i="16"/>
  <c r="D65" i="16"/>
  <c r="D92" i="16"/>
  <c r="D102" i="16"/>
  <c r="D104" i="16"/>
  <c r="D50" i="16"/>
  <c r="D90" i="16"/>
  <c r="D39" i="16"/>
  <c r="D45" i="16"/>
  <c r="D108" i="16"/>
  <c r="D76" i="16"/>
  <c r="D94" i="16"/>
  <c r="D48" i="16"/>
  <c r="D63" i="16"/>
  <c r="D89" i="16"/>
  <c r="D95" i="16"/>
  <c r="D58" i="16"/>
  <c r="D44" i="16"/>
  <c r="D52" i="16"/>
  <c r="D86" i="16"/>
  <c r="D40" i="16"/>
  <c r="D113" i="16"/>
  <c r="D93" i="16"/>
  <c r="D69" i="16"/>
  <c r="D79" i="16"/>
  <c r="D80" i="16"/>
  <c r="D115" i="16"/>
  <c r="D46" i="16"/>
  <c r="D109" i="16"/>
  <c r="D55" i="16"/>
  <c r="D42" i="16"/>
  <c r="D82" i="16"/>
  <c r="D85" i="16"/>
  <c r="D56" i="16"/>
  <c r="D107" i="16"/>
  <c r="D38" i="16"/>
  <c r="D70" i="16"/>
  <c r="D81" i="16"/>
  <c r="D97" i="16"/>
  <c r="D57" i="16"/>
  <c r="D103" i="16"/>
  <c r="D74" i="16"/>
  <c r="D49" i="16"/>
  <c r="D73" i="16"/>
  <c r="D106" i="16"/>
  <c r="D43" i="16"/>
  <c r="D105" i="16"/>
  <c r="D36" i="16"/>
  <c r="D71" i="16"/>
  <c r="I50" i="25"/>
  <c r="D54" i="13"/>
  <c r="C16" i="23"/>
  <c r="C20" i="23" s="1"/>
  <c r="C78" i="14"/>
  <c r="C112" i="14"/>
  <c r="C44" i="14"/>
  <c r="C92" i="14"/>
  <c r="C47" i="14"/>
  <c r="C119" i="14"/>
  <c r="C64" i="14"/>
  <c r="C83" i="14"/>
  <c r="C59" i="14"/>
  <c r="C51" i="14"/>
  <c r="C99" i="14"/>
  <c r="C52" i="14"/>
  <c r="C96" i="14"/>
  <c r="C54" i="14"/>
  <c r="C84" i="14"/>
  <c r="C85" i="14"/>
  <c r="C98" i="14"/>
  <c r="C109" i="14"/>
  <c r="C114" i="14"/>
  <c r="C106" i="14"/>
  <c r="C40" i="14"/>
  <c r="C101" i="14"/>
  <c r="C67" i="14"/>
  <c r="C110" i="14"/>
  <c r="C113" i="14"/>
  <c r="C103" i="14"/>
  <c r="C45" i="14"/>
  <c r="C50" i="14"/>
  <c r="C42" i="14"/>
  <c r="C61" i="14"/>
  <c r="C118" i="14"/>
  <c r="C108" i="14"/>
  <c r="C89" i="14"/>
  <c r="C62" i="14"/>
  <c r="C57" i="14"/>
  <c r="C115" i="14"/>
  <c r="C79" i="14"/>
  <c r="C88" i="14"/>
  <c r="C70" i="14"/>
  <c r="C49" i="14"/>
  <c r="C80" i="14"/>
  <c r="C94" i="14"/>
  <c r="C41" i="14"/>
  <c r="C93" i="14"/>
  <c r="C105" i="14"/>
  <c r="C60" i="14"/>
  <c r="C65" i="14"/>
  <c r="C48" i="14"/>
  <c r="C75" i="14"/>
  <c r="C63" i="14"/>
  <c r="C72" i="14"/>
  <c r="C86" i="14"/>
  <c r="C76" i="14"/>
  <c r="C120" i="14"/>
  <c r="C53" i="14"/>
  <c r="C87" i="14"/>
  <c r="C58" i="14"/>
  <c r="C68" i="14"/>
  <c r="C104" i="14"/>
  <c r="C102" i="14"/>
  <c r="C90" i="14"/>
  <c r="C91" i="14"/>
  <c r="C55" i="14"/>
  <c r="C46" i="14"/>
  <c r="C43" i="14"/>
  <c r="C71" i="14"/>
  <c r="C77" i="14"/>
  <c r="C81" i="14"/>
  <c r="C19" i="14"/>
  <c r="C111" i="14"/>
  <c r="C82" i="14"/>
  <c r="C69" i="14"/>
  <c r="C100" i="14"/>
  <c r="C97" i="14"/>
  <c r="C116" i="14"/>
  <c r="C73" i="14"/>
  <c r="C107" i="14"/>
  <c r="C74" i="14"/>
  <c r="C56" i="14"/>
  <c r="C117" i="14"/>
  <c r="C95" i="14"/>
  <c r="C66" i="14"/>
  <c r="C66" i="15"/>
  <c r="C74" i="15"/>
  <c r="I44" i="25"/>
  <c r="G22" i="25"/>
  <c r="C113" i="15"/>
  <c r="C112" i="15"/>
  <c r="C91" i="15"/>
  <c r="C63" i="15"/>
  <c r="C53" i="15"/>
  <c r="C102" i="15"/>
  <c r="C46" i="16"/>
  <c r="C77" i="16"/>
  <c r="B28" i="16"/>
  <c r="B29" i="16" s="1"/>
  <c r="B30" i="16" s="1"/>
  <c r="C57" i="16"/>
  <c r="C105" i="16"/>
  <c r="C91" i="16"/>
  <c r="C65" i="16"/>
  <c r="C85" i="16"/>
  <c r="C76" i="16"/>
  <c r="C111" i="16"/>
  <c r="H28" i="25"/>
  <c r="H50" i="25"/>
  <c r="D91" i="13"/>
  <c r="C30" i="22"/>
  <c r="B30" i="22"/>
  <c r="C92" i="13"/>
  <c r="D92" i="13" s="1"/>
  <c r="C90" i="13"/>
  <c r="D90" i="13" s="1"/>
  <c r="C58" i="13"/>
  <c r="D58" i="13" s="1"/>
  <c r="C102" i="13"/>
  <c r="C37" i="13"/>
  <c r="C109" i="13"/>
  <c r="D109" i="13" s="1"/>
  <c r="C57" i="13"/>
  <c r="D57" i="13" s="1"/>
  <c r="C64" i="13"/>
  <c r="D64" i="13" s="1"/>
  <c r="C91" i="13"/>
  <c r="C59" i="13"/>
  <c r="D59" i="13" s="1"/>
  <c r="C80" i="13"/>
  <c r="D80" i="13" s="1"/>
  <c r="C86" i="13"/>
  <c r="D86" i="13" s="1"/>
  <c r="C54" i="13"/>
  <c r="C113" i="13"/>
  <c r="C108" i="13"/>
  <c r="D108" i="13" s="1"/>
  <c r="C101" i="13"/>
  <c r="D101" i="13" s="1"/>
  <c r="C49" i="13"/>
  <c r="D49" i="13" s="1"/>
  <c r="C56" i="13"/>
  <c r="D56" i="13" s="1"/>
  <c r="C87" i="13"/>
  <c r="D87" i="13" s="1"/>
  <c r="C55" i="13"/>
  <c r="D55" i="13" s="1"/>
  <c r="C72" i="13"/>
  <c r="D72" i="13" s="1"/>
  <c r="C82" i="13"/>
  <c r="D82" i="13" s="1"/>
  <c r="C50" i="13"/>
  <c r="D50" i="13" s="1"/>
  <c r="C105" i="13"/>
  <c r="D105" i="13" s="1"/>
  <c r="C96" i="13"/>
  <c r="D96" i="13" s="1"/>
  <c r="C93" i="13"/>
  <c r="D93" i="13" s="1"/>
  <c r="C45" i="13"/>
  <c r="D45" i="13" s="1"/>
  <c r="C48" i="13"/>
  <c r="D48" i="13" s="1"/>
  <c r="C83" i="13"/>
  <c r="D83" i="13" s="1"/>
  <c r="C51" i="13"/>
  <c r="D51" i="13" s="1"/>
  <c r="C60" i="13"/>
  <c r="D60" i="13" s="1"/>
  <c r="C78" i="13"/>
  <c r="D78" i="13" s="1"/>
  <c r="C46" i="13"/>
  <c r="D46" i="13" s="1"/>
  <c r="C97" i="13"/>
  <c r="D97" i="13" s="1"/>
  <c r="C84" i="13"/>
  <c r="D84" i="13" s="1"/>
  <c r="C89" i="13"/>
  <c r="D89" i="13" s="1"/>
  <c r="C41" i="13"/>
  <c r="D41" i="13" s="1"/>
  <c r="C36" i="13"/>
  <c r="D36" i="13" s="1"/>
  <c r="C79" i="13"/>
  <c r="D79" i="13" s="1"/>
  <c r="C47" i="13"/>
  <c r="D47" i="13" s="1"/>
  <c r="C17" i="13"/>
  <c r="C44" i="13"/>
  <c r="D44" i="13" s="1"/>
  <c r="C74" i="13"/>
  <c r="D74" i="13" s="1"/>
  <c r="C42" i="13"/>
  <c r="D42" i="13" s="1"/>
  <c r="C85" i="13"/>
  <c r="C68" i="13"/>
  <c r="D68" i="13" s="1"/>
  <c r="C81" i="13"/>
  <c r="D81" i="13" s="1"/>
  <c r="C112" i="13"/>
  <c r="D112" i="13" s="1"/>
  <c r="C111" i="13"/>
  <c r="C75" i="13"/>
  <c r="D75" i="13" s="1"/>
  <c r="C43" i="13"/>
  <c r="D43" i="13" s="1"/>
  <c r="C98" i="13"/>
  <c r="D98" i="13" s="1"/>
  <c r="C66" i="13"/>
  <c r="D66" i="13" s="1"/>
  <c r="C107" i="13"/>
  <c r="D107" i="13" s="1"/>
  <c r="C65" i="13"/>
  <c r="C40" i="13"/>
  <c r="D40" i="13" s="1"/>
  <c r="C69" i="13"/>
  <c r="C88" i="13"/>
  <c r="D88" i="13" s="1"/>
  <c r="C99" i="13"/>
  <c r="D99" i="13" s="1"/>
  <c r="C67" i="13"/>
  <c r="D67" i="13" s="1"/>
  <c r="C35" i="13"/>
  <c r="D35" i="13" s="1"/>
  <c r="C62" i="13"/>
  <c r="C61" i="13"/>
  <c r="D61" i="13" s="1"/>
  <c r="C34" i="13"/>
  <c r="D34" i="13" s="1"/>
  <c r="C38" i="13"/>
  <c r="D38" i="13" s="1"/>
  <c r="C100" i="13"/>
  <c r="D100" i="13" s="1"/>
  <c r="C110" i="13"/>
  <c r="D110" i="13" s="1"/>
  <c r="C76" i="13"/>
  <c r="D76" i="13" s="1"/>
  <c r="C73" i="13"/>
  <c r="D73" i="13" s="1"/>
  <c r="C103" i="13"/>
  <c r="D103" i="13" s="1"/>
  <c r="C104" i="13"/>
  <c r="D104" i="13" s="1"/>
  <c r="C53" i="13"/>
  <c r="D53" i="13" s="1"/>
  <c r="C95" i="13"/>
  <c r="D95" i="13" s="1"/>
  <c r="C106" i="13"/>
  <c r="D106" i="13" s="1"/>
  <c r="C52" i="13"/>
  <c r="D52" i="13" s="1"/>
  <c r="C71" i="13"/>
  <c r="D71" i="13" s="1"/>
  <c r="C94" i="13"/>
  <c r="D94" i="13" s="1"/>
  <c r="C114" i="13"/>
  <c r="C63" i="13"/>
  <c r="D63" i="13" s="1"/>
  <c r="C70" i="13"/>
  <c r="D70" i="13" s="1"/>
  <c r="C77" i="13"/>
  <c r="D77" i="13" s="1"/>
  <c r="C39" i="13"/>
  <c r="D39" i="13" s="1"/>
  <c r="E48" i="18"/>
  <c r="E34" i="18"/>
  <c r="E83" i="18"/>
  <c r="E39" i="18"/>
  <c r="E17" i="18"/>
  <c r="E81" i="18"/>
  <c r="E43" i="18"/>
  <c r="E60" i="18"/>
  <c r="E53" i="18"/>
  <c r="E62" i="18"/>
  <c r="C79" i="18"/>
  <c r="C40" i="18"/>
  <c r="C82" i="18"/>
  <c r="C92" i="18"/>
  <c r="C78" i="18"/>
  <c r="C88" i="18"/>
  <c r="C49" i="18"/>
  <c r="C26" i="18"/>
  <c r="C52" i="18"/>
  <c r="C37" i="18"/>
  <c r="E56" i="18"/>
  <c r="E58" i="18"/>
  <c r="E52" i="18"/>
  <c r="E47" i="18"/>
  <c r="E25" i="18"/>
  <c r="E89" i="18"/>
  <c r="E67" i="18"/>
  <c r="E68" i="18"/>
  <c r="E69" i="18"/>
  <c r="E70" i="18"/>
  <c r="C87" i="18"/>
  <c r="C15" i="18"/>
  <c r="C18" i="18"/>
  <c r="C36" i="18"/>
  <c r="C22" i="18"/>
  <c r="C16" i="18"/>
  <c r="C65" i="18"/>
  <c r="C42" i="18"/>
  <c r="C68" i="18"/>
  <c r="C54" i="18"/>
  <c r="E32" i="18"/>
  <c r="E15" i="18"/>
  <c r="E51" i="18"/>
  <c r="E23" i="18"/>
  <c r="E87" i="18"/>
  <c r="E65" i="18"/>
  <c r="E74" i="18"/>
  <c r="E36" i="18"/>
  <c r="E37" i="18"/>
  <c r="E46" i="18"/>
  <c r="C63" i="18"/>
  <c r="C47" i="18"/>
  <c r="C50" i="18"/>
  <c r="C60" i="18"/>
  <c r="C45" i="18"/>
  <c r="C72" i="18"/>
  <c r="C93" i="18"/>
  <c r="C74" i="18"/>
  <c r="C27" i="18"/>
  <c r="C77" i="18"/>
  <c r="E24" i="18"/>
  <c r="E19" i="18"/>
  <c r="E31" i="18"/>
  <c r="E49" i="18"/>
  <c r="E75" i="18"/>
  <c r="E21" i="18"/>
  <c r="E86" i="18"/>
  <c r="C32" i="18"/>
  <c r="C19" i="18"/>
  <c r="C38" i="18"/>
  <c r="C20" i="18"/>
  <c r="C59" i="18"/>
  <c r="C21" i="18"/>
  <c r="E40" i="18"/>
  <c r="E27" i="18"/>
  <c r="E64" i="18"/>
  <c r="E35" i="18"/>
  <c r="E63" i="18"/>
  <c r="E73" i="18"/>
  <c r="E77" i="18"/>
  <c r="C55" i="18"/>
  <c r="C89" i="18"/>
  <c r="C76" i="18"/>
  <c r="C56" i="18"/>
  <c r="C81" i="18"/>
  <c r="C91" i="18"/>
  <c r="C86" i="18"/>
  <c r="E72" i="18"/>
  <c r="E59" i="18"/>
  <c r="E71" i="18"/>
  <c r="E26" i="18"/>
  <c r="E28" i="18"/>
  <c r="E85" i="18"/>
  <c r="C71" i="18"/>
  <c r="C25" i="18"/>
  <c r="C53" i="18"/>
  <c r="C64" i="18"/>
  <c r="C17" i="18"/>
  <c r="C43" i="18"/>
  <c r="C30" i="18"/>
  <c r="E80" i="18"/>
  <c r="E18" i="18"/>
  <c r="E93" i="18"/>
  <c r="E33" i="18"/>
  <c r="E66" i="18"/>
  <c r="E84" i="18"/>
  <c r="E54" i="18"/>
  <c r="C31" i="18"/>
  <c r="C34" i="18"/>
  <c r="C29" i="18"/>
  <c r="C57" i="18"/>
  <c r="C90" i="18"/>
  <c r="E61" i="18"/>
  <c r="E50" i="18"/>
  <c r="E38" i="18"/>
  <c r="C66" i="18"/>
  <c r="C24" i="18"/>
  <c r="C28" i="18"/>
  <c r="E22" i="18"/>
  <c r="E82" i="18"/>
  <c r="E78" i="18"/>
  <c r="C67" i="18"/>
  <c r="C83" i="18"/>
  <c r="C44" i="18"/>
  <c r="E55" i="18"/>
  <c r="E91" i="18"/>
  <c r="E94" i="18"/>
  <c r="C35" i="18"/>
  <c r="C94" i="18"/>
  <c r="C61" i="18"/>
  <c r="E79" i="18"/>
  <c r="E44" i="18"/>
  <c r="C95" i="18"/>
  <c r="C69" i="18"/>
  <c r="C33" i="18"/>
  <c r="C70" i="18"/>
  <c r="E16" i="18"/>
  <c r="E95" i="18"/>
  <c r="E76" i="18"/>
  <c r="C23" i="18"/>
  <c r="C85" i="18"/>
  <c r="C58" i="18"/>
  <c r="C46" i="18"/>
  <c r="E90" i="18"/>
  <c r="E57" i="18"/>
  <c r="E45" i="18"/>
  <c r="C73" i="18"/>
  <c r="C48" i="18"/>
  <c r="C75" i="18"/>
  <c r="E29" i="18"/>
  <c r="E42" i="18"/>
  <c r="E30" i="18"/>
  <c r="C41" i="18"/>
  <c r="C80" i="18"/>
  <c r="C84" i="18"/>
  <c r="C51" i="18"/>
  <c r="E88" i="18"/>
  <c r="E41" i="18"/>
  <c r="E92" i="18"/>
  <c r="C39" i="18"/>
  <c r="C62" i="18"/>
  <c r="C100" i="15"/>
  <c r="C105" i="15"/>
  <c r="C106" i="15"/>
  <c r="H44" i="25"/>
  <c r="C97" i="15"/>
  <c r="C89" i="15"/>
  <c r="C86" i="15"/>
  <c r="C56" i="15"/>
  <c r="C21" i="15"/>
  <c r="D43" i="15"/>
  <c r="D107" i="15"/>
  <c r="D93" i="15"/>
  <c r="D44" i="15"/>
  <c r="D108" i="15"/>
  <c r="D110" i="15"/>
  <c r="D113" i="15"/>
  <c r="D63" i="15"/>
  <c r="D48" i="15"/>
  <c r="D112" i="15"/>
  <c r="D114" i="15"/>
  <c r="D51" i="15"/>
  <c r="D115" i="15"/>
  <c r="D101" i="15"/>
  <c r="D52" i="15"/>
  <c r="D116" i="15"/>
  <c r="D49" i="15"/>
  <c r="D58" i="15"/>
  <c r="D71" i="15"/>
  <c r="D56" i="15"/>
  <c r="D120" i="15"/>
  <c r="D59" i="15"/>
  <c r="D42" i="15"/>
  <c r="D117" i="15"/>
  <c r="D60" i="15"/>
  <c r="D85" i="15"/>
  <c r="D57" i="15"/>
  <c r="D74" i="15"/>
  <c r="D79" i="15"/>
  <c r="D64" i="15"/>
  <c r="D97" i="15"/>
  <c r="D67" i="15"/>
  <c r="D45" i="15"/>
  <c r="D54" i="15"/>
  <c r="D68" i="15"/>
  <c r="D109" i="15"/>
  <c r="D65" i="15"/>
  <c r="D90" i="15"/>
  <c r="D87" i="15"/>
  <c r="D72" i="15"/>
  <c r="D121" i="15"/>
  <c r="D75" i="15"/>
  <c r="D53" i="15"/>
  <c r="D70" i="15"/>
  <c r="D76" i="15"/>
  <c r="D46" i="15"/>
  <c r="D73" i="15"/>
  <c r="D106" i="15"/>
  <c r="D95" i="15"/>
  <c r="D80" i="15"/>
  <c r="D50" i="15"/>
  <c r="D91" i="15"/>
  <c r="D69" i="15"/>
  <c r="D102" i="15"/>
  <c r="D92" i="15"/>
  <c r="D78" i="15"/>
  <c r="D89" i="15"/>
  <c r="D47" i="15"/>
  <c r="D111" i="15"/>
  <c r="D96" i="15"/>
  <c r="D82" i="15"/>
  <c r="D118" i="15"/>
  <c r="D55" i="15"/>
  <c r="D84" i="15"/>
  <c r="D103" i="15"/>
  <c r="D100" i="15"/>
  <c r="D119" i="15"/>
  <c r="D83" i="15"/>
  <c r="D62" i="15"/>
  <c r="D88" i="15"/>
  <c r="D99" i="15"/>
  <c r="D94" i="15"/>
  <c r="D104" i="15"/>
  <c r="D61" i="15"/>
  <c r="D81" i="15"/>
  <c r="D66" i="15"/>
  <c r="D77" i="15"/>
  <c r="D105" i="15"/>
  <c r="D98" i="15"/>
  <c r="D86" i="15"/>
  <c r="D122" i="15"/>
  <c r="C58" i="15"/>
  <c r="C59" i="15"/>
  <c r="C43" i="16"/>
  <c r="C58" i="16"/>
  <c r="C107" i="16"/>
  <c r="C114" i="16"/>
  <c r="C66" i="16"/>
  <c r="C87" i="16"/>
  <c r="C72" i="16"/>
  <c r="C82" i="16"/>
  <c r="C95" i="16"/>
  <c r="C113" i="16"/>
  <c r="I28" i="25"/>
  <c r="D65" i="13"/>
  <c r="D69" i="13"/>
  <c r="D114" i="13"/>
  <c r="D111" i="13"/>
  <c r="D85" i="13"/>
  <c r="E17" i="33" l="1"/>
  <c r="C18" i="33"/>
  <c r="D17" i="33"/>
  <c r="B57" i="35"/>
  <c r="B56" i="35"/>
  <c r="E38" i="26"/>
  <c r="E54" i="26"/>
  <c r="E70" i="26"/>
  <c r="E86" i="26"/>
  <c r="E102" i="26"/>
  <c r="E118" i="26"/>
  <c r="E50" i="26"/>
  <c r="E66" i="26"/>
  <c r="E82" i="26"/>
  <c r="E98" i="26"/>
  <c r="E114" i="26"/>
  <c r="E49" i="26"/>
  <c r="E55" i="26"/>
  <c r="E60" i="26"/>
  <c r="E65" i="26"/>
  <c r="E71" i="26"/>
  <c r="E76" i="26"/>
  <c r="E81" i="26"/>
  <c r="E87" i="26"/>
  <c r="E92" i="26"/>
  <c r="E97" i="26"/>
  <c r="E103" i="26"/>
  <c r="E108" i="26"/>
  <c r="E113" i="26"/>
  <c r="E119" i="26"/>
  <c r="E124" i="26"/>
  <c r="E129" i="26"/>
  <c r="B17" i="26"/>
  <c r="E51" i="26"/>
  <c r="E56" i="26"/>
  <c r="E61" i="26"/>
  <c r="E67" i="26"/>
  <c r="E72" i="26"/>
  <c r="E77" i="26"/>
  <c r="E83" i="26"/>
  <c r="E88" i="26"/>
  <c r="E93" i="26"/>
  <c r="E99" i="26"/>
  <c r="E104" i="26"/>
  <c r="E109" i="26"/>
  <c r="E115" i="26"/>
  <c r="E120" i="26"/>
  <c r="E125" i="26"/>
  <c r="E62" i="26"/>
  <c r="E78" i="26"/>
  <c r="E94" i="26"/>
  <c r="E110" i="26"/>
  <c r="E126" i="26"/>
  <c r="E52" i="26"/>
  <c r="E57" i="26"/>
  <c r="E63" i="26"/>
  <c r="E68" i="26"/>
  <c r="E73" i="26"/>
  <c r="E79" i="26"/>
  <c r="E84" i="26"/>
  <c r="E89" i="26"/>
  <c r="E95" i="26"/>
  <c r="E100" i="26"/>
  <c r="E105" i="26"/>
  <c r="E111" i="26"/>
  <c r="E116" i="26"/>
  <c r="E121" i="26"/>
  <c r="E127" i="26"/>
  <c r="E58" i="26"/>
  <c r="E74" i="26"/>
  <c r="E90" i="26"/>
  <c r="E106" i="26"/>
  <c r="E122" i="26"/>
  <c r="E53" i="26"/>
  <c r="E59" i="26"/>
  <c r="E64" i="26"/>
  <c r="E69" i="26"/>
  <c r="E75" i="26"/>
  <c r="E80" i="26"/>
  <c r="E85" i="26"/>
  <c r="E91" i="26"/>
  <c r="E96" i="26"/>
  <c r="E101" i="26"/>
  <c r="E107" i="26"/>
  <c r="E112" i="26"/>
  <c r="E117" i="26"/>
  <c r="E123" i="26"/>
  <c r="E128" i="26"/>
  <c r="E42" i="26"/>
  <c r="C37" i="26"/>
  <c r="C40" i="26" s="1"/>
  <c r="C42" i="26" s="1"/>
  <c r="B24" i="26"/>
  <c r="B25" i="26" s="1"/>
  <c r="C36" i="26"/>
  <c r="D36" i="26" s="1"/>
  <c r="C24" i="15"/>
  <c r="B25" i="15"/>
  <c r="C23" i="23"/>
  <c r="C22" i="23"/>
  <c r="C22" i="16"/>
  <c r="B20" i="16"/>
  <c r="B21" i="16" s="1"/>
  <c r="B22" i="16" s="1"/>
  <c r="B23" i="16"/>
  <c r="H52" i="22"/>
  <c r="H84" i="22"/>
  <c r="H116" i="22"/>
  <c r="H45" i="22"/>
  <c r="H77" i="22"/>
  <c r="H109" i="22"/>
  <c r="H58" i="22"/>
  <c r="H112" i="22"/>
  <c r="H106" i="22"/>
  <c r="H57" i="22"/>
  <c r="H89" i="22"/>
  <c r="H121" i="22"/>
  <c r="H43" i="22"/>
  <c r="H75" i="22"/>
  <c r="H107" i="22"/>
  <c r="H66" i="22"/>
  <c r="H78" i="22"/>
  <c r="H110" i="22"/>
  <c r="H50" i="22"/>
  <c r="H71" i="22"/>
  <c r="H103" i="22"/>
  <c r="H38" i="22"/>
  <c r="H48" i="22"/>
  <c r="H80" i="22"/>
  <c r="H60" i="22"/>
  <c r="H92" i="22"/>
  <c r="H124" i="22"/>
  <c r="H53" i="22"/>
  <c r="H85" i="22"/>
  <c r="H117" i="22"/>
  <c r="H46" i="22"/>
  <c r="H120" i="22"/>
  <c r="H130" i="22"/>
  <c r="H65" i="22"/>
  <c r="H97" i="22"/>
  <c r="H129" i="22"/>
  <c r="H51" i="22"/>
  <c r="H83" i="22"/>
  <c r="H115" i="22"/>
  <c r="H82" i="22"/>
  <c r="H86" i="22"/>
  <c r="H118" i="22"/>
  <c r="H47" i="22"/>
  <c r="H79" i="22"/>
  <c r="H111" i="22"/>
  <c r="H42" i="22"/>
  <c r="H56" i="22"/>
  <c r="H88" i="22"/>
  <c r="H68" i="22"/>
  <c r="H100" i="22"/>
  <c r="H132" i="22"/>
  <c r="H61" i="22"/>
  <c r="H93" i="22"/>
  <c r="H125" i="22"/>
  <c r="H54" i="22"/>
  <c r="H96" i="22"/>
  <c r="H128" i="22"/>
  <c r="H41" i="22"/>
  <c r="H73" i="22"/>
  <c r="H105" i="22"/>
  <c r="H90" i="22"/>
  <c r="H59" i="22"/>
  <c r="H91" i="22"/>
  <c r="H123" i="22"/>
  <c r="H114" i="22"/>
  <c r="H62" i="22"/>
  <c r="H94" i="22"/>
  <c r="H126" i="22"/>
  <c r="H55" i="22"/>
  <c r="H87" i="22"/>
  <c r="H119" i="22"/>
  <c r="H98" i="22"/>
  <c r="H64" i="22"/>
  <c r="H44" i="22"/>
  <c r="H76" i="22"/>
  <c r="H108" i="22"/>
  <c r="H122" i="22"/>
  <c r="H69" i="22"/>
  <c r="H101" i="22"/>
  <c r="H133" i="22"/>
  <c r="H104" i="22"/>
  <c r="H74" i="22"/>
  <c r="H49" i="22"/>
  <c r="H81" i="22"/>
  <c r="H113" i="22"/>
  <c r="H67" i="22"/>
  <c r="H99" i="22"/>
  <c r="H131" i="22"/>
  <c r="H70" i="22"/>
  <c r="H102" i="22"/>
  <c r="H39" i="22"/>
  <c r="H63" i="22"/>
  <c r="H95" i="22"/>
  <c r="H127" i="22"/>
  <c r="H40" i="22"/>
  <c r="H72" i="22"/>
  <c r="B7" i="25"/>
  <c r="B8" i="25" s="1"/>
  <c r="B10" i="25" s="1"/>
  <c r="B11" i="25" s="1"/>
  <c r="G40" i="22"/>
  <c r="I40" i="22" s="1"/>
  <c r="G88" i="22"/>
  <c r="G85" i="22"/>
  <c r="I85" i="22" s="1"/>
  <c r="G84" i="22"/>
  <c r="I84" i="22" s="1"/>
  <c r="G98" i="22"/>
  <c r="I98" i="22" s="1"/>
  <c r="G52" i="22"/>
  <c r="G89" i="22"/>
  <c r="I89" i="22" s="1"/>
  <c r="G61" i="22"/>
  <c r="I61" i="22" s="1"/>
  <c r="G119" i="22"/>
  <c r="I119" i="22" s="1"/>
  <c r="G114" i="22"/>
  <c r="G122" i="22"/>
  <c r="I122" i="22" s="1"/>
  <c r="G73" i="22"/>
  <c r="I73" i="22" s="1"/>
  <c r="G82" i="22"/>
  <c r="I82" i="22" s="1"/>
  <c r="G105" i="22"/>
  <c r="I105" i="22" s="1"/>
  <c r="G97" i="22"/>
  <c r="I97" i="22" s="1"/>
  <c r="G103" i="22"/>
  <c r="I103" i="22" s="1"/>
  <c r="G62" i="22"/>
  <c r="I62" i="22" s="1"/>
  <c r="G109" i="22"/>
  <c r="I109" i="22" s="1"/>
  <c r="G70" i="22"/>
  <c r="G38" i="22"/>
  <c r="I38" i="22" s="1"/>
  <c r="G116" i="22"/>
  <c r="I116" i="22" s="1"/>
  <c r="G90" i="22"/>
  <c r="I90" i="22" s="1"/>
  <c r="G95" i="22"/>
  <c r="I95" i="22" s="1"/>
  <c r="G112" i="22"/>
  <c r="I112" i="22" s="1"/>
  <c r="G43" i="22"/>
  <c r="I43" i="22" s="1"/>
  <c r="G94" i="22"/>
  <c r="I94" i="22" s="1"/>
  <c r="G60" i="22"/>
  <c r="G86" i="22"/>
  <c r="G46" i="22"/>
  <c r="I46" i="22" s="1"/>
  <c r="G130" i="22"/>
  <c r="G128" i="22"/>
  <c r="G115" i="22"/>
  <c r="I115" i="22" s="1"/>
  <c r="G56" i="22"/>
  <c r="I56" i="22" s="1"/>
  <c r="G131" i="22"/>
  <c r="G108" i="22"/>
  <c r="I108" i="22" s="1"/>
  <c r="G99" i="22"/>
  <c r="I99" i="22" s="1"/>
  <c r="G58" i="22"/>
  <c r="I58" i="22" s="1"/>
  <c r="G81" i="22"/>
  <c r="I81" i="22" s="1"/>
  <c r="G121" i="22"/>
  <c r="I121" i="22" s="1"/>
  <c r="G123" i="22"/>
  <c r="I123" i="22" s="1"/>
  <c r="G74" i="22"/>
  <c r="I74" i="22" s="1"/>
  <c r="G41" i="22"/>
  <c r="G113" i="22"/>
  <c r="I113" i="22" s="1"/>
  <c r="G106" i="22"/>
  <c r="G72" i="22"/>
  <c r="I72" i="22" s="1"/>
  <c r="G132" i="22"/>
  <c r="I132" i="22" s="1"/>
  <c r="G111" i="22"/>
  <c r="I111" i="22" s="1"/>
  <c r="G102" i="22"/>
  <c r="G68" i="22"/>
  <c r="I68" i="22" s="1"/>
  <c r="G66" i="22"/>
  <c r="I66" i="22" s="1"/>
  <c r="G39" i="22"/>
  <c r="I39" i="22" s="1"/>
  <c r="G124" i="22"/>
  <c r="I124" i="22" s="1"/>
  <c r="G49" i="22"/>
  <c r="I49" i="22" s="1"/>
  <c r="G80" i="22"/>
  <c r="I80" i="22" s="1"/>
  <c r="G78" i="22"/>
  <c r="G75" i="22"/>
  <c r="I75" i="22" s="1"/>
  <c r="G93" i="22"/>
  <c r="I93" i="22" s="1"/>
  <c r="G125" i="22"/>
  <c r="I125" i="22" s="1"/>
  <c r="G44" i="22"/>
  <c r="G63" i="22"/>
  <c r="I63" i="22" s="1"/>
  <c r="G133" i="22"/>
  <c r="I133" i="22" s="1"/>
  <c r="G120" i="22"/>
  <c r="I120" i="22" s="1"/>
  <c r="G76" i="22"/>
  <c r="I76" i="22" s="1"/>
  <c r="G42" i="22"/>
  <c r="I42" i="22" s="1"/>
  <c r="G54" i="22"/>
  <c r="I54" i="22" s="1"/>
  <c r="G127" i="22"/>
  <c r="G65" i="22"/>
  <c r="I65" i="22" s="1"/>
  <c r="G55" i="22"/>
  <c r="I55" i="22" s="1"/>
  <c r="G101" i="22"/>
  <c r="I101" i="22" s="1"/>
  <c r="G77" i="22"/>
  <c r="I77" i="22" s="1"/>
  <c r="G57" i="22"/>
  <c r="I57" i="22" s="1"/>
  <c r="G45" i="22"/>
  <c r="I45" i="22" s="1"/>
  <c r="G51" i="22"/>
  <c r="I51" i="22" s="1"/>
  <c r="G50" i="22"/>
  <c r="I50" i="22" s="1"/>
  <c r="G47" i="22"/>
  <c r="I47" i="22" s="1"/>
  <c r="G64" i="22"/>
  <c r="G83" i="22"/>
  <c r="I83" i="22" s="1"/>
  <c r="G104" i="22"/>
  <c r="G59" i="22"/>
  <c r="I59" i="22" s="1"/>
  <c r="G117" i="22"/>
  <c r="I117" i="22" s="1"/>
  <c r="G100" i="22"/>
  <c r="G48" i="22"/>
  <c r="I48" i="22" s="1"/>
  <c r="G107" i="22"/>
  <c r="I107" i="22" s="1"/>
  <c r="G110" i="22"/>
  <c r="I110" i="22" s="1"/>
  <c r="G53" i="22"/>
  <c r="I53" i="22" s="1"/>
  <c r="G69" i="22"/>
  <c r="I69" i="22" s="1"/>
  <c r="G79" i="22"/>
  <c r="I79" i="22" s="1"/>
  <c r="G67" i="22"/>
  <c r="I67" i="22" s="1"/>
  <c r="G71" i="22"/>
  <c r="I71" i="22" s="1"/>
  <c r="G126" i="22"/>
  <c r="I126" i="22" s="1"/>
  <c r="G92" i="22"/>
  <c r="I92" i="22" s="1"/>
  <c r="G129" i="22"/>
  <c r="I129" i="22" s="1"/>
  <c r="G87" i="22"/>
  <c r="I87" i="22" s="1"/>
  <c r="G118" i="22"/>
  <c r="I118" i="22" s="1"/>
  <c r="G96" i="22"/>
  <c r="I96" i="22" s="1"/>
  <c r="G91" i="22"/>
  <c r="I91" i="22" s="1"/>
  <c r="C11" i="25"/>
  <c r="C12" i="25" s="1"/>
  <c r="B27" i="23"/>
  <c r="C27" i="23"/>
  <c r="C28" i="23" s="1"/>
  <c r="C22" i="14"/>
  <c r="B19" i="14"/>
  <c r="C8" i="25"/>
  <c r="B21" i="15"/>
  <c r="C30" i="16"/>
  <c r="B31" i="16"/>
  <c r="C23" i="21"/>
  <c r="C22" i="21"/>
  <c r="B17" i="13"/>
  <c r="C20" i="13"/>
  <c r="B58" i="35" l="1"/>
  <c r="B61" i="35"/>
  <c r="B19" i="33"/>
  <c r="F18" i="33"/>
  <c r="D18" i="33"/>
  <c r="E44" i="26"/>
  <c r="C21" i="26"/>
  <c r="B16" i="26"/>
  <c r="B20" i="26" s="1"/>
  <c r="C38" i="26"/>
  <c r="C44" i="26" s="1"/>
  <c r="B41" i="26"/>
  <c r="D41" i="26" s="1"/>
  <c r="C22" i="26"/>
  <c r="B21" i="26"/>
  <c r="I78" i="22"/>
  <c r="I128" i="22"/>
  <c r="C31" i="16"/>
  <c r="C32" i="16"/>
  <c r="I104" i="22"/>
  <c r="I130" i="22"/>
  <c r="I52" i="22"/>
  <c r="I100" i="22"/>
  <c r="C21" i="13"/>
  <c r="B31" i="13"/>
  <c r="C24" i="16"/>
  <c r="C23" i="16"/>
  <c r="I102" i="22"/>
  <c r="B30" i="15"/>
  <c r="B23" i="15"/>
  <c r="B24" i="15" s="1"/>
  <c r="B29" i="15" s="1"/>
  <c r="B33" i="15" s="1"/>
  <c r="B35" i="15" s="1"/>
  <c r="I64" i="22"/>
  <c r="I86" i="22"/>
  <c r="C23" i="14"/>
  <c r="B31" i="14"/>
  <c r="I44" i="22"/>
  <c r="I60" i="22"/>
  <c r="I70" i="22"/>
  <c r="C9" i="25"/>
  <c r="C10" i="25" s="1"/>
  <c r="C5" i="25"/>
  <c r="B25" i="14"/>
  <c r="B21" i="14"/>
  <c r="B22" i="14" s="1"/>
  <c r="B26" i="14" s="1"/>
  <c r="B30" i="14" s="1"/>
  <c r="B32" i="14" s="1"/>
  <c r="B19" i="13"/>
  <c r="B20" i="13" s="1"/>
  <c r="B24" i="13" s="1"/>
  <c r="B27" i="13" s="1"/>
  <c r="B29" i="13" s="1"/>
  <c r="B23" i="13"/>
  <c r="B25" i="13" s="1"/>
  <c r="B28" i="13"/>
  <c r="I106" i="22"/>
  <c r="I127" i="22"/>
  <c r="I41" i="22"/>
  <c r="B32" i="22" s="1"/>
  <c r="I131" i="22"/>
  <c r="I114" i="22"/>
  <c r="I88" i="22"/>
  <c r="C26" i="15"/>
  <c r="C25" i="15"/>
  <c r="E19" i="33" l="1"/>
  <c r="D19" i="33"/>
  <c r="C20" i="33"/>
  <c r="C62" i="35"/>
  <c r="C61" i="35"/>
  <c r="B37" i="26"/>
  <c r="B36" i="26"/>
  <c r="J68" i="22"/>
  <c r="K57" i="22"/>
  <c r="J121" i="22"/>
  <c r="K54" i="22"/>
  <c r="J112" i="22"/>
  <c r="K120" i="22"/>
  <c r="J90" i="22"/>
  <c r="J91" i="22"/>
  <c r="J83" i="22"/>
  <c r="K58" i="22"/>
  <c r="K98" i="22"/>
  <c r="K67" i="22"/>
  <c r="J69" i="22"/>
  <c r="J38" i="22"/>
  <c r="K93" i="22"/>
  <c r="K79" i="22"/>
  <c r="K110" i="22"/>
  <c r="K39" i="22"/>
  <c r="J122" i="22"/>
  <c r="J75" i="22"/>
  <c r="J53" i="22"/>
  <c r="K55" i="22"/>
  <c r="J48" i="22"/>
  <c r="K66" i="22"/>
  <c r="J111" i="22"/>
  <c r="J99" i="22"/>
  <c r="K65" i="22"/>
  <c r="K129" i="22"/>
  <c r="K68" i="22"/>
  <c r="J57" i="22"/>
  <c r="J54" i="22"/>
  <c r="K112" i="22"/>
  <c r="K80" i="22"/>
  <c r="K90" i="22"/>
  <c r="K91" i="22"/>
  <c r="K83" i="22"/>
  <c r="J58" i="22"/>
  <c r="J98" i="22"/>
  <c r="J67" i="22"/>
  <c r="K69" i="22"/>
  <c r="K38" i="22"/>
  <c r="J119" i="22"/>
  <c r="K87" i="22"/>
  <c r="J63" i="22"/>
  <c r="J39" i="22"/>
  <c r="K122" i="22"/>
  <c r="K75" i="22"/>
  <c r="K53" i="22"/>
  <c r="K48" i="22"/>
  <c r="K50" i="22"/>
  <c r="K94" i="22"/>
  <c r="K97" i="22"/>
  <c r="K40" i="22"/>
  <c r="K76" i="22"/>
  <c r="J95" i="22"/>
  <c r="K62" i="22"/>
  <c r="J118" i="22"/>
  <c r="J80" i="22"/>
  <c r="J105" i="22"/>
  <c r="K45" i="22"/>
  <c r="J133" i="22"/>
  <c r="K46" i="22"/>
  <c r="K119" i="22"/>
  <c r="J87" i="22"/>
  <c r="K63" i="22"/>
  <c r="J113" i="22"/>
  <c r="J85" i="22"/>
  <c r="J61" i="22"/>
  <c r="J92" i="22"/>
  <c r="K81" i="22"/>
  <c r="J116" i="22"/>
  <c r="J84" i="22"/>
  <c r="K108" i="22"/>
  <c r="J47" i="22"/>
  <c r="J40" i="22"/>
  <c r="J76" i="22"/>
  <c r="K95" i="22"/>
  <c r="J62" i="22"/>
  <c r="K118" i="22"/>
  <c r="J132" i="22"/>
  <c r="K105" i="22"/>
  <c r="J45" i="22"/>
  <c r="K133" i="22"/>
  <c r="J46" i="22"/>
  <c r="K103" i="22"/>
  <c r="K124" i="22"/>
  <c r="J73" i="22"/>
  <c r="J117" i="22"/>
  <c r="K101" i="22"/>
  <c r="K107" i="22"/>
  <c r="K113" i="22"/>
  <c r="K85" i="22"/>
  <c r="K61" i="22"/>
  <c r="K92" i="22"/>
  <c r="J50" i="22"/>
  <c r="J77" i="22"/>
  <c r="J49" i="22"/>
  <c r="J109" i="22"/>
  <c r="J96" i="22"/>
  <c r="J97" i="22"/>
  <c r="K132" i="22"/>
  <c r="K123" i="22"/>
  <c r="K49" i="22"/>
  <c r="K116" i="22"/>
  <c r="K71" i="22"/>
  <c r="J103" i="22"/>
  <c r="J124" i="22"/>
  <c r="K73" i="22"/>
  <c r="K117" i="22"/>
  <c r="J101" i="22"/>
  <c r="J107" i="22"/>
  <c r="J108" i="22"/>
  <c r="K51" i="22"/>
  <c r="K47" i="22"/>
  <c r="J94" i="22"/>
  <c r="K96" i="22"/>
  <c r="J123" i="22"/>
  <c r="J71" i="22"/>
  <c r="K115" i="22"/>
  <c r="J51" i="22"/>
  <c r="J125" i="22"/>
  <c r="J59" i="22"/>
  <c r="K111" i="22"/>
  <c r="K89" i="22"/>
  <c r="K42" i="22"/>
  <c r="K77" i="22"/>
  <c r="J81" i="22"/>
  <c r="K56" i="22"/>
  <c r="K72" i="22"/>
  <c r="K82" i="22"/>
  <c r="J74" i="22"/>
  <c r="K99" i="22"/>
  <c r="K84" i="22"/>
  <c r="J115" i="22"/>
  <c r="J65" i="22"/>
  <c r="J43" i="22"/>
  <c r="J129" i="22"/>
  <c r="K126" i="22"/>
  <c r="K125" i="22"/>
  <c r="K109" i="22"/>
  <c r="J55" i="22"/>
  <c r="J126" i="22"/>
  <c r="J66" i="22"/>
  <c r="K59" i="22"/>
  <c r="K121" i="22"/>
  <c r="J89" i="22"/>
  <c r="J42" i="22"/>
  <c r="J120" i="22"/>
  <c r="J56" i="22"/>
  <c r="J72" i="22"/>
  <c r="J82" i="22"/>
  <c r="K74" i="22"/>
  <c r="J93" i="22"/>
  <c r="J79" i="22"/>
  <c r="J110" i="22"/>
  <c r="K43" i="22"/>
  <c r="K114" i="22"/>
  <c r="J114" i="22"/>
  <c r="B35" i="14"/>
  <c r="B33" i="14"/>
  <c r="J70" i="22"/>
  <c r="K70" i="22"/>
  <c r="J44" i="22"/>
  <c r="K44" i="22"/>
  <c r="J86" i="22"/>
  <c r="K86" i="22"/>
  <c r="B36" i="15"/>
  <c r="B36" i="14"/>
  <c r="J130" i="22"/>
  <c r="K130" i="22"/>
  <c r="B27" i="14"/>
  <c r="K60" i="22"/>
  <c r="J60" i="22"/>
  <c r="J127" i="22"/>
  <c r="K127" i="22"/>
  <c r="J52" i="22"/>
  <c r="K52" i="22"/>
  <c r="K104" i="22"/>
  <c r="J104" i="22"/>
  <c r="K78" i="22"/>
  <c r="J78" i="22"/>
  <c r="B39" i="15"/>
  <c r="B31" i="15"/>
  <c r="B28" i="14"/>
  <c r="J131" i="22"/>
  <c r="K131" i="22"/>
  <c r="J64" i="22"/>
  <c r="K64" i="22"/>
  <c r="K102" i="22"/>
  <c r="J102" i="22"/>
  <c r="J41" i="22"/>
  <c r="K41" i="22"/>
  <c r="K106" i="22"/>
  <c r="J106" i="22"/>
  <c r="K128" i="22"/>
  <c r="J128" i="22"/>
  <c r="J100" i="22"/>
  <c r="K100" i="22"/>
  <c r="K88" i="22"/>
  <c r="J88" i="22"/>
  <c r="B69" i="35" l="1"/>
  <c r="J8" i="35"/>
  <c r="B70" i="35"/>
  <c r="L8" i="35"/>
  <c r="C69" i="35"/>
  <c r="F20" i="33"/>
  <c r="B21" i="33"/>
  <c r="D20" i="33"/>
  <c r="B38" i="26"/>
  <c r="D38" i="26" s="1"/>
  <c r="B40" i="26"/>
  <c r="D37" i="26"/>
  <c r="B36" i="22"/>
  <c r="B37" i="22" s="1"/>
  <c r="C37" i="22"/>
  <c r="C38" i="22" s="1"/>
  <c r="N8" i="35" l="1"/>
  <c r="D21" i="33"/>
  <c r="E21" i="33"/>
  <c r="C22" i="33"/>
  <c r="B73" i="35"/>
  <c r="B74" i="35"/>
  <c r="B42" i="26"/>
  <c r="D40" i="26"/>
  <c r="B75" i="35" l="1"/>
  <c r="B78" i="35"/>
  <c r="F22" i="33"/>
  <c r="D22" i="33"/>
  <c r="B23" i="33"/>
  <c r="D42" i="26"/>
  <c r="D44" i="26" s="1"/>
  <c r="B44" i="26"/>
  <c r="D23" i="33" l="1"/>
  <c r="E23" i="33"/>
  <c r="C24" i="33"/>
  <c r="C78" i="35"/>
  <c r="C79" i="35"/>
  <c r="F24" i="33" l="1"/>
  <c r="D24" i="33"/>
  <c r="K9" i="35"/>
  <c r="B86" i="35"/>
  <c r="B87" i="35"/>
  <c r="C86" i="35"/>
  <c r="M9" i="35"/>
  <c r="O9" i="35" l="1"/>
  <c r="B90" i="35"/>
  <c r="B91" i="35"/>
  <c r="B95" i="35" l="1"/>
  <c r="B92" i="35"/>
  <c r="C95" i="35" l="1"/>
  <c r="C96" i="35"/>
  <c r="B103" i="35" l="1"/>
  <c r="J10" i="35"/>
  <c r="B104" i="35"/>
  <c r="L10" i="35"/>
  <c r="C103" i="35"/>
  <c r="B107" i="35" s="1"/>
  <c r="N10" i="35" l="1"/>
  <c r="B108" i="35"/>
  <c r="B109" i="35" l="1"/>
  <c r="B112" i="35"/>
  <c r="C113" i="35" l="1"/>
  <c r="C112" i="35"/>
  <c r="K11" i="35" l="1"/>
  <c r="O11" i="35" s="1"/>
  <c r="B121" i="35"/>
  <c r="B120" i="35"/>
  <c r="M11" i="35"/>
  <c r="C120" i="35"/>
  <c r="B124" i="35" s="1"/>
  <c r="B125" i="35" l="1"/>
  <c r="B126" i="35" l="1"/>
  <c r="B129" i="35"/>
  <c r="C129" i="35" l="1"/>
  <c r="C130" i="35"/>
  <c r="C137" i="35" l="1"/>
  <c r="B141" i="35" s="1"/>
  <c r="L12" i="35"/>
  <c r="B137" i="35"/>
  <c r="B142" i="35" s="1"/>
  <c r="J12" i="35"/>
  <c r="N12" i="35" s="1"/>
  <c r="B138" i="35"/>
  <c r="B146" i="35" l="1"/>
  <c r="B143" i="35"/>
  <c r="C146" i="35" l="1"/>
  <c r="K13" i="35" s="1"/>
  <c r="O13" i="35" s="1"/>
  <c r="C147" i="35"/>
  <c r="M13" i="3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ello di dati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<sst xmlns="http://schemas.openxmlformats.org/spreadsheetml/2006/main" count="549" uniqueCount="199">
  <si>
    <t>x</t>
  </si>
  <si>
    <t>Intercetta</t>
  </si>
  <si>
    <t>Coefficiente</t>
  </si>
  <si>
    <t>Ante</t>
  </si>
  <si>
    <t>Post</t>
  </si>
  <si>
    <r>
      <t>P</t>
    </r>
    <r>
      <rPr>
        <vertAlign val="subscript"/>
        <sz val="11"/>
        <color theme="1"/>
        <rFont val="Calibri"/>
        <family val="2"/>
        <scheme val="minor"/>
      </rPr>
      <t>1</t>
    </r>
  </si>
  <si>
    <r>
      <t>x</t>
    </r>
    <r>
      <rPr>
        <vertAlign val="subscript"/>
        <sz val="11"/>
        <color theme="1"/>
        <rFont val="Calibri"/>
        <family val="2"/>
        <scheme val="minor"/>
      </rPr>
      <t>1</t>
    </r>
  </si>
  <si>
    <t>Domanda Marshal</t>
  </si>
  <si>
    <t>Domanda</t>
  </si>
  <si>
    <t>Mercato</t>
  </si>
  <si>
    <t>P</t>
  </si>
  <si>
    <t>Equilibrio del mercato di LC</t>
  </si>
  <si>
    <t>Offerta</t>
  </si>
  <si>
    <t>Consumo</t>
  </si>
  <si>
    <t>Equilibrio</t>
  </si>
  <si>
    <t>Punto equilibrio</t>
  </si>
  <si>
    <t>Rendita Consumatore</t>
  </si>
  <si>
    <t>DAP totale</t>
  </si>
  <si>
    <t>Spesa Totale</t>
  </si>
  <si>
    <t>Costo totale</t>
  </si>
  <si>
    <t>Rendita produttore</t>
  </si>
  <si>
    <t>Ricavo totale</t>
  </si>
  <si>
    <t>Rendita totale</t>
  </si>
  <si>
    <t>Ricavo marginale</t>
  </si>
  <si>
    <t>Offerta - Spesa media</t>
  </si>
  <si>
    <t>Spesa marginale</t>
  </si>
  <si>
    <t>Prezzo di monopsonio</t>
  </si>
  <si>
    <t>Equilibrio monopsonio</t>
  </si>
  <si>
    <t>Equilibrio monopolio</t>
  </si>
  <si>
    <t>Prezzo di monopolio</t>
  </si>
  <si>
    <t>Perdita di rendita totale vs LC</t>
  </si>
  <si>
    <t>Rendita  vs LC</t>
  </si>
  <si>
    <t>Rendita vs LC</t>
  </si>
  <si>
    <t>Rendita totale vs LC</t>
  </si>
  <si>
    <t>Equilibrio di duopolio Nash-Cournot</t>
  </si>
  <si>
    <t>Equilibrio del mercato di monopolio</t>
  </si>
  <si>
    <t>Equilibrio del mercato di monopsonio</t>
  </si>
  <si>
    <t>Equilibrio del mercato di Monopolio bilaterale</t>
  </si>
  <si>
    <t>q2</t>
  </si>
  <si>
    <t>q 1</t>
  </si>
  <si>
    <t>Costo marginale impresa 1</t>
  </si>
  <si>
    <t>Costo marginale impresa 2</t>
  </si>
  <si>
    <t>R Impresa 1</t>
  </si>
  <si>
    <t>R2(q1)</t>
  </si>
  <si>
    <t>R1(q2)</t>
  </si>
  <si>
    <t>Intercetta (a)</t>
  </si>
  <si>
    <t>Coefficiente (b)</t>
  </si>
  <si>
    <t>q1</t>
  </si>
  <si>
    <t>Intercetta (b)</t>
  </si>
  <si>
    <t>Coefficiente (a)</t>
  </si>
  <si>
    <t>Curva collusione</t>
  </si>
  <si>
    <t>Concorrenza perfetta</t>
  </si>
  <si>
    <t>Equilibrio Nash-Cournot</t>
  </si>
  <si>
    <t>Domanda impresa 1</t>
  </si>
  <si>
    <t>Intercetta (b1)</t>
  </si>
  <si>
    <t>Coefficiente (a1)</t>
  </si>
  <si>
    <t>Domanda impresa 2</t>
  </si>
  <si>
    <t>Intercetta (b2)</t>
  </si>
  <si>
    <t>Coefficiente (a2)</t>
  </si>
  <si>
    <t>Elasticità incrociata 12</t>
  </si>
  <si>
    <t>Elasticità incrociata 21</t>
  </si>
  <si>
    <t>P1</t>
  </si>
  <si>
    <t>P2</t>
  </si>
  <si>
    <t>R1(P2)</t>
  </si>
  <si>
    <t>R2(P1)</t>
  </si>
  <si>
    <t>Curva R1(P2)</t>
  </si>
  <si>
    <t>Curva R2(P1)</t>
  </si>
  <si>
    <t>Intercetta R1</t>
  </si>
  <si>
    <t>Coefficiente R1</t>
  </si>
  <si>
    <t>Intercetta R2</t>
  </si>
  <si>
    <t>Coefficiente R2</t>
  </si>
  <si>
    <t>Minima differenza</t>
  </si>
  <si>
    <t>Equilibrio di duopolio differenziato</t>
  </si>
  <si>
    <t>DUOPOLIO OFFERTA CONTEMPORANEA</t>
  </si>
  <si>
    <t>Il dilemma del duopolista (prigioniero)</t>
  </si>
  <si>
    <t>Matrice di payoff in un mercato saturo</t>
  </si>
  <si>
    <t>Matrice dei profitti di ciascun duopolista</t>
  </si>
  <si>
    <t>Impresa B</t>
  </si>
  <si>
    <t>Aumenta la produzione</t>
  </si>
  <si>
    <t>Non aumenta la produzione</t>
  </si>
  <si>
    <t>Impresa A</t>
  </si>
  <si>
    <t>Matrice dei profitti totali del duopolio</t>
  </si>
  <si>
    <t>Matrice di payoff in un mercato congestionato</t>
  </si>
  <si>
    <t>Matrice di payoff con equilibri multipli</t>
  </si>
  <si>
    <t>a</t>
  </si>
  <si>
    <t>b</t>
  </si>
  <si>
    <t>c</t>
  </si>
  <si>
    <t>q</t>
  </si>
  <si>
    <r>
      <t>C</t>
    </r>
    <r>
      <rPr>
        <vertAlign val="subscript"/>
        <sz val="11"/>
        <color theme="1"/>
        <rFont val="Calibri"/>
        <family val="2"/>
        <scheme val="minor"/>
      </rPr>
      <t>F</t>
    </r>
  </si>
  <si>
    <r>
      <t>C</t>
    </r>
    <r>
      <rPr>
        <vertAlign val="subscript"/>
        <sz val="11"/>
        <color theme="1"/>
        <rFont val="Calibri"/>
        <family val="2"/>
        <scheme val="minor"/>
      </rPr>
      <t>V</t>
    </r>
  </si>
  <si>
    <r>
      <t>C</t>
    </r>
    <r>
      <rPr>
        <vertAlign val="subscript"/>
        <sz val="11"/>
        <color theme="1"/>
        <rFont val="Calibri"/>
        <family val="2"/>
        <scheme val="minor"/>
      </rPr>
      <t>T</t>
    </r>
  </si>
  <si>
    <t>Concorrenza monopolistica</t>
  </si>
  <si>
    <t>Funzione di costo totale</t>
  </si>
  <si>
    <t>Costo fisso</t>
  </si>
  <si>
    <r>
      <t>R</t>
    </r>
    <r>
      <rPr>
        <vertAlign val="subscript"/>
        <sz val="11"/>
        <color theme="1"/>
        <rFont val="Calibri"/>
        <family val="2"/>
        <scheme val="minor"/>
      </rPr>
      <t>T</t>
    </r>
  </si>
  <si>
    <t>Prezzo prodotto</t>
  </si>
  <si>
    <r>
      <rPr>
        <sz val="11"/>
        <color theme="1"/>
        <rFont val="Calibri"/>
        <family val="2"/>
      </rPr>
      <t>π</t>
    </r>
    <r>
      <rPr>
        <vertAlign val="subscript"/>
        <sz val="11"/>
        <color theme="1"/>
        <rFont val="Calibri"/>
        <family val="2"/>
        <scheme val="minor"/>
      </rPr>
      <t>T</t>
    </r>
  </si>
  <si>
    <t>Profitto massimo</t>
  </si>
  <si>
    <t>Ottimo</t>
  </si>
  <si>
    <t>Offerta/Cm</t>
  </si>
  <si>
    <t>Domanda A</t>
  </si>
  <si>
    <t>Domanda B</t>
  </si>
  <si>
    <t>Prezzo</t>
  </si>
  <si>
    <t>A</t>
  </si>
  <si>
    <t>B</t>
  </si>
  <si>
    <t>Punto equilibrio A</t>
  </si>
  <si>
    <t>Punto equilibrio B</t>
  </si>
  <si>
    <t>Rm A</t>
  </si>
  <si>
    <t>Rm B</t>
  </si>
  <si>
    <t>A+B</t>
  </si>
  <si>
    <t>Q</t>
  </si>
  <si>
    <t>M</t>
  </si>
  <si>
    <t>Domanda M</t>
  </si>
  <si>
    <t>Rm M</t>
  </si>
  <si>
    <t>Punto equilibrio M</t>
  </si>
  <si>
    <t>Equilibri di un duopolio sequeziale senza costo di produzione</t>
  </si>
  <si>
    <t>Funzione di domanda</t>
  </si>
  <si>
    <t>p=aq+b</t>
  </si>
  <si>
    <t>Qs</t>
  </si>
  <si>
    <t>q prima</t>
  </si>
  <si>
    <t>p prima</t>
  </si>
  <si>
    <t>Prezzo Prima</t>
  </si>
  <si>
    <t>Rm Prima</t>
  </si>
  <si>
    <t>Rm Seconda</t>
  </si>
  <si>
    <t>Prezzo Seconda</t>
  </si>
  <si>
    <t>DUOPOLIO DI COURNOT</t>
  </si>
  <si>
    <t>Percentuale della quantità massima domandata dove il ricavo marginale si annulla</t>
  </si>
  <si>
    <t>Funzione di domanda lineare</t>
  </si>
  <si>
    <t>Prezzo proibitivo</t>
  </si>
  <si>
    <t>Pendenza</t>
  </si>
  <si>
    <t>Quantità massima</t>
  </si>
  <si>
    <t>Momento</t>
  </si>
  <si>
    <t>Offerta impresa</t>
  </si>
  <si>
    <t>Domanda insoddisfatta</t>
  </si>
  <si>
    <t>Prezzo offerta impresa</t>
  </si>
  <si>
    <t>Prima</t>
  </si>
  <si>
    <t xml:space="preserve">Seconda </t>
  </si>
  <si>
    <t>Ricavo Marginale</t>
  </si>
  <si>
    <t>Offerta Seconda</t>
  </si>
  <si>
    <t>Offerta Prima</t>
  </si>
  <si>
    <t>Quantità</t>
  </si>
  <si>
    <t>Cf2</t>
  </si>
  <si>
    <t>O2</t>
  </si>
  <si>
    <t>P=Cm=O2Q+Cf2</t>
  </si>
  <si>
    <t>Funzione di offerta/costo marginale seconda impresa</t>
  </si>
  <si>
    <t>Cf1</t>
  </si>
  <si>
    <t>O1</t>
  </si>
  <si>
    <t>P=Cm=O1Q+Cf1</t>
  </si>
  <si>
    <t>Funzione di offerta/costo marginale prima impresa</t>
  </si>
  <si>
    <t>Pp</t>
  </si>
  <si>
    <t>D</t>
  </si>
  <si>
    <t>P=DQ+Pp</t>
  </si>
  <si>
    <t>Equilibri di un duopolio sequeziale con costo di produzione</t>
  </si>
  <si>
    <t>Q2</t>
  </si>
  <si>
    <t>Rm=Cm</t>
  </si>
  <si>
    <t xml:space="preserve">Punto equilibrio </t>
  </si>
  <si>
    <t>Z/-K</t>
  </si>
  <si>
    <t>Z</t>
  </si>
  <si>
    <t>K</t>
  </si>
  <si>
    <t>Rm=K+Z</t>
  </si>
  <si>
    <t>Rm della seconda impresa =0</t>
  </si>
  <si>
    <t>Equilibrio della prima impresa</t>
  </si>
  <si>
    <t>La funzione di Rm della seconda impresa al momento 7  passa per:</t>
  </si>
  <si>
    <t>Condizioni di equilibrio seconda impresa (momento 8)</t>
  </si>
  <si>
    <t>Q1</t>
  </si>
  <si>
    <t>Rm della prima impresa =0</t>
  </si>
  <si>
    <t>Equilibrio della secanda impresa</t>
  </si>
  <si>
    <t>La funzione di Rm della prima impresa al momento 6  passa per:</t>
  </si>
  <si>
    <t>Condizioni di equilibrio prima impresa (momento 7)</t>
  </si>
  <si>
    <t>La funzione di Rm della seconda impresa al momento 5  passa per:</t>
  </si>
  <si>
    <t>Condizioni di equilibrio seconda impresa (momento 6)</t>
  </si>
  <si>
    <t>La funzione di Rm della prima impresa al momento 5  passa per:</t>
  </si>
  <si>
    <t>Condizioni di equilibrio prima impresa (momento 5)</t>
  </si>
  <si>
    <t>La funzione di Rm della seconda impresa al momento 4  passa per:</t>
  </si>
  <si>
    <t>Condizioni di equilibrio seconda impresa (momento 4)</t>
  </si>
  <si>
    <t>Rm=KQ+Z</t>
  </si>
  <si>
    <t>Equilibrio della seconda impresa</t>
  </si>
  <si>
    <t>La funzione di Rm della prima impresa al momento 3  passa per:</t>
  </si>
  <si>
    <t>Condizioni di equilibrio prima impresa (momento 3)</t>
  </si>
  <si>
    <t>La funzione di Rm della seconda impresa passa per:</t>
  </si>
  <si>
    <t>Condizioni di equilibrio seconda impresa (momento 2)</t>
  </si>
  <si>
    <t>Rm=0 per Q=</t>
  </si>
  <si>
    <t>Rm=2D+Pp</t>
  </si>
  <si>
    <t>Ricavo marginale prima impresa</t>
  </si>
  <si>
    <t>Condizioni equilibrio prima impresa (momento 1)</t>
  </si>
  <si>
    <t>b2</t>
  </si>
  <si>
    <t>a2</t>
  </si>
  <si>
    <t>P=Cm=a2q+b2</t>
  </si>
  <si>
    <t>b1</t>
  </si>
  <si>
    <t>a1</t>
  </si>
  <si>
    <t>P=Cm=a1q+b1</t>
  </si>
  <si>
    <t>Seconda</t>
  </si>
  <si>
    <t>Ricavi</t>
  </si>
  <si>
    <t>Tornata</t>
  </si>
  <si>
    <t>Rendita consumatori</t>
  </si>
  <si>
    <t>Rendita monopolista</t>
  </si>
  <si>
    <t>Offerta M</t>
  </si>
  <si>
    <t>Offerta A</t>
  </si>
  <si>
    <t>Offerta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</si>
</sst>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(* #,##0.00_);_(* \(#,##0.00\);_(* &quot;-&quot;??_);_(@_)"/>
    <numFmt numFmtId="166" formatCode="0.0"/>
    <numFmt numFmtId="167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right"/>
    </xf>
    <xf numFmtId="165" fontId="0" fillId="0" borderId="0" xfId="0" applyNumberFormat="1"/>
    <xf numFmtId="2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right"/>
    </xf>
    <xf numFmtId="1" fontId="0" fillId="2" borderId="0" xfId="0" applyNumberFormat="1" applyFill="1"/>
    <xf numFmtId="165" fontId="0" fillId="2" borderId="0" xfId="0" applyNumberFormat="1" applyFill="1"/>
    <xf numFmtId="0" fontId="0" fillId="2" borderId="0" xfId="0" applyFill="1"/>
    <xf numFmtId="2" fontId="0" fillId="3" borderId="0" xfId="0" applyNumberFormat="1" applyFill="1"/>
    <xf numFmtId="0" fontId="0" fillId="0" borderId="0" xfId="0" applyAlignment="1">
      <alignment horizontal="center"/>
    </xf>
    <xf numFmtId="0" fontId="0" fillId="0" borderId="0" xfId="0" applyAlignment="1"/>
    <xf numFmtId="2" fontId="0" fillId="4" borderId="0" xfId="0" applyNumberFormat="1" applyFill="1"/>
    <xf numFmtId="1" fontId="0" fillId="0" borderId="0" xfId="0" applyNumberFormat="1" applyFill="1"/>
    <xf numFmtId="0" fontId="0" fillId="0" borderId="0" xfId="0" applyFill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0" fillId="2" borderId="0" xfId="0" applyNumberFormat="1" applyFill="1"/>
    <xf numFmtId="0" fontId="2" fillId="0" borderId="0" xfId="0" applyFont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1" xfId="0" applyBorder="1"/>
    <xf numFmtId="0" fontId="0" fillId="5" borderId="2" xfId="0" applyFill="1" applyBorder="1"/>
    <xf numFmtId="0" fontId="0" fillId="6" borderId="6" xfId="0" applyFill="1" applyBorder="1"/>
    <xf numFmtId="0" fontId="0" fillId="0" borderId="7" xfId="0" applyBorder="1"/>
    <xf numFmtId="0" fontId="0" fillId="0" borderId="12" xfId="0" applyBorder="1"/>
    <xf numFmtId="0" fontId="0" fillId="5" borderId="11" xfId="0" applyFill="1" applyBorder="1"/>
    <xf numFmtId="9" fontId="0" fillId="0" borderId="0" xfId="1" applyFont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1" fontId="0" fillId="0" borderId="0" xfId="0" applyNumberFormat="1" applyFill="1" applyAlignment="1">
      <alignment horizontal="right"/>
    </xf>
    <xf numFmtId="167" fontId="0" fillId="0" borderId="0" xfId="2" applyNumberFormat="1" applyFont="1"/>
    <xf numFmtId="1" fontId="0" fillId="0" borderId="0" xfId="0" applyNumberFormat="1"/>
    <xf numFmtId="1" fontId="0" fillId="3" borderId="0" xfId="0" applyNumberFormat="1" applyFill="1"/>
    <xf numFmtId="1" fontId="0" fillId="4" borderId="0" xfId="0" applyNumberFormat="1" applyFill="1"/>
    <xf numFmtId="0" fontId="5" fillId="0" borderId="0" xfId="3"/>
    <xf numFmtId="0" fontId="5" fillId="0" borderId="0" xfId="3" applyAlignment="1">
      <alignment horizontal="center"/>
    </xf>
    <xf numFmtId="0" fontId="5" fillId="0" borderId="0" xfId="3" applyAlignment="1">
      <alignment horizontal="right"/>
    </xf>
    <xf numFmtId="166" fontId="5" fillId="0" borderId="0" xfId="3" applyNumberFormat="1"/>
    <xf numFmtId="0" fontId="5" fillId="0" borderId="0" xfId="3" applyAlignment="1"/>
    <xf numFmtId="0" fontId="5" fillId="0" borderId="0" xfId="3" quotePrefix="1"/>
    <xf numFmtId="0" fontId="5" fillId="0" borderId="0" xfId="3" applyBorder="1"/>
    <xf numFmtId="166" fontId="5" fillId="0" borderId="7" xfId="3" applyNumberFormat="1" applyBorder="1" applyAlignment="1">
      <alignment horizontal="center"/>
    </xf>
    <xf numFmtId="166" fontId="5" fillId="0" borderId="10" xfId="3" applyNumberFormat="1" applyBorder="1" applyAlignment="1">
      <alignment horizontal="center"/>
    </xf>
    <xf numFmtId="166" fontId="5" fillId="0" borderId="14" xfId="3" applyNumberFormat="1" applyBorder="1" applyAlignment="1">
      <alignment horizontal="center"/>
    </xf>
    <xf numFmtId="0" fontId="5" fillId="0" borderId="6" xfId="3" applyBorder="1" applyAlignment="1">
      <alignment horizontal="center"/>
    </xf>
    <xf numFmtId="166" fontId="5" fillId="0" borderId="11" xfId="3" applyNumberFormat="1" applyBorder="1" applyAlignment="1">
      <alignment horizontal="center"/>
    </xf>
    <xf numFmtId="166" fontId="5" fillId="0" borderId="8" xfId="3" applyNumberFormat="1" applyBorder="1" applyAlignment="1">
      <alignment horizontal="center"/>
    </xf>
    <xf numFmtId="166" fontId="5" fillId="0" borderId="0" xfId="3" applyNumberFormat="1" applyBorder="1" applyAlignment="1">
      <alignment horizontal="center"/>
    </xf>
    <xf numFmtId="0" fontId="5" fillId="0" borderId="12" xfId="3" applyBorder="1" applyAlignment="1">
      <alignment horizontal="center"/>
    </xf>
    <xf numFmtId="166" fontId="5" fillId="0" borderId="8" xfId="3" quotePrefix="1" applyNumberFormat="1" applyBorder="1" applyAlignment="1">
      <alignment horizontal="center"/>
    </xf>
    <xf numFmtId="0" fontId="5" fillId="0" borderId="7" xfId="3" applyBorder="1" applyAlignment="1">
      <alignment horizontal="center"/>
    </xf>
    <xf numFmtId="0" fontId="5" fillId="0" borderId="13" xfId="3" applyBorder="1" applyAlignment="1">
      <alignment horizontal="center"/>
    </xf>
    <xf numFmtId="0" fontId="5" fillId="0" borderId="0" xfId="3" applyBorder="1" applyAlignment="1"/>
    <xf numFmtId="9" fontId="0" fillId="0" borderId="0" xfId="4" applyFont="1" applyAlignment="1">
      <alignment horizontal="center" vertical="top"/>
    </xf>
    <xf numFmtId="0" fontId="2" fillId="0" borderId="0" xfId="3" applyFont="1" applyBorder="1"/>
    <xf numFmtId="0" fontId="2" fillId="0" borderId="0" xfId="3" applyFont="1"/>
    <xf numFmtId="166" fontId="5" fillId="0" borderId="6" xfId="3" applyNumberFormat="1" applyBorder="1" applyAlignment="1">
      <alignment horizontal="center"/>
    </xf>
    <xf numFmtId="0" fontId="5" fillId="0" borderId="10" xfId="3" applyBorder="1" applyAlignment="1">
      <alignment horizontal="center"/>
    </xf>
    <xf numFmtId="166" fontId="5" fillId="0" borderId="12" xfId="3" applyNumberFormat="1" applyBorder="1" applyAlignment="1">
      <alignment horizontal="center"/>
    </xf>
    <xf numFmtId="0" fontId="5" fillId="0" borderId="8" xfId="3" applyBorder="1" applyAlignment="1">
      <alignment horizontal="center"/>
    </xf>
    <xf numFmtId="0" fontId="5" fillId="0" borderId="14" xfId="3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3" xfId="3" applyBorder="1" applyAlignment="1">
      <alignment horizontal="center"/>
    </xf>
    <xf numFmtId="0" fontId="5" fillId="0" borderId="5" xfId="3" applyBorder="1" applyAlignment="1">
      <alignment horizontal="center"/>
    </xf>
    <xf numFmtId="0" fontId="5" fillId="0" borderId="1" xfId="3" applyBorder="1" applyAlignment="1">
      <alignment horizontal="center" vertical="center"/>
    </xf>
    <xf numFmtId="0" fontId="5" fillId="0" borderId="6" xfId="3" applyBorder="1" applyAlignment="1">
      <alignment horizontal="center" vertical="center"/>
    </xf>
    <xf numFmtId="0" fontId="5" fillId="0" borderId="9" xfId="3" applyBorder="1" applyAlignment="1">
      <alignment horizontal="center" wrapText="1"/>
    </xf>
    <xf numFmtId="0" fontId="5" fillId="0" borderId="10" xfId="3" applyBorder="1" applyAlignment="1">
      <alignment horizontal="center" wrapText="1"/>
    </xf>
    <xf numFmtId="0" fontId="5" fillId="0" borderId="4" xfId="3" applyBorder="1" applyAlignment="1">
      <alignment horizontal="center"/>
    </xf>
    <xf numFmtId="0" fontId="5" fillId="0" borderId="9" xfId="3" applyBorder="1" applyAlignment="1">
      <alignment horizontal="center" vertical="center"/>
    </xf>
    <xf numFmtId="0" fontId="5" fillId="0" borderId="10" xfId="3" applyBorder="1" applyAlignment="1">
      <alignment horizontal="center" vertical="center"/>
    </xf>
    <xf numFmtId="2" fontId="0" fillId="5" borderId="0" xfId="0" applyNumberFormat="1" applyFill="1"/>
  </cellXfs>
  <cellStyles count="5">
    <cellStyle name="Migliaia" xfId="2" builtinId="3"/>
    <cellStyle name="Normale" xfId="0" builtinId="0"/>
    <cellStyle name="Normale 2" xfId="3" xr:uid="{347B5DC7-BF12-457D-B940-5B147B92CC5D}"/>
    <cellStyle name="Percentuale" xfId="1" builtinId="5"/>
    <cellStyle name="Percentuale 2" xfId="4" xr:uid="{A700E8A3-54C4-4953-842C-3D0A982EEA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powerPivotData" Target="model/item.data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Il mercato di Libero Concorrenza</a:t>
            </a:r>
          </a:p>
        </c:rich>
      </c:tx>
      <c:layout>
        <c:manualLayout>
          <c:xMode val="edge"/>
          <c:yMode val="edge"/>
          <c:x val="0.34503926046642952"/>
          <c:y val="5.99001663893510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34841425140018"/>
          <c:y val="0.13948798844966112"/>
          <c:w val="0.81736070093072921"/>
          <c:h val="0.7233679721519312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'Libera concorrenza'!$B$33</c:f>
              <c:strCache>
                <c:ptCount val="1"/>
                <c:pt idx="0">
                  <c:v>Domanda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'Libera concorrenza'!$A$34:$A$114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'Libera concorrenza'!$B$34:$B$114</c:f>
              <c:numCache>
                <c:formatCode>0.00</c:formatCode>
                <c:ptCount val="81"/>
                <c:pt idx="0">
                  <c:v>16</c:v>
                </c:pt>
                <c:pt idx="1">
                  <c:v>15.8</c:v>
                </c:pt>
                <c:pt idx="2">
                  <c:v>15.6</c:v>
                </c:pt>
                <c:pt idx="3">
                  <c:v>15.4</c:v>
                </c:pt>
                <c:pt idx="4">
                  <c:v>15.2</c:v>
                </c:pt>
                <c:pt idx="5">
                  <c:v>15</c:v>
                </c:pt>
                <c:pt idx="6">
                  <c:v>14.8</c:v>
                </c:pt>
                <c:pt idx="7">
                  <c:v>14.6</c:v>
                </c:pt>
                <c:pt idx="8">
                  <c:v>14.4</c:v>
                </c:pt>
                <c:pt idx="9">
                  <c:v>14.2</c:v>
                </c:pt>
                <c:pt idx="10">
                  <c:v>14</c:v>
                </c:pt>
                <c:pt idx="11">
                  <c:v>13.8</c:v>
                </c:pt>
                <c:pt idx="12">
                  <c:v>13.6</c:v>
                </c:pt>
                <c:pt idx="13">
                  <c:v>13.4</c:v>
                </c:pt>
                <c:pt idx="14">
                  <c:v>13.2</c:v>
                </c:pt>
                <c:pt idx="15">
                  <c:v>13</c:v>
                </c:pt>
                <c:pt idx="16">
                  <c:v>12.8</c:v>
                </c:pt>
                <c:pt idx="17">
                  <c:v>12.6</c:v>
                </c:pt>
                <c:pt idx="18">
                  <c:v>12.4</c:v>
                </c:pt>
                <c:pt idx="19">
                  <c:v>12.2</c:v>
                </c:pt>
                <c:pt idx="20">
                  <c:v>12</c:v>
                </c:pt>
                <c:pt idx="21">
                  <c:v>11.8</c:v>
                </c:pt>
                <c:pt idx="22">
                  <c:v>11.6</c:v>
                </c:pt>
                <c:pt idx="23">
                  <c:v>11.399999999999999</c:v>
                </c:pt>
                <c:pt idx="24">
                  <c:v>11.2</c:v>
                </c:pt>
                <c:pt idx="25">
                  <c:v>11</c:v>
                </c:pt>
                <c:pt idx="26">
                  <c:v>10.8</c:v>
                </c:pt>
                <c:pt idx="27">
                  <c:v>10.6</c:v>
                </c:pt>
                <c:pt idx="28">
                  <c:v>10.399999999999999</c:v>
                </c:pt>
                <c:pt idx="29">
                  <c:v>10.199999999999999</c:v>
                </c:pt>
                <c:pt idx="30">
                  <c:v>10</c:v>
                </c:pt>
                <c:pt idx="31">
                  <c:v>9.8000000000000007</c:v>
                </c:pt>
                <c:pt idx="32">
                  <c:v>9.6</c:v>
                </c:pt>
                <c:pt idx="33">
                  <c:v>9.3999999999999986</c:v>
                </c:pt>
                <c:pt idx="34">
                  <c:v>9.1999999999999993</c:v>
                </c:pt>
                <c:pt idx="35">
                  <c:v>9</c:v>
                </c:pt>
                <c:pt idx="36">
                  <c:v>8.8000000000000007</c:v>
                </c:pt>
                <c:pt idx="37">
                  <c:v>8.6</c:v>
                </c:pt>
                <c:pt idx="38">
                  <c:v>8.3999999999999986</c:v>
                </c:pt>
                <c:pt idx="39">
                  <c:v>8.1999999999999993</c:v>
                </c:pt>
                <c:pt idx="40">
                  <c:v>8</c:v>
                </c:pt>
                <c:pt idx="41">
                  <c:v>7.7999999999999989</c:v>
                </c:pt>
                <c:pt idx="42">
                  <c:v>7.6</c:v>
                </c:pt>
                <c:pt idx="43">
                  <c:v>7.4</c:v>
                </c:pt>
                <c:pt idx="44">
                  <c:v>7.1999999999999993</c:v>
                </c:pt>
                <c:pt idx="45">
                  <c:v>7</c:v>
                </c:pt>
                <c:pt idx="46">
                  <c:v>6.7999999999999989</c:v>
                </c:pt>
                <c:pt idx="47">
                  <c:v>6.6</c:v>
                </c:pt>
                <c:pt idx="48">
                  <c:v>6.3999999999999986</c:v>
                </c:pt>
                <c:pt idx="49">
                  <c:v>6.1999999999999993</c:v>
                </c:pt>
                <c:pt idx="50">
                  <c:v>6</c:v>
                </c:pt>
                <c:pt idx="51">
                  <c:v>5.7999999999999989</c:v>
                </c:pt>
                <c:pt idx="52">
                  <c:v>5.6</c:v>
                </c:pt>
                <c:pt idx="53">
                  <c:v>5.3999999999999986</c:v>
                </c:pt>
                <c:pt idx="54">
                  <c:v>5.1999999999999993</c:v>
                </c:pt>
                <c:pt idx="55">
                  <c:v>5</c:v>
                </c:pt>
                <c:pt idx="56">
                  <c:v>4.7999999999999989</c:v>
                </c:pt>
                <c:pt idx="57">
                  <c:v>4.5999999999999996</c:v>
                </c:pt>
                <c:pt idx="58">
                  <c:v>4.3999999999999986</c:v>
                </c:pt>
                <c:pt idx="59">
                  <c:v>4.1999999999999993</c:v>
                </c:pt>
                <c:pt idx="60">
                  <c:v>4</c:v>
                </c:pt>
                <c:pt idx="61">
                  <c:v>3.7999999999999989</c:v>
                </c:pt>
                <c:pt idx="62">
                  <c:v>3.5999999999999996</c:v>
                </c:pt>
                <c:pt idx="63">
                  <c:v>3.3999999999999986</c:v>
                </c:pt>
                <c:pt idx="64">
                  <c:v>3.1999999999999993</c:v>
                </c:pt>
                <c:pt idx="65">
                  <c:v>3</c:v>
                </c:pt>
                <c:pt idx="66">
                  <c:v>2.7999999999999989</c:v>
                </c:pt>
                <c:pt idx="67">
                  <c:v>2.5999999999999996</c:v>
                </c:pt>
                <c:pt idx="68">
                  <c:v>2.3999999999999986</c:v>
                </c:pt>
                <c:pt idx="69">
                  <c:v>2.1999999999999993</c:v>
                </c:pt>
                <c:pt idx="70">
                  <c:v>2</c:v>
                </c:pt>
                <c:pt idx="71">
                  <c:v>1.7999999999999989</c:v>
                </c:pt>
                <c:pt idx="72">
                  <c:v>1.5999999999999996</c:v>
                </c:pt>
                <c:pt idx="73">
                  <c:v>1.3999999999999986</c:v>
                </c:pt>
                <c:pt idx="74">
                  <c:v>1.1999999999999993</c:v>
                </c:pt>
                <c:pt idx="75">
                  <c:v>1</c:v>
                </c:pt>
                <c:pt idx="76">
                  <c:v>0.79999999999999893</c:v>
                </c:pt>
                <c:pt idx="77">
                  <c:v>0.59999999999999964</c:v>
                </c:pt>
                <c:pt idx="78">
                  <c:v>0.39999999999999858</c:v>
                </c:pt>
                <c:pt idx="79">
                  <c:v>0.19999999999999929</c:v>
                </c:pt>
                <c:pt idx="8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B26-4A75-A4A9-671E0B81D3F9}"/>
            </c:ext>
          </c:extLst>
        </c:ser>
        <c:ser>
          <c:idx val="1"/>
          <c:order val="1"/>
          <c:tx>
            <c:strRef>
              <c:f>'Libera concorrenza'!$C$33</c:f>
              <c:strCache>
                <c:ptCount val="1"/>
                <c:pt idx="0">
                  <c:v>Offerta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'Libera concorrenza'!$A$34:$A$114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'Libera concorrenza'!$C$34:$C$114</c:f>
              <c:numCache>
                <c:formatCode>0.00</c:formatCode>
                <c:ptCount val="81"/>
                <c:pt idx="0">
                  <c:v>2</c:v>
                </c:pt>
                <c:pt idx="1">
                  <c:v>2.1</c:v>
                </c:pt>
                <c:pt idx="2">
                  <c:v>2.2000000000000002</c:v>
                </c:pt>
                <c:pt idx="3">
                  <c:v>2.2999999999999998</c:v>
                </c:pt>
                <c:pt idx="4">
                  <c:v>2.4</c:v>
                </c:pt>
                <c:pt idx="5">
                  <c:v>2.5</c:v>
                </c:pt>
                <c:pt idx="6">
                  <c:v>2.6</c:v>
                </c:pt>
                <c:pt idx="7">
                  <c:v>2.7</c:v>
                </c:pt>
                <c:pt idx="8">
                  <c:v>2.8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3.2</c:v>
                </c:pt>
                <c:pt idx="13">
                  <c:v>3.3</c:v>
                </c:pt>
                <c:pt idx="14">
                  <c:v>3.4000000000000004</c:v>
                </c:pt>
                <c:pt idx="15">
                  <c:v>3.5</c:v>
                </c:pt>
                <c:pt idx="16">
                  <c:v>3.6</c:v>
                </c:pt>
                <c:pt idx="17">
                  <c:v>3.7</c:v>
                </c:pt>
                <c:pt idx="18">
                  <c:v>3.8</c:v>
                </c:pt>
                <c:pt idx="19">
                  <c:v>3.9000000000000004</c:v>
                </c:pt>
                <c:pt idx="20">
                  <c:v>4</c:v>
                </c:pt>
                <c:pt idx="21">
                  <c:v>4.0999999999999996</c:v>
                </c:pt>
                <c:pt idx="22">
                  <c:v>4.2</c:v>
                </c:pt>
                <c:pt idx="23">
                  <c:v>4.3000000000000007</c:v>
                </c:pt>
                <c:pt idx="24">
                  <c:v>4.4000000000000004</c:v>
                </c:pt>
                <c:pt idx="25">
                  <c:v>4.5</c:v>
                </c:pt>
                <c:pt idx="26">
                  <c:v>4.5999999999999996</c:v>
                </c:pt>
                <c:pt idx="27">
                  <c:v>4.7</c:v>
                </c:pt>
                <c:pt idx="28">
                  <c:v>4.8000000000000007</c:v>
                </c:pt>
                <c:pt idx="29">
                  <c:v>4.9000000000000004</c:v>
                </c:pt>
                <c:pt idx="30">
                  <c:v>5</c:v>
                </c:pt>
                <c:pt idx="31">
                  <c:v>5.0999999999999996</c:v>
                </c:pt>
                <c:pt idx="32">
                  <c:v>5.2</c:v>
                </c:pt>
                <c:pt idx="33">
                  <c:v>5.3000000000000007</c:v>
                </c:pt>
                <c:pt idx="34">
                  <c:v>5.4</c:v>
                </c:pt>
                <c:pt idx="35">
                  <c:v>5.5</c:v>
                </c:pt>
                <c:pt idx="36">
                  <c:v>5.6</c:v>
                </c:pt>
                <c:pt idx="37">
                  <c:v>5.7</c:v>
                </c:pt>
                <c:pt idx="38">
                  <c:v>5.8000000000000007</c:v>
                </c:pt>
                <c:pt idx="39">
                  <c:v>5.9</c:v>
                </c:pt>
                <c:pt idx="40">
                  <c:v>6</c:v>
                </c:pt>
                <c:pt idx="41">
                  <c:v>6.1000000000000005</c:v>
                </c:pt>
                <c:pt idx="42">
                  <c:v>6.2</c:v>
                </c:pt>
                <c:pt idx="43">
                  <c:v>6.3</c:v>
                </c:pt>
                <c:pt idx="44">
                  <c:v>6.4</c:v>
                </c:pt>
                <c:pt idx="45">
                  <c:v>6.5</c:v>
                </c:pt>
                <c:pt idx="46">
                  <c:v>6.6000000000000005</c:v>
                </c:pt>
                <c:pt idx="47">
                  <c:v>6.7</c:v>
                </c:pt>
                <c:pt idx="48">
                  <c:v>6.8000000000000007</c:v>
                </c:pt>
                <c:pt idx="49">
                  <c:v>6.9</c:v>
                </c:pt>
                <c:pt idx="50">
                  <c:v>7</c:v>
                </c:pt>
                <c:pt idx="51">
                  <c:v>7.1000000000000005</c:v>
                </c:pt>
                <c:pt idx="52">
                  <c:v>7.2</c:v>
                </c:pt>
                <c:pt idx="53">
                  <c:v>7.3000000000000007</c:v>
                </c:pt>
                <c:pt idx="54">
                  <c:v>7.4</c:v>
                </c:pt>
                <c:pt idx="55">
                  <c:v>7.5</c:v>
                </c:pt>
                <c:pt idx="56">
                  <c:v>7.6000000000000005</c:v>
                </c:pt>
                <c:pt idx="57">
                  <c:v>7.7</c:v>
                </c:pt>
                <c:pt idx="58">
                  <c:v>7.8000000000000007</c:v>
                </c:pt>
                <c:pt idx="59">
                  <c:v>7.9</c:v>
                </c:pt>
                <c:pt idx="60">
                  <c:v>8</c:v>
                </c:pt>
                <c:pt idx="61">
                  <c:v>8.1000000000000014</c:v>
                </c:pt>
                <c:pt idx="62">
                  <c:v>8.1999999999999993</c:v>
                </c:pt>
                <c:pt idx="63">
                  <c:v>8.3000000000000007</c:v>
                </c:pt>
                <c:pt idx="64">
                  <c:v>8.4</c:v>
                </c:pt>
                <c:pt idx="65">
                  <c:v>8.5</c:v>
                </c:pt>
                <c:pt idx="66">
                  <c:v>8.6000000000000014</c:v>
                </c:pt>
                <c:pt idx="67">
                  <c:v>8.6999999999999993</c:v>
                </c:pt>
                <c:pt idx="68">
                  <c:v>8.8000000000000007</c:v>
                </c:pt>
                <c:pt idx="69">
                  <c:v>8.9</c:v>
                </c:pt>
                <c:pt idx="70">
                  <c:v>9</c:v>
                </c:pt>
                <c:pt idx="71">
                  <c:v>9.1000000000000014</c:v>
                </c:pt>
                <c:pt idx="72">
                  <c:v>9.1999999999999993</c:v>
                </c:pt>
                <c:pt idx="73">
                  <c:v>9.3000000000000007</c:v>
                </c:pt>
                <c:pt idx="74">
                  <c:v>9.4</c:v>
                </c:pt>
                <c:pt idx="75">
                  <c:v>9.5</c:v>
                </c:pt>
                <c:pt idx="76">
                  <c:v>9.6000000000000014</c:v>
                </c:pt>
                <c:pt idx="77">
                  <c:v>9.6999999999999993</c:v>
                </c:pt>
                <c:pt idx="78">
                  <c:v>9.8000000000000007</c:v>
                </c:pt>
                <c:pt idx="79">
                  <c:v>9.9</c:v>
                </c:pt>
                <c:pt idx="80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B26-4A75-A4A9-671E0B81D3F9}"/>
            </c:ext>
          </c:extLst>
        </c:ser>
        <c:ser>
          <c:idx val="2"/>
          <c:order val="2"/>
          <c:tx>
            <c:strRef>
              <c:f>'Libera concorrenza'!$A$19</c:f>
              <c:strCache>
                <c:ptCount val="1"/>
                <c:pt idx="0">
                  <c:v>Punto equilibrio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'Libera concorrenza'!$C$19:$C$21</c:f>
              <c:numCache>
                <c:formatCode>0.00</c:formatCode>
                <c:ptCount val="3"/>
                <c:pt idx="0">
                  <c:v>0</c:v>
                </c:pt>
                <c:pt idx="1">
                  <c:v>46.666666666666657</c:v>
                </c:pt>
                <c:pt idx="2">
                  <c:v>46.666666666666657</c:v>
                </c:pt>
              </c:numCache>
            </c:numRef>
          </c:xVal>
          <c:yVal>
            <c:numRef>
              <c:f>'Libera concorrenza'!$B$19:$B$21</c:f>
              <c:numCache>
                <c:formatCode>0.00</c:formatCode>
                <c:ptCount val="3"/>
                <c:pt idx="0">
                  <c:v>6.6666666666666679</c:v>
                </c:pt>
                <c:pt idx="1">
                  <c:v>6.6666666666666679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30-42AF-8C3B-5B1BB3EEB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165040"/>
        <c:axId val="425165432"/>
      </c:scatterChart>
      <c:valAx>
        <c:axId val="425165040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5165432"/>
        <c:crosses val="autoZero"/>
        <c:crossBetween val="midCat"/>
        <c:majorUnit val="5"/>
      </c:valAx>
      <c:valAx>
        <c:axId val="425165432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Prezzo</a:t>
                </a:r>
              </a:p>
            </c:rich>
          </c:tx>
          <c:layout>
            <c:manualLayout>
              <c:xMode val="edge"/>
              <c:yMode val="edge"/>
              <c:x val="3.7045257754392928E-2"/>
              <c:y val="0.445484272021175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516504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986110999840498"/>
          <c:y val="0.15839956557154491"/>
          <c:w val="0.20013889000159502"/>
          <c:h val="9.59722356980259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L'evoluzione dei prezzi nel duopolio (Cv=0)</a:t>
            </a:r>
          </a:p>
        </c:rich>
      </c:tx>
      <c:layout>
        <c:manualLayout>
          <c:xMode val="edge"/>
          <c:yMode val="edge"/>
          <c:x val="0.22862677667965225"/>
          <c:y val="6.234820647419072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938490249438847E-2"/>
          <c:y val="3.2418697662792158E-2"/>
          <c:w val="0.81695966907962769"/>
          <c:h val="0.80283370723575387"/>
        </c:manualLayout>
      </c:layout>
      <c:lineChart>
        <c:grouping val="standard"/>
        <c:varyColors val="0"/>
        <c:ser>
          <c:idx val="0"/>
          <c:order val="0"/>
          <c:tx>
            <c:strRef>
              <c:f>'Evoluzione DS (C=0)'!$B$12</c:f>
              <c:strCache>
                <c:ptCount val="1"/>
                <c:pt idx="0">
                  <c:v>Prima</c:v>
                </c:pt>
              </c:strCache>
            </c:strRef>
          </c:tx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'Evoluzione DS (C=0)'!$A$13:$A$24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'Evoluzione DS (C=0)'!$E$13:$E$24</c:f>
              <c:numCache>
                <c:formatCode>0.0</c:formatCode>
                <c:ptCount val="12"/>
                <c:pt idx="0">
                  <c:v>10</c:v>
                </c:pt>
                <c:pt idx="2">
                  <c:v>7.4999999999999982</c:v>
                </c:pt>
                <c:pt idx="4">
                  <c:v>6.875</c:v>
                </c:pt>
                <c:pt idx="6">
                  <c:v>6.71875</c:v>
                </c:pt>
                <c:pt idx="8">
                  <c:v>6.6796874999999982</c:v>
                </c:pt>
                <c:pt idx="10">
                  <c:v>6.669921875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3-4214-98A2-B5794943FA71}"/>
            </c:ext>
          </c:extLst>
        </c:ser>
        <c:ser>
          <c:idx val="1"/>
          <c:order val="1"/>
          <c:tx>
            <c:strRef>
              <c:f>'Evoluzione DS (C=0)'!$C$12</c:f>
              <c:strCache>
                <c:ptCount val="1"/>
                <c:pt idx="0">
                  <c:v>Seconda 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'Evoluzione DS (C=0)'!$A$13:$A$24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'Evoluzione DS (C=0)'!$F$13:$F$24</c:f>
              <c:numCache>
                <c:formatCode>0.0</c:formatCode>
                <c:ptCount val="12"/>
                <c:pt idx="1">
                  <c:v>5</c:v>
                </c:pt>
                <c:pt idx="3">
                  <c:v>6.25</c:v>
                </c:pt>
                <c:pt idx="5">
                  <c:v>6.5624999999999982</c:v>
                </c:pt>
                <c:pt idx="7">
                  <c:v>6.640625</c:v>
                </c:pt>
                <c:pt idx="9">
                  <c:v>6.66015625</c:v>
                </c:pt>
                <c:pt idx="11">
                  <c:v>6.6650390624999982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3-4214-98A2-B5794943F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581680"/>
        <c:axId val="1"/>
      </c:lineChart>
      <c:catAx>
        <c:axId val="228581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Momento</a:t>
                </a:r>
              </a:p>
            </c:rich>
          </c:tx>
          <c:layout>
            <c:manualLayout>
              <c:xMode val="edge"/>
              <c:yMode val="edge"/>
              <c:x val="0.45504914971056787"/>
              <c:y val="0.894753905761779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Prezzi </a:t>
                </a:r>
              </a:p>
            </c:rich>
          </c:tx>
          <c:layout>
            <c:manualLayout>
              <c:xMode val="edge"/>
              <c:yMode val="edge"/>
              <c:x val="1.1375425897849727E-2"/>
              <c:y val="0.377966124353301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228581680"/>
        <c:crosses val="autoZero"/>
        <c:crossBetween val="between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0.3562111235553827"/>
          <c:y val="0.94152580927384077"/>
          <c:w val="0.28351668731763857"/>
          <c:h val="5.8474219081813661E-2"/>
        </c:manualLayout>
      </c:layout>
      <c:overlay val="0"/>
    </c:legend>
    <c:plotVisOnly val="1"/>
    <c:dispBlanksAs val="span"/>
    <c:showDLblsOverMax val="0"/>
  </c:chart>
  <c:spPr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L'evoluzione delle quote di mercato nel duopolio (Cv=0)</a:t>
            </a:r>
          </a:p>
        </c:rich>
      </c:tx>
      <c:layout>
        <c:manualLayout>
          <c:xMode val="edge"/>
          <c:yMode val="edge"/>
          <c:x val="0.22006784083126968"/>
          <c:y val="4.54993009051438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661840744570834E-2"/>
          <c:y val="3.5593220338983052E-2"/>
          <c:w val="0.81695966907962769"/>
          <c:h val="0.73401648392081831"/>
        </c:manualLayout>
      </c:layout>
      <c:lineChart>
        <c:grouping val="standard"/>
        <c:varyColors val="0"/>
        <c:ser>
          <c:idx val="0"/>
          <c:order val="0"/>
          <c:tx>
            <c:strRef>
              <c:f>'Evoluzione DS (C=0)'!$B$12</c:f>
              <c:strCache>
                <c:ptCount val="1"/>
                <c:pt idx="0">
                  <c:v>Prima</c:v>
                </c:pt>
              </c:strCache>
            </c:strRef>
          </c:tx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'Evoluzione DS (C=0)'!$A$13:$A$24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'Evoluzione DS (C=0)'!$B$13:$B$24</c:f>
              <c:numCache>
                <c:formatCode>0.0</c:formatCode>
                <c:ptCount val="12"/>
                <c:pt idx="0">
                  <c:v>33.333333333333336</c:v>
                </c:pt>
                <c:pt idx="2">
                  <c:v>25</c:v>
                </c:pt>
                <c:pt idx="4">
                  <c:v>22.916666666666668</c:v>
                </c:pt>
                <c:pt idx="6">
                  <c:v>22.395833333333336</c:v>
                </c:pt>
                <c:pt idx="8">
                  <c:v>22.265625</c:v>
                </c:pt>
                <c:pt idx="10">
                  <c:v>22.233072916666668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6-4D0A-9D4F-A970F1476A50}"/>
            </c:ext>
          </c:extLst>
        </c:ser>
        <c:ser>
          <c:idx val="1"/>
          <c:order val="1"/>
          <c:tx>
            <c:strRef>
              <c:f>'Evoluzione DS (C=0)'!$C$12</c:f>
              <c:strCache>
                <c:ptCount val="1"/>
                <c:pt idx="0">
                  <c:v>Seconda 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'Evoluzione DS (C=0)'!$A$13:$A$24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'Evoluzione DS (C=0)'!$C$13:$C$24</c:f>
              <c:numCache>
                <c:formatCode>0.0</c:formatCode>
                <c:ptCount val="12"/>
                <c:pt idx="1">
                  <c:v>16.666666666666668</c:v>
                </c:pt>
                <c:pt idx="3">
                  <c:v>20.833333333333336</c:v>
                </c:pt>
                <c:pt idx="5">
                  <c:v>21.875</c:v>
                </c:pt>
                <c:pt idx="7">
                  <c:v>22.135416666666668</c:v>
                </c:pt>
                <c:pt idx="9">
                  <c:v>22.200520833333336</c:v>
                </c:pt>
                <c:pt idx="11">
                  <c:v>22.216796875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6-4D0A-9D4F-A970F1476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581680"/>
        <c:axId val="1"/>
      </c:lineChart>
      <c:catAx>
        <c:axId val="228581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Momento</a:t>
                </a:r>
              </a:p>
            </c:rich>
          </c:tx>
          <c:layout>
            <c:manualLayout>
              <c:xMode val="edge"/>
              <c:yMode val="edge"/>
              <c:x val="0.44109975710899446"/>
              <c:y val="0.838290774400863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Offerta</a:t>
                </a:r>
              </a:p>
            </c:rich>
          </c:tx>
          <c:layout>
            <c:manualLayout>
              <c:xMode val="edge"/>
              <c:yMode val="edge"/>
              <c:x val="1.1375425897849727E-2"/>
              <c:y val="0.377966124353301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2285816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4452340486653582"/>
          <c:y val="0.91836092918291756"/>
          <c:w val="0.27898499594657244"/>
          <c:h val="5.3156474599553562E-2"/>
        </c:manualLayout>
      </c:layout>
      <c:overlay val="0"/>
    </c:legend>
    <c:plotVisOnly val="1"/>
    <c:dispBlanksAs val="span"/>
    <c:showDLblsOverMax val="0"/>
  </c:chart>
  <c:spPr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Domanda ed offerta dei duopolisti (Cv&gt;0)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6324170416198"/>
          <c:y val="8.3068309070548713E-2"/>
          <c:w val="0.7821398692350956"/>
          <c:h val="0.7270006264817521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'Duopolio sequenziale (C&gt;0)'!$B$20</c:f>
              <c:strCache>
                <c:ptCount val="1"/>
                <c:pt idx="0">
                  <c:v>Domanda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'Duopolio sequenziale (C&gt;0)'!$A$21:$A$88</c:f>
              <c:numCache>
                <c:formatCode>General</c:formatCode>
                <c:ptCount val="6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</c:numCache>
            </c:numRef>
          </c:xVal>
          <c:yVal>
            <c:numRef>
              <c:f>'Duopolio sequenziale (C&gt;0)'!$B$21:$B$88</c:f>
              <c:numCache>
                <c:formatCode>General</c:formatCode>
                <c:ptCount val="68"/>
                <c:pt idx="0">
                  <c:v>20</c:v>
                </c:pt>
                <c:pt idx="1">
                  <c:v>19.7</c:v>
                </c:pt>
                <c:pt idx="2">
                  <c:v>19.399999999999999</c:v>
                </c:pt>
                <c:pt idx="3">
                  <c:v>19.100000000000001</c:v>
                </c:pt>
                <c:pt idx="4">
                  <c:v>18.8</c:v>
                </c:pt>
                <c:pt idx="5">
                  <c:v>18.5</c:v>
                </c:pt>
                <c:pt idx="6">
                  <c:v>18.2</c:v>
                </c:pt>
                <c:pt idx="7">
                  <c:v>17.899999999999999</c:v>
                </c:pt>
                <c:pt idx="8">
                  <c:v>17.600000000000001</c:v>
                </c:pt>
                <c:pt idx="9">
                  <c:v>17.3</c:v>
                </c:pt>
                <c:pt idx="10">
                  <c:v>17</c:v>
                </c:pt>
                <c:pt idx="11">
                  <c:v>16.7</c:v>
                </c:pt>
                <c:pt idx="12">
                  <c:v>16.399999999999999</c:v>
                </c:pt>
                <c:pt idx="13">
                  <c:v>16.100000000000001</c:v>
                </c:pt>
                <c:pt idx="14">
                  <c:v>15.8</c:v>
                </c:pt>
                <c:pt idx="15">
                  <c:v>15.5</c:v>
                </c:pt>
                <c:pt idx="16">
                  <c:v>15.2</c:v>
                </c:pt>
                <c:pt idx="17">
                  <c:v>14.9</c:v>
                </c:pt>
                <c:pt idx="18">
                  <c:v>14.600000000000001</c:v>
                </c:pt>
                <c:pt idx="19">
                  <c:v>14.3</c:v>
                </c:pt>
                <c:pt idx="20">
                  <c:v>14</c:v>
                </c:pt>
                <c:pt idx="21">
                  <c:v>13.7</c:v>
                </c:pt>
                <c:pt idx="22">
                  <c:v>13.4</c:v>
                </c:pt>
                <c:pt idx="23">
                  <c:v>13.100000000000001</c:v>
                </c:pt>
                <c:pt idx="24">
                  <c:v>12.8</c:v>
                </c:pt>
                <c:pt idx="25">
                  <c:v>12.5</c:v>
                </c:pt>
                <c:pt idx="26">
                  <c:v>12.2</c:v>
                </c:pt>
                <c:pt idx="27">
                  <c:v>11.9</c:v>
                </c:pt>
                <c:pt idx="28">
                  <c:v>11.6</c:v>
                </c:pt>
                <c:pt idx="29">
                  <c:v>11.3</c:v>
                </c:pt>
                <c:pt idx="30">
                  <c:v>11</c:v>
                </c:pt>
                <c:pt idx="31">
                  <c:v>10.700000000000001</c:v>
                </c:pt>
                <c:pt idx="32">
                  <c:v>10.4</c:v>
                </c:pt>
                <c:pt idx="33">
                  <c:v>10.1</c:v>
                </c:pt>
                <c:pt idx="34">
                  <c:v>9.8000000000000007</c:v>
                </c:pt>
                <c:pt idx="35">
                  <c:v>9.5</c:v>
                </c:pt>
                <c:pt idx="36">
                  <c:v>9.2000000000000011</c:v>
                </c:pt>
                <c:pt idx="37">
                  <c:v>8.9</c:v>
                </c:pt>
                <c:pt idx="38">
                  <c:v>8.6</c:v>
                </c:pt>
                <c:pt idx="39">
                  <c:v>8.3000000000000007</c:v>
                </c:pt>
                <c:pt idx="40">
                  <c:v>8</c:v>
                </c:pt>
                <c:pt idx="41">
                  <c:v>7.7000000000000011</c:v>
                </c:pt>
                <c:pt idx="42">
                  <c:v>7.4</c:v>
                </c:pt>
                <c:pt idx="43">
                  <c:v>7.1</c:v>
                </c:pt>
                <c:pt idx="44">
                  <c:v>6.8000000000000007</c:v>
                </c:pt>
                <c:pt idx="45">
                  <c:v>6.5</c:v>
                </c:pt>
                <c:pt idx="46">
                  <c:v>6.2000000000000011</c:v>
                </c:pt>
                <c:pt idx="47">
                  <c:v>5.9</c:v>
                </c:pt>
                <c:pt idx="48">
                  <c:v>5.6000000000000014</c:v>
                </c:pt>
                <c:pt idx="49">
                  <c:v>5.3000000000000007</c:v>
                </c:pt>
                <c:pt idx="50">
                  <c:v>5</c:v>
                </c:pt>
                <c:pt idx="51">
                  <c:v>4.7000000000000011</c:v>
                </c:pt>
                <c:pt idx="52">
                  <c:v>4.4000000000000004</c:v>
                </c:pt>
                <c:pt idx="53">
                  <c:v>4.1000000000000014</c:v>
                </c:pt>
                <c:pt idx="54">
                  <c:v>3.8000000000000007</c:v>
                </c:pt>
                <c:pt idx="55">
                  <c:v>3.5</c:v>
                </c:pt>
                <c:pt idx="56">
                  <c:v>3.1999999999999993</c:v>
                </c:pt>
                <c:pt idx="57">
                  <c:v>2.9000000000000021</c:v>
                </c:pt>
                <c:pt idx="58">
                  <c:v>2.6000000000000014</c:v>
                </c:pt>
                <c:pt idx="59">
                  <c:v>2.3000000000000007</c:v>
                </c:pt>
                <c:pt idx="60">
                  <c:v>2</c:v>
                </c:pt>
                <c:pt idx="61">
                  <c:v>1.6999999999999993</c:v>
                </c:pt>
                <c:pt idx="62">
                  <c:v>1.4000000000000021</c:v>
                </c:pt>
                <c:pt idx="63">
                  <c:v>1.1000000000000014</c:v>
                </c:pt>
                <c:pt idx="64">
                  <c:v>0.80000000000000071</c:v>
                </c:pt>
                <c:pt idx="65">
                  <c:v>0.5</c:v>
                </c:pt>
                <c:pt idx="66">
                  <c:v>0.19999999999999929</c:v>
                </c:pt>
                <c:pt idx="67">
                  <c:v>-9.9999999999997868E-2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59-4C8C-93C0-AB4ECEEB7536}"/>
            </c:ext>
          </c:extLst>
        </c:ser>
        <c:ser>
          <c:idx val="1"/>
          <c:order val="1"/>
          <c:tx>
            <c:strRef>
              <c:f>'Duopolio sequenziale (C&gt;0)'!$C$20</c:f>
              <c:strCache>
                <c:ptCount val="1"/>
                <c:pt idx="0">
                  <c:v>Offerta Prima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'Duopolio sequenziale (C&gt;0)'!$A$21:$A$88</c:f>
              <c:numCache>
                <c:formatCode>General</c:formatCode>
                <c:ptCount val="6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</c:numCache>
            </c:numRef>
          </c:xVal>
          <c:yVal>
            <c:numRef>
              <c:f>'Duopolio sequenziale (C&gt;0)'!$C$21:$C$88</c:f>
              <c:numCache>
                <c:formatCode>General</c:formatCode>
                <c:ptCount val="68"/>
                <c:pt idx="0">
                  <c:v>1</c:v>
                </c:pt>
                <c:pt idx="1">
                  <c:v>1.2</c:v>
                </c:pt>
                <c:pt idx="2">
                  <c:v>1.4</c:v>
                </c:pt>
                <c:pt idx="3">
                  <c:v>1.6</c:v>
                </c:pt>
                <c:pt idx="4">
                  <c:v>1.8</c:v>
                </c:pt>
                <c:pt idx="5">
                  <c:v>2</c:v>
                </c:pt>
                <c:pt idx="6">
                  <c:v>2.2000000000000002</c:v>
                </c:pt>
                <c:pt idx="7">
                  <c:v>2.4000000000000004</c:v>
                </c:pt>
                <c:pt idx="8">
                  <c:v>2.6</c:v>
                </c:pt>
                <c:pt idx="9">
                  <c:v>2.8</c:v>
                </c:pt>
                <c:pt idx="10">
                  <c:v>3</c:v>
                </c:pt>
                <c:pt idx="11">
                  <c:v>3.2</c:v>
                </c:pt>
                <c:pt idx="12">
                  <c:v>3.4000000000000004</c:v>
                </c:pt>
                <c:pt idx="13">
                  <c:v>3.6</c:v>
                </c:pt>
                <c:pt idx="14">
                  <c:v>3.8000000000000003</c:v>
                </c:pt>
                <c:pt idx="15">
                  <c:v>4</c:v>
                </c:pt>
                <c:pt idx="16">
                  <c:v>4.2</c:v>
                </c:pt>
                <c:pt idx="17">
                  <c:v>4.4000000000000004</c:v>
                </c:pt>
                <c:pt idx="18">
                  <c:v>4.5999999999999996</c:v>
                </c:pt>
                <c:pt idx="19">
                  <c:v>4.8000000000000007</c:v>
                </c:pt>
                <c:pt idx="20">
                  <c:v>5</c:v>
                </c:pt>
                <c:pt idx="21">
                  <c:v>5.2</c:v>
                </c:pt>
                <c:pt idx="22">
                  <c:v>5.4</c:v>
                </c:pt>
                <c:pt idx="23">
                  <c:v>5.6000000000000005</c:v>
                </c:pt>
                <c:pt idx="24">
                  <c:v>5.8000000000000007</c:v>
                </c:pt>
                <c:pt idx="25">
                  <c:v>6</c:v>
                </c:pt>
                <c:pt idx="26">
                  <c:v>6.2</c:v>
                </c:pt>
                <c:pt idx="27">
                  <c:v>6.4</c:v>
                </c:pt>
                <c:pt idx="28">
                  <c:v>6.6000000000000005</c:v>
                </c:pt>
                <c:pt idx="29">
                  <c:v>6.8000000000000007</c:v>
                </c:pt>
                <c:pt idx="30">
                  <c:v>7</c:v>
                </c:pt>
                <c:pt idx="31">
                  <c:v>7.2</c:v>
                </c:pt>
                <c:pt idx="32">
                  <c:v>7.4</c:v>
                </c:pt>
                <c:pt idx="33">
                  <c:v>7.6000000000000005</c:v>
                </c:pt>
                <c:pt idx="34">
                  <c:v>7.8000000000000007</c:v>
                </c:pt>
                <c:pt idx="35">
                  <c:v>8</c:v>
                </c:pt>
                <c:pt idx="36">
                  <c:v>8.1999999999999993</c:v>
                </c:pt>
                <c:pt idx="37">
                  <c:v>8.4</c:v>
                </c:pt>
                <c:pt idx="38">
                  <c:v>8.6000000000000014</c:v>
                </c:pt>
                <c:pt idx="39">
                  <c:v>8.8000000000000007</c:v>
                </c:pt>
                <c:pt idx="40">
                  <c:v>9</c:v>
                </c:pt>
                <c:pt idx="41">
                  <c:v>9.2000000000000011</c:v>
                </c:pt>
                <c:pt idx="42">
                  <c:v>9.4</c:v>
                </c:pt>
                <c:pt idx="43">
                  <c:v>9.6</c:v>
                </c:pt>
                <c:pt idx="44">
                  <c:v>9.8000000000000007</c:v>
                </c:pt>
                <c:pt idx="45">
                  <c:v>10</c:v>
                </c:pt>
                <c:pt idx="46">
                  <c:v>10.200000000000001</c:v>
                </c:pt>
                <c:pt idx="47">
                  <c:v>10.4</c:v>
                </c:pt>
                <c:pt idx="48">
                  <c:v>10.600000000000001</c:v>
                </c:pt>
                <c:pt idx="49">
                  <c:v>10.8</c:v>
                </c:pt>
                <c:pt idx="50">
                  <c:v>11</c:v>
                </c:pt>
                <c:pt idx="51">
                  <c:v>11.200000000000001</c:v>
                </c:pt>
                <c:pt idx="52">
                  <c:v>11.4</c:v>
                </c:pt>
                <c:pt idx="53">
                  <c:v>11.600000000000001</c:v>
                </c:pt>
                <c:pt idx="54">
                  <c:v>11.8</c:v>
                </c:pt>
                <c:pt idx="55">
                  <c:v>12</c:v>
                </c:pt>
                <c:pt idx="56">
                  <c:v>12.200000000000001</c:v>
                </c:pt>
                <c:pt idx="57">
                  <c:v>12.4</c:v>
                </c:pt>
                <c:pt idx="58">
                  <c:v>12.600000000000001</c:v>
                </c:pt>
                <c:pt idx="59">
                  <c:v>12.8</c:v>
                </c:pt>
                <c:pt idx="60">
                  <c:v>13</c:v>
                </c:pt>
                <c:pt idx="61">
                  <c:v>13.200000000000001</c:v>
                </c:pt>
                <c:pt idx="62">
                  <c:v>13.4</c:v>
                </c:pt>
                <c:pt idx="63">
                  <c:v>13.600000000000001</c:v>
                </c:pt>
                <c:pt idx="64">
                  <c:v>13.8</c:v>
                </c:pt>
                <c:pt idx="65">
                  <c:v>14</c:v>
                </c:pt>
                <c:pt idx="66">
                  <c:v>14.200000000000001</c:v>
                </c:pt>
                <c:pt idx="67">
                  <c:v>14.4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159-4C8C-93C0-AB4ECEEB7536}"/>
            </c:ext>
          </c:extLst>
        </c:ser>
        <c:ser>
          <c:idx val="2"/>
          <c:order val="2"/>
          <c:tx>
            <c:strRef>
              <c:f>'Duopolio sequenziale (C&gt;0)'!$D$20</c:f>
              <c:strCache>
                <c:ptCount val="1"/>
                <c:pt idx="0">
                  <c:v>Offerta Seconda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'Duopolio sequenziale (C&gt;0)'!$A$21:$A$88</c:f>
              <c:numCache>
                <c:formatCode>General</c:formatCode>
                <c:ptCount val="6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</c:numCache>
            </c:numRef>
          </c:xVal>
          <c:yVal>
            <c:numRef>
              <c:f>'Duopolio sequenziale (C&gt;0)'!$D$21:$D$88</c:f>
              <c:numCache>
                <c:formatCode>General</c:formatCode>
                <c:ptCount val="68"/>
                <c:pt idx="0">
                  <c:v>2</c:v>
                </c:pt>
                <c:pt idx="1">
                  <c:v>2.1</c:v>
                </c:pt>
                <c:pt idx="2">
                  <c:v>2.2000000000000002</c:v>
                </c:pt>
                <c:pt idx="3">
                  <c:v>2.2999999999999998</c:v>
                </c:pt>
                <c:pt idx="4">
                  <c:v>2.4</c:v>
                </c:pt>
                <c:pt idx="5">
                  <c:v>2.5</c:v>
                </c:pt>
                <c:pt idx="6">
                  <c:v>2.6</c:v>
                </c:pt>
                <c:pt idx="7">
                  <c:v>2.7</c:v>
                </c:pt>
                <c:pt idx="8">
                  <c:v>2.8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3.2</c:v>
                </c:pt>
                <c:pt idx="13">
                  <c:v>3.3</c:v>
                </c:pt>
                <c:pt idx="14">
                  <c:v>3.4000000000000004</c:v>
                </c:pt>
                <c:pt idx="15">
                  <c:v>3.5</c:v>
                </c:pt>
                <c:pt idx="16">
                  <c:v>3.6</c:v>
                </c:pt>
                <c:pt idx="17">
                  <c:v>3.7</c:v>
                </c:pt>
                <c:pt idx="18">
                  <c:v>3.8</c:v>
                </c:pt>
                <c:pt idx="19">
                  <c:v>3.9000000000000004</c:v>
                </c:pt>
                <c:pt idx="20">
                  <c:v>4</c:v>
                </c:pt>
                <c:pt idx="21">
                  <c:v>4.0999999999999996</c:v>
                </c:pt>
                <c:pt idx="22">
                  <c:v>4.2</c:v>
                </c:pt>
                <c:pt idx="23">
                  <c:v>4.3000000000000007</c:v>
                </c:pt>
                <c:pt idx="24">
                  <c:v>4.4000000000000004</c:v>
                </c:pt>
                <c:pt idx="25">
                  <c:v>4.5</c:v>
                </c:pt>
                <c:pt idx="26">
                  <c:v>4.5999999999999996</c:v>
                </c:pt>
                <c:pt idx="27">
                  <c:v>4.7</c:v>
                </c:pt>
                <c:pt idx="28">
                  <c:v>4.8000000000000007</c:v>
                </c:pt>
                <c:pt idx="29">
                  <c:v>4.9000000000000004</c:v>
                </c:pt>
                <c:pt idx="30">
                  <c:v>5</c:v>
                </c:pt>
                <c:pt idx="31">
                  <c:v>5.0999999999999996</c:v>
                </c:pt>
                <c:pt idx="32">
                  <c:v>5.2</c:v>
                </c:pt>
                <c:pt idx="33">
                  <c:v>5.3000000000000007</c:v>
                </c:pt>
                <c:pt idx="34">
                  <c:v>5.4</c:v>
                </c:pt>
                <c:pt idx="35">
                  <c:v>5.5</c:v>
                </c:pt>
                <c:pt idx="36">
                  <c:v>5.6</c:v>
                </c:pt>
                <c:pt idx="37">
                  <c:v>5.7</c:v>
                </c:pt>
                <c:pt idx="38">
                  <c:v>5.8000000000000007</c:v>
                </c:pt>
                <c:pt idx="39">
                  <c:v>5.9</c:v>
                </c:pt>
                <c:pt idx="40">
                  <c:v>6</c:v>
                </c:pt>
                <c:pt idx="41">
                  <c:v>6.1000000000000005</c:v>
                </c:pt>
                <c:pt idx="42">
                  <c:v>6.2</c:v>
                </c:pt>
                <c:pt idx="43">
                  <c:v>6.3</c:v>
                </c:pt>
                <c:pt idx="44">
                  <c:v>6.4</c:v>
                </c:pt>
                <c:pt idx="45">
                  <c:v>6.5</c:v>
                </c:pt>
                <c:pt idx="46">
                  <c:v>6.6000000000000005</c:v>
                </c:pt>
                <c:pt idx="47">
                  <c:v>6.7</c:v>
                </c:pt>
                <c:pt idx="48">
                  <c:v>6.8000000000000007</c:v>
                </c:pt>
                <c:pt idx="49">
                  <c:v>6.9</c:v>
                </c:pt>
                <c:pt idx="50">
                  <c:v>7</c:v>
                </c:pt>
                <c:pt idx="51">
                  <c:v>7.1000000000000005</c:v>
                </c:pt>
                <c:pt idx="52">
                  <c:v>7.2</c:v>
                </c:pt>
                <c:pt idx="53">
                  <c:v>7.3000000000000007</c:v>
                </c:pt>
                <c:pt idx="54">
                  <c:v>7.4</c:v>
                </c:pt>
                <c:pt idx="55">
                  <c:v>7.5</c:v>
                </c:pt>
                <c:pt idx="56">
                  <c:v>7.6000000000000005</c:v>
                </c:pt>
                <c:pt idx="57">
                  <c:v>7.7</c:v>
                </c:pt>
                <c:pt idx="58">
                  <c:v>7.8000000000000007</c:v>
                </c:pt>
                <c:pt idx="59">
                  <c:v>7.9</c:v>
                </c:pt>
                <c:pt idx="60">
                  <c:v>8</c:v>
                </c:pt>
                <c:pt idx="61">
                  <c:v>8.1000000000000014</c:v>
                </c:pt>
                <c:pt idx="62">
                  <c:v>8.1999999999999993</c:v>
                </c:pt>
                <c:pt idx="63">
                  <c:v>8.3000000000000007</c:v>
                </c:pt>
                <c:pt idx="64">
                  <c:v>8.4</c:v>
                </c:pt>
                <c:pt idx="65">
                  <c:v>8.5</c:v>
                </c:pt>
                <c:pt idx="66">
                  <c:v>8.6000000000000014</c:v>
                </c:pt>
                <c:pt idx="67">
                  <c:v>8.6999999999999993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159-4C8C-93C0-AB4ECEEB7536}"/>
            </c:ext>
          </c:extLst>
        </c:ser>
        <c:ser>
          <c:idx val="3"/>
          <c:order val="3"/>
          <c:tx>
            <c:strRef>
              <c:f>'Duopolio sequenziale (C&gt;0)'!$E$20</c:f>
              <c:strCache>
                <c:ptCount val="1"/>
                <c:pt idx="0">
                  <c:v>Ricavo Marginale</c:v>
                </c:pt>
              </c:strCache>
            </c:strRef>
          </c:tx>
          <c:spPr>
            <a:ln w="1905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'Duopolio sequenziale (C&gt;0)'!$A$21:$A$88</c:f>
              <c:numCache>
                <c:formatCode>General</c:formatCode>
                <c:ptCount val="6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</c:numCache>
            </c:numRef>
          </c:xVal>
          <c:yVal>
            <c:numRef>
              <c:f>'Duopolio sequenziale (C&gt;0)'!$E$21:$E$88</c:f>
              <c:numCache>
                <c:formatCode>General</c:formatCode>
                <c:ptCount val="68"/>
                <c:pt idx="0">
                  <c:v>20</c:v>
                </c:pt>
                <c:pt idx="1">
                  <c:v>19.399999999999999</c:v>
                </c:pt>
                <c:pt idx="2">
                  <c:v>18.8</c:v>
                </c:pt>
                <c:pt idx="3">
                  <c:v>18.2</c:v>
                </c:pt>
                <c:pt idx="4">
                  <c:v>17.600000000000001</c:v>
                </c:pt>
                <c:pt idx="5">
                  <c:v>17</c:v>
                </c:pt>
                <c:pt idx="6">
                  <c:v>16.399999999999999</c:v>
                </c:pt>
                <c:pt idx="7">
                  <c:v>15.8</c:v>
                </c:pt>
                <c:pt idx="8">
                  <c:v>15.2</c:v>
                </c:pt>
                <c:pt idx="9">
                  <c:v>14.600000000000001</c:v>
                </c:pt>
                <c:pt idx="10">
                  <c:v>14</c:v>
                </c:pt>
                <c:pt idx="11">
                  <c:v>13.4</c:v>
                </c:pt>
                <c:pt idx="12">
                  <c:v>12.8</c:v>
                </c:pt>
                <c:pt idx="13">
                  <c:v>12.2</c:v>
                </c:pt>
                <c:pt idx="14">
                  <c:v>11.6</c:v>
                </c:pt>
                <c:pt idx="15">
                  <c:v>11</c:v>
                </c:pt>
                <c:pt idx="16">
                  <c:v>10.4</c:v>
                </c:pt>
                <c:pt idx="17">
                  <c:v>9.8000000000000007</c:v>
                </c:pt>
                <c:pt idx="18">
                  <c:v>9.2000000000000011</c:v>
                </c:pt>
                <c:pt idx="19">
                  <c:v>8.6</c:v>
                </c:pt>
                <c:pt idx="20">
                  <c:v>8</c:v>
                </c:pt>
                <c:pt idx="21">
                  <c:v>7.4</c:v>
                </c:pt>
                <c:pt idx="22">
                  <c:v>6.8000000000000007</c:v>
                </c:pt>
                <c:pt idx="23">
                  <c:v>6.2000000000000011</c:v>
                </c:pt>
                <c:pt idx="24">
                  <c:v>5.6000000000000014</c:v>
                </c:pt>
                <c:pt idx="25">
                  <c:v>5</c:v>
                </c:pt>
                <c:pt idx="26">
                  <c:v>4.4000000000000004</c:v>
                </c:pt>
                <c:pt idx="27">
                  <c:v>3.8000000000000007</c:v>
                </c:pt>
                <c:pt idx="28">
                  <c:v>3.1999999999999993</c:v>
                </c:pt>
                <c:pt idx="29">
                  <c:v>2.6000000000000014</c:v>
                </c:pt>
                <c:pt idx="30">
                  <c:v>2</c:v>
                </c:pt>
                <c:pt idx="31">
                  <c:v>1.4000000000000021</c:v>
                </c:pt>
                <c:pt idx="32">
                  <c:v>0.80000000000000071</c:v>
                </c:pt>
                <c:pt idx="33">
                  <c:v>0.19999999999999929</c:v>
                </c:pt>
                <c:pt idx="34">
                  <c:v>-0.39999999999999858</c:v>
                </c:pt>
                <c:pt idx="35">
                  <c:v>-1</c:v>
                </c:pt>
                <c:pt idx="36">
                  <c:v>-1.5999999999999979</c:v>
                </c:pt>
                <c:pt idx="37">
                  <c:v>-2.1999999999999993</c:v>
                </c:pt>
                <c:pt idx="38">
                  <c:v>-2.8000000000000007</c:v>
                </c:pt>
                <c:pt idx="39">
                  <c:v>-3.3999999999999986</c:v>
                </c:pt>
                <c:pt idx="40">
                  <c:v>-4</c:v>
                </c:pt>
                <c:pt idx="41">
                  <c:v>-4.5999999999999979</c:v>
                </c:pt>
                <c:pt idx="42">
                  <c:v>-5.1999999999999993</c:v>
                </c:pt>
                <c:pt idx="43">
                  <c:v>-5.8000000000000007</c:v>
                </c:pt>
                <c:pt idx="44">
                  <c:v>-6.3999999999999986</c:v>
                </c:pt>
                <c:pt idx="45">
                  <c:v>-7</c:v>
                </c:pt>
                <c:pt idx="46">
                  <c:v>-7.5999999999999979</c:v>
                </c:pt>
                <c:pt idx="47">
                  <c:v>-8.1999999999999993</c:v>
                </c:pt>
                <c:pt idx="48">
                  <c:v>-8.7999999999999972</c:v>
                </c:pt>
                <c:pt idx="49">
                  <c:v>-9.3999999999999986</c:v>
                </c:pt>
                <c:pt idx="50">
                  <c:v>-10</c:v>
                </c:pt>
                <c:pt idx="51">
                  <c:v>-10.599999999999998</c:v>
                </c:pt>
                <c:pt idx="52">
                  <c:v>-11.2</c:v>
                </c:pt>
                <c:pt idx="53">
                  <c:v>-11.799999999999997</c:v>
                </c:pt>
                <c:pt idx="54">
                  <c:v>-12.399999999999999</c:v>
                </c:pt>
                <c:pt idx="55">
                  <c:v>-13</c:v>
                </c:pt>
                <c:pt idx="56">
                  <c:v>-13.600000000000001</c:v>
                </c:pt>
                <c:pt idx="57">
                  <c:v>-14.199999999999996</c:v>
                </c:pt>
                <c:pt idx="58">
                  <c:v>-14.799999999999997</c:v>
                </c:pt>
                <c:pt idx="59">
                  <c:v>-15.399999999999999</c:v>
                </c:pt>
                <c:pt idx="60">
                  <c:v>-16</c:v>
                </c:pt>
                <c:pt idx="61">
                  <c:v>-16.600000000000001</c:v>
                </c:pt>
                <c:pt idx="62">
                  <c:v>-17.199999999999996</c:v>
                </c:pt>
                <c:pt idx="63">
                  <c:v>-17.799999999999997</c:v>
                </c:pt>
                <c:pt idx="64">
                  <c:v>-18.399999999999999</c:v>
                </c:pt>
                <c:pt idx="65">
                  <c:v>-19</c:v>
                </c:pt>
                <c:pt idx="66">
                  <c:v>-19.600000000000001</c:v>
                </c:pt>
                <c:pt idx="67">
                  <c:v>-20.199999999999996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159-4C8C-93C0-AB4ECEEB7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6307216"/>
        <c:axId val="1"/>
      </c:scatterChart>
      <c:valAx>
        <c:axId val="886307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Quantità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Prezzo</a:t>
                </a:r>
              </a:p>
            </c:rich>
          </c:tx>
          <c:layout>
            <c:manualLayout>
              <c:xMode val="edge"/>
              <c:yMode val="edge"/>
              <c:x val="2.5193798449612403E-2"/>
              <c:y val="0.406207024780880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8630721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208093654443335"/>
          <c:y val="0.94627780171376019"/>
          <c:w val="0.77297197616850588"/>
          <c:h val="3.6955227759235605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0" i="0" baseline="0">
                <a:effectLst/>
              </a:rPr>
              <a:t>L'evoluzione dei prezzi nel duopolio (Cv&gt;0)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306857307027557"/>
          <c:y val="6.727290512493446E-2"/>
          <c:w val="0.79006881910874138"/>
          <c:h val="0.74680358403475422"/>
        </c:manualLayout>
      </c:layout>
      <c:scatterChart>
        <c:scatterStyle val="lineMarker"/>
        <c:varyColors val="0"/>
        <c:ser>
          <c:idx val="0"/>
          <c:order val="0"/>
          <c:tx>
            <c:strRef>
              <c:f>'Evoluzione DS (C=0)'!$B$12</c:f>
              <c:strCache>
                <c:ptCount val="1"/>
                <c:pt idx="0">
                  <c:v>Prima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'Evoluzione DS (C&gt;0)'!$I$6:$I$13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'Evoluzione DS (C&gt;0)'!$L$6:$L$13</c:f>
              <c:numCache>
                <c:formatCode>0.0</c:formatCode>
                <c:ptCount val="8"/>
                <c:pt idx="0">
                  <c:v>12.875</c:v>
                </c:pt>
                <c:pt idx="2">
                  <c:v>13.056591552690247</c:v>
                </c:pt>
                <c:pt idx="4">
                  <c:v>11.291851550503125</c:v>
                </c:pt>
                <c:pt idx="6">
                  <c:v>11.333435124123973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C8-40E6-A2C5-78AF09E36F90}"/>
            </c:ext>
          </c:extLst>
        </c:ser>
        <c:ser>
          <c:idx val="1"/>
          <c:order val="1"/>
          <c:tx>
            <c:strRef>
              <c:f>'Evoluzione DS (C=0)'!$C$12</c:f>
              <c:strCache>
                <c:ptCount val="1"/>
                <c:pt idx="0">
                  <c:v>Seconda 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'Evoluzione DS (C&gt;0)'!$I$6:$I$13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'Evoluzione DS (C&gt;0)'!$M$6:$M$13</c:f>
              <c:numCache>
                <c:formatCode>0.0</c:formatCode>
                <c:ptCount val="8"/>
                <c:pt idx="1">
                  <c:v>8.803571428571427</c:v>
                </c:pt>
                <c:pt idx="3">
                  <c:v>11.153998763126618</c:v>
                </c:pt>
                <c:pt idx="5">
                  <c:v>11.550705198003604</c:v>
                </c:pt>
                <c:pt idx="7">
                  <c:v>11.426038254608173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6C8-40E6-A2C5-78AF09E36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8270784"/>
        <c:axId val="1"/>
      </c:scatterChart>
      <c:valAx>
        <c:axId val="1518270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Momento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8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Prezzo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518270784"/>
        <c:crosses val="autoZero"/>
        <c:crossBetween val="midCat"/>
        <c:majorUnit val="0.5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span"/>
    <c:showDLblsOverMax val="0"/>
  </c:chart>
  <c:spPr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0" i="0" baseline="0">
                <a:effectLst/>
              </a:rPr>
              <a:t>L'evoluzione delle quote di mercato nel duopolio (Cv&gt;0)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306857307027557"/>
          <c:y val="6.727290512493446E-2"/>
          <c:w val="0.79006881910874138"/>
          <c:h val="0.74680358403475422"/>
        </c:manualLayout>
      </c:layout>
      <c:scatterChart>
        <c:scatterStyle val="lineMarker"/>
        <c:varyColors val="0"/>
        <c:ser>
          <c:idx val="0"/>
          <c:order val="0"/>
          <c:tx>
            <c:strRef>
              <c:f>'Evoluzione DS (C=0)'!$B$12</c:f>
              <c:strCache>
                <c:ptCount val="1"/>
                <c:pt idx="0">
                  <c:v>Prima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'Evoluzione DS (C&gt;0)'!$I$6:$I$13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'Evoluzione DS (C&gt;0)'!$J$6:$J$13</c:f>
              <c:numCache>
                <c:formatCode>0.0</c:formatCode>
                <c:ptCount val="8"/>
                <c:pt idx="0">
                  <c:v>23.75</c:v>
                </c:pt>
                <c:pt idx="2">
                  <c:v>9.5732662529372696</c:v>
                </c:pt>
                <c:pt idx="4">
                  <c:v>9.1137569616822454</c:v>
                </c:pt>
                <c:pt idx="6">
                  <c:v>9.837990541281016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CA-44E7-9717-0C1975C14EDE}"/>
            </c:ext>
          </c:extLst>
        </c:ser>
        <c:ser>
          <c:idx val="1"/>
          <c:order val="1"/>
          <c:tx>
            <c:strRef>
              <c:f>'Evoluzione DS (C=0)'!$C$12</c:f>
              <c:strCache>
                <c:ptCount val="1"/>
                <c:pt idx="0">
                  <c:v>Seconda 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'Evoluzione DS (C&gt;0)'!$I$6:$I$13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'Evoluzione DS (C&gt;0)'!$K$6:$K$13</c:f>
              <c:numCache>
                <c:formatCode>0.0</c:formatCode>
                <c:ptCount val="8"/>
                <c:pt idx="1">
                  <c:v>13.571428571428577</c:v>
                </c:pt>
                <c:pt idx="3">
                  <c:v>19.913404536640673</c:v>
                </c:pt>
                <c:pt idx="5">
                  <c:v>19.05055904497241</c:v>
                </c:pt>
                <c:pt idx="7">
                  <c:v>18.741881943358408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CA-44E7-9717-0C1975C14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8270784"/>
        <c:axId val="1"/>
      </c:scatterChart>
      <c:valAx>
        <c:axId val="1518270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Momento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8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Offerta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51827078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span"/>
    <c:showDLblsOverMax val="0"/>
  </c:chart>
  <c:spPr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'Duopolio Nash-Cournot'!$C$14</c:f>
              <c:strCache>
                <c:ptCount val="1"/>
                <c:pt idx="0">
                  <c:v>R2(q1)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'Duopolio Nash-Cournot'!$B$15:$B$95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'Duopolio Nash-Cournot'!$C$15:$C$95</c:f>
              <c:numCache>
                <c:formatCode>0.00</c:formatCode>
                <c:ptCount val="81"/>
                <c:pt idx="0">
                  <c:v>37.5</c:v>
                </c:pt>
                <c:pt idx="1">
                  <c:v>37</c:v>
                </c:pt>
                <c:pt idx="2">
                  <c:v>36.5</c:v>
                </c:pt>
                <c:pt idx="3">
                  <c:v>36</c:v>
                </c:pt>
                <c:pt idx="4">
                  <c:v>35.499999999999993</c:v>
                </c:pt>
                <c:pt idx="5">
                  <c:v>35</c:v>
                </c:pt>
                <c:pt idx="6">
                  <c:v>34.5</c:v>
                </c:pt>
                <c:pt idx="7">
                  <c:v>34</c:v>
                </c:pt>
                <c:pt idx="8">
                  <c:v>33.5</c:v>
                </c:pt>
                <c:pt idx="9">
                  <c:v>32.999999999999993</c:v>
                </c:pt>
                <c:pt idx="10">
                  <c:v>32.5</c:v>
                </c:pt>
                <c:pt idx="11">
                  <c:v>32</c:v>
                </c:pt>
                <c:pt idx="12">
                  <c:v>31.499999999999996</c:v>
                </c:pt>
                <c:pt idx="13">
                  <c:v>31</c:v>
                </c:pt>
                <c:pt idx="14">
                  <c:v>30.499999999999996</c:v>
                </c:pt>
                <c:pt idx="15">
                  <c:v>30</c:v>
                </c:pt>
                <c:pt idx="16">
                  <c:v>29.5</c:v>
                </c:pt>
                <c:pt idx="17">
                  <c:v>28.999999999999996</c:v>
                </c:pt>
                <c:pt idx="18">
                  <c:v>28.5</c:v>
                </c:pt>
                <c:pt idx="19">
                  <c:v>27.999999999999996</c:v>
                </c:pt>
                <c:pt idx="20">
                  <c:v>27.5</c:v>
                </c:pt>
                <c:pt idx="21">
                  <c:v>27</c:v>
                </c:pt>
                <c:pt idx="22">
                  <c:v>26.499999999999996</c:v>
                </c:pt>
                <c:pt idx="23">
                  <c:v>25.999999999999996</c:v>
                </c:pt>
                <c:pt idx="24">
                  <c:v>25.499999999999996</c:v>
                </c:pt>
                <c:pt idx="25">
                  <c:v>25</c:v>
                </c:pt>
                <c:pt idx="26">
                  <c:v>24.5</c:v>
                </c:pt>
                <c:pt idx="27">
                  <c:v>23.999999999999996</c:v>
                </c:pt>
                <c:pt idx="28">
                  <c:v>23.499999999999996</c:v>
                </c:pt>
                <c:pt idx="29">
                  <c:v>22.999999999999996</c:v>
                </c:pt>
                <c:pt idx="30">
                  <c:v>22.5</c:v>
                </c:pt>
                <c:pt idx="31">
                  <c:v>22</c:v>
                </c:pt>
                <c:pt idx="32">
                  <c:v>21.499999999999996</c:v>
                </c:pt>
                <c:pt idx="33">
                  <c:v>20.999999999999996</c:v>
                </c:pt>
                <c:pt idx="34">
                  <c:v>20.499999999999996</c:v>
                </c:pt>
                <c:pt idx="35">
                  <c:v>20</c:v>
                </c:pt>
                <c:pt idx="36">
                  <c:v>19.5</c:v>
                </c:pt>
                <c:pt idx="37">
                  <c:v>18.999999999999996</c:v>
                </c:pt>
                <c:pt idx="38">
                  <c:v>18.499999999999996</c:v>
                </c:pt>
                <c:pt idx="39">
                  <c:v>17.999999999999996</c:v>
                </c:pt>
                <c:pt idx="40">
                  <c:v>17.5</c:v>
                </c:pt>
                <c:pt idx="41">
                  <c:v>16.999999999999996</c:v>
                </c:pt>
                <c:pt idx="42">
                  <c:v>16.499999999999996</c:v>
                </c:pt>
                <c:pt idx="43">
                  <c:v>16</c:v>
                </c:pt>
                <c:pt idx="44">
                  <c:v>15.499999999999998</c:v>
                </c:pt>
                <c:pt idx="45">
                  <c:v>15</c:v>
                </c:pt>
                <c:pt idx="46">
                  <c:v>14.499999999999996</c:v>
                </c:pt>
                <c:pt idx="47">
                  <c:v>13.999999999999998</c:v>
                </c:pt>
                <c:pt idx="48">
                  <c:v>13.499999999999996</c:v>
                </c:pt>
                <c:pt idx="49">
                  <c:v>12.999999999999998</c:v>
                </c:pt>
                <c:pt idx="50">
                  <c:v>12.5</c:v>
                </c:pt>
                <c:pt idx="51">
                  <c:v>11.999999999999996</c:v>
                </c:pt>
                <c:pt idx="52">
                  <c:v>11.499999999999998</c:v>
                </c:pt>
                <c:pt idx="53">
                  <c:v>10.999999999999996</c:v>
                </c:pt>
                <c:pt idx="54">
                  <c:v>10.499999999999998</c:v>
                </c:pt>
                <c:pt idx="55">
                  <c:v>10</c:v>
                </c:pt>
                <c:pt idx="56">
                  <c:v>9.4999999999999964</c:v>
                </c:pt>
                <c:pt idx="57">
                  <c:v>8.9999999999999982</c:v>
                </c:pt>
                <c:pt idx="58">
                  <c:v>8.4999999999999964</c:v>
                </c:pt>
                <c:pt idx="59">
                  <c:v>7.9999999999999982</c:v>
                </c:pt>
                <c:pt idx="60">
                  <c:v>7.5</c:v>
                </c:pt>
                <c:pt idx="61">
                  <c:v>6.9999999999999973</c:v>
                </c:pt>
                <c:pt idx="62">
                  <c:v>6.4999999999999991</c:v>
                </c:pt>
                <c:pt idx="63">
                  <c:v>5.9999999999999964</c:v>
                </c:pt>
                <c:pt idx="64">
                  <c:v>5.4999999999999982</c:v>
                </c:pt>
                <c:pt idx="65">
                  <c:v>5</c:v>
                </c:pt>
                <c:pt idx="66">
                  <c:v>4.4999999999999973</c:v>
                </c:pt>
                <c:pt idx="67">
                  <c:v>3.9999999999999991</c:v>
                </c:pt>
                <c:pt idx="68">
                  <c:v>3.4999999999999964</c:v>
                </c:pt>
                <c:pt idx="69">
                  <c:v>2.9999999999999982</c:v>
                </c:pt>
                <c:pt idx="70">
                  <c:v>2.5</c:v>
                </c:pt>
                <c:pt idx="71">
                  <c:v>1.9999999999999973</c:v>
                </c:pt>
                <c:pt idx="72">
                  <c:v>1.4999999999999991</c:v>
                </c:pt>
                <c:pt idx="73">
                  <c:v>0.99999999999999645</c:v>
                </c:pt>
                <c:pt idx="74">
                  <c:v>0.49999999999999822</c:v>
                </c:pt>
                <c:pt idx="75">
                  <c:v>0</c:v>
                </c:pt>
                <c:pt idx="76">
                  <c:v>-0.50000000000000711</c:v>
                </c:pt>
                <c:pt idx="77">
                  <c:v>-0.99999999999999645</c:v>
                </c:pt>
                <c:pt idx="78">
                  <c:v>-1.5000000000000036</c:v>
                </c:pt>
                <c:pt idx="79">
                  <c:v>-2.0000000000000018</c:v>
                </c:pt>
                <c:pt idx="80">
                  <c:v>-2.5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52-4DFC-8C39-8FCC2431C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9138447"/>
        <c:axId val="1269625967"/>
      </c:scatterChart>
      <c:valAx>
        <c:axId val="12691384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69625967"/>
        <c:crosses val="autoZero"/>
        <c:crossBetween val="midCat"/>
      </c:valAx>
      <c:valAx>
        <c:axId val="1269625967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691384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'Duopolio Nash-Cournot'!$E$14</c:f>
              <c:strCache>
                <c:ptCount val="1"/>
                <c:pt idx="0">
                  <c:v>R1(q2)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'Duopolio Nash-Cournot'!$D$15:$D$95</c:f>
              <c:numCache>
                <c:formatCode>0.00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'Duopolio Nash-Cournot'!$E$15:$E$95</c:f>
              <c:numCache>
                <c:formatCode>0.00</c:formatCode>
                <c:ptCount val="81"/>
                <c:pt idx="0">
                  <c:v>37.5</c:v>
                </c:pt>
                <c:pt idx="1">
                  <c:v>37</c:v>
                </c:pt>
                <c:pt idx="2">
                  <c:v>36.5</c:v>
                </c:pt>
                <c:pt idx="3">
                  <c:v>36</c:v>
                </c:pt>
                <c:pt idx="4">
                  <c:v>35.499999999999993</c:v>
                </c:pt>
                <c:pt idx="5">
                  <c:v>35</c:v>
                </c:pt>
                <c:pt idx="6">
                  <c:v>34.5</c:v>
                </c:pt>
                <c:pt idx="7">
                  <c:v>34</c:v>
                </c:pt>
                <c:pt idx="8">
                  <c:v>33.5</c:v>
                </c:pt>
                <c:pt idx="9">
                  <c:v>32.999999999999993</c:v>
                </c:pt>
                <c:pt idx="10">
                  <c:v>32.5</c:v>
                </c:pt>
                <c:pt idx="11">
                  <c:v>32</c:v>
                </c:pt>
                <c:pt idx="12">
                  <c:v>31.499999999999996</c:v>
                </c:pt>
                <c:pt idx="13">
                  <c:v>31</c:v>
                </c:pt>
                <c:pt idx="14">
                  <c:v>30.499999999999996</c:v>
                </c:pt>
                <c:pt idx="15">
                  <c:v>30</c:v>
                </c:pt>
                <c:pt idx="16">
                  <c:v>29.5</c:v>
                </c:pt>
                <c:pt idx="17">
                  <c:v>28.999999999999996</c:v>
                </c:pt>
                <c:pt idx="18">
                  <c:v>28.5</c:v>
                </c:pt>
                <c:pt idx="19">
                  <c:v>27.999999999999996</c:v>
                </c:pt>
                <c:pt idx="20">
                  <c:v>27.5</c:v>
                </c:pt>
                <c:pt idx="21">
                  <c:v>27</c:v>
                </c:pt>
                <c:pt idx="22">
                  <c:v>26.499999999999996</c:v>
                </c:pt>
                <c:pt idx="23">
                  <c:v>25.999999999999996</c:v>
                </c:pt>
                <c:pt idx="24">
                  <c:v>25.499999999999996</c:v>
                </c:pt>
                <c:pt idx="25">
                  <c:v>25</c:v>
                </c:pt>
                <c:pt idx="26">
                  <c:v>24.5</c:v>
                </c:pt>
                <c:pt idx="27">
                  <c:v>23.999999999999996</c:v>
                </c:pt>
                <c:pt idx="28">
                  <c:v>23.499999999999996</c:v>
                </c:pt>
                <c:pt idx="29">
                  <c:v>22.999999999999996</c:v>
                </c:pt>
                <c:pt idx="30">
                  <c:v>22.5</c:v>
                </c:pt>
                <c:pt idx="31">
                  <c:v>22</c:v>
                </c:pt>
                <c:pt idx="32">
                  <c:v>21.499999999999996</c:v>
                </c:pt>
                <c:pt idx="33">
                  <c:v>20.999999999999996</c:v>
                </c:pt>
                <c:pt idx="34">
                  <c:v>20.499999999999996</c:v>
                </c:pt>
                <c:pt idx="35">
                  <c:v>20</c:v>
                </c:pt>
                <c:pt idx="36">
                  <c:v>19.5</c:v>
                </c:pt>
                <c:pt idx="37">
                  <c:v>18.999999999999996</c:v>
                </c:pt>
                <c:pt idx="38">
                  <c:v>18.499999999999996</c:v>
                </c:pt>
                <c:pt idx="39">
                  <c:v>17.999999999999996</c:v>
                </c:pt>
                <c:pt idx="40">
                  <c:v>17.5</c:v>
                </c:pt>
                <c:pt idx="41">
                  <c:v>16.999999999999996</c:v>
                </c:pt>
                <c:pt idx="42">
                  <c:v>16.499999999999996</c:v>
                </c:pt>
                <c:pt idx="43">
                  <c:v>16</c:v>
                </c:pt>
                <c:pt idx="44">
                  <c:v>15.499999999999998</c:v>
                </c:pt>
                <c:pt idx="45">
                  <c:v>15</c:v>
                </c:pt>
                <c:pt idx="46">
                  <c:v>14.499999999999996</c:v>
                </c:pt>
                <c:pt idx="47">
                  <c:v>13.999999999999998</c:v>
                </c:pt>
                <c:pt idx="48">
                  <c:v>13.499999999999996</c:v>
                </c:pt>
                <c:pt idx="49">
                  <c:v>12.999999999999998</c:v>
                </c:pt>
                <c:pt idx="50">
                  <c:v>12.5</c:v>
                </c:pt>
                <c:pt idx="51">
                  <c:v>11.999999999999996</c:v>
                </c:pt>
                <c:pt idx="52">
                  <c:v>11.499999999999998</c:v>
                </c:pt>
                <c:pt idx="53">
                  <c:v>10.999999999999996</c:v>
                </c:pt>
                <c:pt idx="54">
                  <c:v>10.499999999999998</c:v>
                </c:pt>
                <c:pt idx="55">
                  <c:v>10</c:v>
                </c:pt>
                <c:pt idx="56">
                  <c:v>9.4999999999999964</c:v>
                </c:pt>
                <c:pt idx="57">
                  <c:v>8.9999999999999982</c:v>
                </c:pt>
                <c:pt idx="58">
                  <c:v>8.4999999999999964</c:v>
                </c:pt>
                <c:pt idx="59">
                  <c:v>7.9999999999999982</c:v>
                </c:pt>
                <c:pt idx="60">
                  <c:v>7.5</c:v>
                </c:pt>
                <c:pt idx="61">
                  <c:v>6.9999999999999973</c:v>
                </c:pt>
                <c:pt idx="62">
                  <c:v>6.4999999999999991</c:v>
                </c:pt>
                <c:pt idx="63">
                  <c:v>5.9999999999999964</c:v>
                </c:pt>
                <c:pt idx="64">
                  <c:v>5.4999999999999982</c:v>
                </c:pt>
                <c:pt idx="65">
                  <c:v>5</c:v>
                </c:pt>
                <c:pt idx="66">
                  <c:v>4.4999999999999973</c:v>
                </c:pt>
                <c:pt idx="67">
                  <c:v>3.9999999999999991</c:v>
                </c:pt>
                <c:pt idx="68">
                  <c:v>3.4999999999999964</c:v>
                </c:pt>
                <c:pt idx="69">
                  <c:v>2.9999999999999982</c:v>
                </c:pt>
                <c:pt idx="70">
                  <c:v>2.5</c:v>
                </c:pt>
                <c:pt idx="71">
                  <c:v>1.9999999999999973</c:v>
                </c:pt>
                <c:pt idx="72">
                  <c:v>1.4999999999999991</c:v>
                </c:pt>
                <c:pt idx="73">
                  <c:v>0.99999999999999645</c:v>
                </c:pt>
                <c:pt idx="74">
                  <c:v>0.49999999999999822</c:v>
                </c:pt>
                <c:pt idx="75">
                  <c:v>0</c:v>
                </c:pt>
                <c:pt idx="76">
                  <c:v>-0.50000000000000711</c:v>
                </c:pt>
                <c:pt idx="77">
                  <c:v>-0.99999999999999645</c:v>
                </c:pt>
                <c:pt idx="78">
                  <c:v>-1.5000000000000036</c:v>
                </c:pt>
                <c:pt idx="79">
                  <c:v>-2.0000000000000018</c:v>
                </c:pt>
                <c:pt idx="80">
                  <c:v>-2.5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12-495E-9EA3-EB046CC8F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2929855"/>
        <c:axId val="1069679695"/>
      </c:scatterChart>
      <c:valAx>
        <c:axId val="13429298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69679695"/>
        <c:crosses val="autoZero"/>
        <c:crossBetween val="midCat"/>
      </c:valAx>
      <c:valAx>
        <c:axId val="106967969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429298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'Duopolio N-C Equilibrio'!$A$13</c:f>
              <c:strCache>
                <c:ptCount val="1"/>
                <c:pt idx="0">
                  <c:v>R1(q2)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'Duopolio N-C Equilibrio'!$B$13:$B$14</c:f>
              <c:numCache>
                <c:formatCode>General</c:formatCode>
                <c:ptCount val="2"/>
                <c:pt idx="0">
                  <c:v>37.5</c:v>
                </c:pt>
                <c:pt idx="1">
                  <c:v>0</c:v>
                </c:pt>
              </c:numCache>
            </c:numRef>
          </c:xVal>
          <c:yVal>
            <c:numRef>
              <c:f>'Duopolio N-C Equilibrio'!$C$13:$C$14</c:f>
              <c:numCache>
                <c:formatCode>General</c:formatCode>
                <c:ptCount val="2"/>
                <c:pt idx="0">
                  <c:v>0</c:v>
                </c:pt>
                <c:pt idx="1">
                  <c:v>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4F7-4C5E-8B71-FDAA27F0141B}"/>
            </c:ext>
          </c:extLst>
        </c:ser>
        <c:ser>
          <c:idx val="1"/>
          <c:order val="1"/>
          <c:tx>
            <c:strRef>
              <c:f>'Duopolio N-C Equilibrio'!$A$16</c:f>
              <c:strCache>
                <c:ptCount val="1"/>
                <c:pt idx="0">
                  <c:v>R2(q1)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'Duopolio N-C Equilibrio'!$B$16:$B$17</c:f>
              <c:numCache>
                <c:formatCode>General</c:formatCode>
                <c:ptCount val="2"/>
                <c:pt idx="0">
                  <c:v>0</c:v>
                </c:pt>
                <c:pt idx="1">
                  <c:v>75</c:v>
                </c:pt>
              </c:numCache>
            </c:numRef>
          </c:xVal>
          <c:yVal>
            <c:numRef>
              <c:f>'Duopolio N-C Equilibrio'!$C$16:$C$17</c:f>
              <c:numCache>
                <c:formatCode>0.00</c:formatCode>
                <c:ptCount val="2"/>
                <c:pt idx="0">
                  <c:v>37.5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4F7-4C5E-8B71-FDAA27F0141B}"/>
            </c:ext>
          </c:extLst>
        </c:ser>
        <c:ser>
          <c:idx val="4"/>
          <c:order val="2"/>
          <c:tx>
            <c:strRef>
              <c:f>'Duopolio N-C Equilibrio'!$A$27</c:f>
              <c:strCache>
                <c:ptCount val="1"/>
                <c:pt idx="0">
                  <c:v>Equilibrio Nash-Cournot</c:v>
                </c:pt>
              </c:strCache>
            </c:strRef>
          </c:tx>
          <c:spPr>
            <a:ln w="19050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strRef>
                  <c:f>'Duopolio N-C Equilibrio'!$A$26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{AC283FB0-DFB9-4EDA-A1E6-8BCC0A3FD549}</c15:txfldGUID>
                      <c15:f>'Duopolio N-C Equilibrio'!$A$26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E4F7-4C5E-8B71-FDAA27F0141B}"/>
                </c:ext>
              </c:extLst>
            </c:dLbl>
            <c:dLbl>
              <c:idx val="1"/>
              <c:layout>
                <c:manualLayout>
                  <c:x val="-1.3291221345261756E-2"/>
                  <c:y val="-3.6868178859776987E-2"/>
                </c:manualLayout>
              </c:layout>
              <c:tx>
                <c:strRef>
                  <c:f>'Duopolio N-C Equilibrio'!$A$27</c:f>
                  <c:strCache>
                    <c:ptCount val="1"/>
                    <c:pt idx="0">
                      <c:v>Equilibrio Nash-Cournot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{E672DCA9-5998-4A54-802D-B2F6B4C0A371}</c15:txfldGUID>
                      <c15:f>'Duopolio N-C Equilibrio'!$A$27</c15:f>
                      <c15:dlblFieldTableCache>
                        <c:ptCount val="1"/>
                        <c:pt idx="0">
                          <c:v>Equilibrio Nash-Cournot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E4F7-4C5E-8B71-FDAA27F0141B}"/>
                </c:ext>
              </c:extLst>
            </c:dLbl>
            <c:dLbl>
              <c:idx val="2"/>
              <c:tx>
                <c:strRef>
                  <c:f>'Duopolio N-C Equilibrio'!$A$28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{C1399BEE-7842-4175-8878-5D8D2F6A6445}</c15:txfldGUID>
                      <c15:f>'Duopolio N-C Equilibrio'!$A$28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E4F7-4C5E-8B71-FDAA27F014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'Duopolio N-C Equilibrio'!$B$26:$B$28</c:f>
              <c:numCache>
                <c:formatCode>General</c:formatCode>
                <c:ptCount val="3"/>
                <c:pt idx="0">
                  <c:v>24.999999999999996</c:v>
                </c:pt>
                <c:pt idx="1">
                  <c:v>24.999999999999996</c:v>
                </c:pt>
                <c:pt idx="2">
                  <c:v>0</c:v>
                </c:pt>
              </c:numCache>
            </c:numRef>
          </c:xVal>
          <c:yVal>
            <c:numRef>
              <c:f>'Duopolio N-C Equilibrio'!$C$26:$C$28</c:f>
              <c:numCache>
                <c:formatCode>0.00</c:formatCode>
                <c:ptCount val="3"/>
                <c:pt idx="0" formatCode="General">
                  <c:v>0</c:v>
                </c:pt>
                <c:pt idx="1">
                  <c:v>25</c:v>
                </c:pt>
                <c:pt idx="2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E4F7-4C5E-8B71-FDAA27F01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5935231"/>
        <c:axId val="611669839"/>
      </c:scatterChart>
      <c:valAx>
        <c:axId val="7559352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q1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11669839"/>
        <c:crosses val="autoZero"/>
        <c:crossBetween val="midCat"/>
      </c:valAx>
      <c:valAx>
        <c:axId val="611669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q2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559352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'Duopolio e collusione'!$A$13</c:f>
              <c:strCache>
                <c:ptCount val="1"/>
                <c:pt idx="0">
                  <c:v>R1(q2)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'Duopolio e collusione'!$B$13:$B$14</c:f>
              <c:numCache>
                <c:formatCode>General</c:formatCode>
                <c:ptCount val="2"/>
                <c:pt idx="0">
                  <c:v>37.5</c:v>
                </c:pt>
                <c:pt idx="1">
                  <c:v>0</c:v>
                </c:pt>
              </c:numCache>
            </c:numRef>
          </c:xVal>
          <c:yVal>
            <c:numRef>
              <c:f>'Duopolio e collusione'!$C$13:$C$14</c:f>
              <c:numCache>
                <c:formatCode>General</c:formatCode>
                <c:ptCount val="2"/>
                <c:pt idx="0">
                  <c:v>0</c:v>
                </c:pt>
                <c:pt idx="1">
                  <c:v>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F74-48B1-9955-9C0C8736FEC3}"/>
            </c:ext>
          </c:extLst>
        </c:ser>
        <c:ser>
          <c:idx val="1"/>
          <c:order val="1"/>
          <c:tx>
            <c:strRef>
              <c:f>'Duopolio e collusione'!$A$16</c:f>
              <c:strCache>
                <c:ptCount val="1"/>
                <c:pt idx="0">
                  <c:v>R2(q1)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'Duopolio e collusione'!$B$16:$B$17</c:f>
              <c:numCache>
                <c:formatCode>General</c:formatCode>
                <c:ptCount val="2"/>
                <c:pt idx="0">
                  <c:v>0</c:v>
                </c:pt>
                <c:pt idx="1">
                  <c:v>75</c:v>
                </c:pt>
              </c:numCache>
            </c:numRef>
          </c:xVal>
          <c:yVal>
            <c:numRef>
              <c:f>'Duopolio e collusione'!$C$16:$C$17</c:f>
              <c:numCache>
                <c:formatCode>0.00</c:formatCode>
                <c:ptCount val="2"/>
                <c:pt idx="0">
                  <c:v>37.5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F74-48B1-9955-9C0C8736FEC3}"/>
            </c:ext>
          </c:extLst>
        </c:ser>
        <c:ser>
          <c:idx val="2"/>
          <c:order val="2"/>
          <c:tx>
            <c:strRef>
              <c:f>'Duopolio e collusione'!$A$19</c:f>
              <c:strCache>
                <c:ptCount val="1"/>
                <c:pt idx="0">
                  <c:v>Curva collusione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'Duopolio e collusione'!$B$19:$B$20</c:f>
              <c:numCache>
                <c:formatCode>General</c:formatCode>
                <c:ptCount val="2"/>
                <c:pt idx="0">
                  <c:v>37.5</c:v>
                </c:pt>
                <c:pt idx="1">
                  <c:v>0</c:v>
                </c:pt>
              </c:numCache>
            </c:numRef>
          </c:xVal>
          <c:yVal>
            <c:numRef>
              <c:f>'Duopolio e collusione'!$C$19:$C$20</c:f>
              <c:numCache>
                <c:formatCode>0.00</c:formatCode>
                <c:ptCount val="2"/>
                <c:pt idx="0">
                  <c:v>0</c:v>
                </c:pt>
                <c:pt idx="1">
                  <c:v>37.5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F74-48B1-9955-9C0C8736FEC3}"/>
            </c:ext>
          </c:extLst>
        </c:ser>
        <c:ser>
          <c:idx val="3"/>
          <c:order val="3"/>
          <c:tx>
            <c:strRef>
              <c:f>'Duopolio e collusione'!$A$23</c:f>
              <c:strCache>
                <c:ptCount val="1"/>
                <c:pt idx="0">
                  <c:v>Concorrenza perfetta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strRef>
                  <c:f>'Duopolio e collusione'!$A$22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{8FADC966-E339-4DED-A74E-07803006F2AB}</c15:txfldGUID>
                      <c15:f>'Duopolio e collusione'!$A$22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5F74-48B1-9955-9C0C8736FEC3}"/>
                </c:ext>
              </c:extLst>
            </c:dLbl>
            <c:dLbl>
              <c:idx val="1"/>
              <c:tx>
                <c:strRef>
                  <c:f>'Duopolio e collusione'!$A$23</c:f>
                  <c:strCache>
                    <c:ptCount val="1"/>
                    <c:pt idx="0">
                      <c:v>Concorrenza perfetta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{075D015B-ECD1-4327-8573-C34EBE8B8904}</c15:txfldGUID>
                      <c15:f>'Duopolio e collusione'!$A$23</c15:f>
                      <c15:dlblFieldTableCache>
                        <c:ptCount val="1"/>
                        <c:pt idx="0">
                          <c:v>Concorrenza perfetta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5F74-48B1-9955-9C0C8736FEC3}"/>
                </c:ext>
              </c:extLst>
            </c:dLbl>
            <c:dLbl>
              <c:idx val="2"/>
              <c:tx>
                <c:strRef>
                  <c:f>'Duopolio e collusione'!$A$24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{3D77B089-B02E-4379-A9A0-4B2F79273C41}</c15:txfldGUID>
                      <c15:f>'Duopolio e collusione'!$A$24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5F74-48B1-9955-9C0C8736FE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'Duopolio e collusione'!$B$22:$B$24</c:f>
              <c:numCache>
                <c:formatCode>General</c:formatCode>
                <c:ptCount val="3"/>
                <c:pt idx="0">
                  <c:v>0</c:v>
                </c:pt>
                <c:pt idx="1">
                  <c:v>37.5</c:v>
                </c:pt>
                <c:pt idx="2">
                  <c:v>37.5</c:v>
                </c:pt>
              </c:numCache>
            </c:numRef>
          </c:xVal>
          <c:yVal>
            <c:numRef>
              <c:f>'Duopolio e collusione'!$C$22:$C$24</c:f>
              <c:numCache>
                <c:formatCode>0.00</c:formatCode>
                <c:ptCount val="3"/>
                <c:pt idx="0">
                  <c:v>37.5</c:v>
                </c:pt>
                <c:pt idx="1">
                  <c:v>37.5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F74-48B1-9955-9C0C8736FEC3}"/>
            </c:ext>
          </c:extLst>
        </c:ser>
        <c:ser>
          <c:idx val="4"/>
          <c:order val="4"/>
          <c:tx>
            <c:strRef>
              <c:f>'Duopolio e collusione'!$A$27</c:f>
              <c:strCache>
                <c:ptCount val="1"/>
                <c:pt idx="0">
                  <c:v>Equilibrio Nash-Cournot</c:v>
                </c:pt>
              </c:strCache>
            </c:strRef>
          </c:tx>
          <c:spPr>
            <a:ln w="19050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strRef>
                  <c:f>'Duopolio e collusione'!$A$26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{2F3B1B0B-61D5-4E5A-A0CF-5FC973276920}</c15:txfldGUID>
                      <c15:f>'Duopolio e collusione'!$A$26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5F74-48B1-9955-9C0C8736FEC3}"/>
                </c:ext>
              </c:extLst>
            </c:dLbl>
            <c:dLbl>
              <c:idx val="1"/>
              <c:layout>
                <c:manualLayout>
                  <c:x val="-1.3291221345261756E-2"/>
                  <c:y val="-3.6868178859776987E-2"/>
                </c:manualLayout>
              </c:layout>
              <c:tx>
                <c:strRef>
                  <c:f>'Duopolio e collusione'!$A$27</c:f>
                  <c:strCache>
                    <c:ptCount val="1"/>
                    <c:pt idx="0">
                      <c:v>Equilibrio Nash-Cournot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{6BF167C2-D68F-4005-BB96-4DCC531C9019}</c15:txfldGUID>
                      <c15:f>'Duopolio e collusione'!$A$27</c15:f>
                      <c15:dlblFieldTableCache>
                        <c:ptCount val="1"/>
                        <c:pt idx="0">
                          <c:v>Equilibrio Nash-Cournot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5F74-48B1-9955-9C0C8736FEC3}"/>
                </c:ext>
              </c:extLst>
            </c:dLbl>
            <c:dLbl>
              <c:idx val="2"/>
              <c:tx>
                <c:strRef>
                  <c:f>'Duopolio e collusione'!$A$28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{3407777D-C530-4AD8-AA64-6D374BF527F9}</c15:txfldGUID>
                      <c15:f>'Duopolio e collusione'!$A$28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5F74-48B1-9955-9C0C8736FE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'Duopolio e collusione'!$B$26:$B$28</c:f>
              <c:numCache>
                <c:formatCode>General</c:formatCode>
                <c:ptCount val="3"/>
                <c:pt idx="0">
                  <c:v>24.999999999999996</c:v>
                </c:pt>
                <c:pt idx="1">
                  <c:v>24.999999999999996</c:v>
                </c:pt>
                <c:pt idx="2">
                  <c:v>0</c:v>
                </c:pt>
              </c:numCache>
            </c:numRef>
          </c:xVal>
          <c:yVal>
            <c:numRef>
              <c:f>'Duopolio e collusione'!$C$26:$C$28</c:f>
              <c:numCache>
                <c:formatCode>0.00</c:formatCode>
                <c:ptCount val="3"/>
                <c:pt idx="0" formatCode="General">
                  <c:v>0</c:v>
                </c:pt>
                <c:pt idx="1">
                  <c:v>25</c:v>
                </c:pt>
                <c:pt idx="2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F74-48B1-9955-9C0C8736F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5935231"/>
        <c:axId val="611669839"/>
      </c:scatterChart>
      <c:valAx>
        <c:axId val="7559352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q1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11669839"/>
        <c:crosses val="autoZero"/>
        <c:crossBetween val="midCat"/>
      </c:valAx>
      <c:valAx>
        <c:axId val="611669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q2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559352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R1(P2)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'Duopolio differenziato'!$B$52</c:f>
              <c:strCache>
                <c:ptCount val="1"/>
                <c:pt idx="0">
                  <c:v>R1(P2)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'Duopolio differenziato'!$A$53:$A$60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'Duopolio differenziato'!$B$53:$B$60</c:f>
              <c:numCache>
                <c:formatCode>General</c:formatCode>
                <c:ptCount val="8"/>
                <c:pt idx="0">
                  <c:v>7.9</c:v>
                </c:pt>
                <c:pt idx="1">
                  <c:v>8.4</c:v>
                </c:pt>
                <c:pt idx="2">
                  <c:v>8.9</c:v>
                </c:pt>
                <c:pt idx="3">
                  <c:v>9.4</c:v>
                </c:pt>
                <c:pt idx="4">
                  <c:v>9.9</c:v>
                </c:pt>
                <c:pt idx="5">
                  <c:v>10.4</c:v>
                </c:pt>
                <c:pt idx="6">
                  <c:v>10.9</c:v>
                </c:pt>
                <c:pt idx="7">
                  <c:v>11.4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E05-4902-B45B-93FB01762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419695"/>
        <c:axId val="109362863"/>
      </c:scatterChart>
      <c:valAx>
        <c:axId val="1174196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9362863"/>
        <c:crosses val="autoZero"/>
        <c:crossBetween val="midCat"/>
      </c:valAx>
      <c:valAx>
        <c:axId val="109362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74196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Il mercato di Monopolio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34841425140018"/>
          <c:y val="0.13948798844966112"/>
          <c:w val="0.71595903602461441"/>
          <c:h val="0.7233679721519312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Monopolio!$B$39</c:f>
              <c:strCache>
                <c:ptCount val="1"/>
                <c:pt idx="0">
                  <c:v>Domanda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Monopolio!$A$40:$A$120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Monopolio!$B$40:$B$120</c:f>
              <c:numCache>
                <c:formatCode>0.00</c:formatCode>
                <c:ptCount val="81"/>
                <c:pt idx="0">
                  <c:v>16</c:v>
                </c:pt>
                <c:pt idx="1">
                  <c:v>15.8</c:v>
                </c:pt>
                <c:pt idx="2">
                  <c:v>15.6</c:v>
                </c:pt>
                <c:pt idx="3">
                  <c:v>15.4</c:v>
                </c:pt>
                <c:pt idx="4">
                  <c:v>15.2</c:v>
                </c:pt>
                <c:pt idx="5">
                  <c:v>15</c:v>
                </c:pt>
                <c:pt idx="6">
                  <c:v>14.8</c:v>
                </c:pt>
                <c:pt idx="7">
                  <c:v>14.6</c:v>
                </c:pt>
                <c:pt idx="8">
                  <c:v>14.4</c:v>
                </c:pt>
                <c:pt idx="9">
                  <c:v>14.2</c:v>
                </c:pt>
                <c:pt idx="10">
                  <c:v>14</c:v>
                </c:pt>
                <c:pt idx="11">
                  <c:v>13.8</c:v>
                </c:pt>
                <c:pt idx="12">
                  <c:v>13.6</c:v>
                </c:pt>
                <c:pt idx="13">
                  <c:v>13.4</c:v>
                </c:pt>
                <c:pt idx="14">
                  <c:v>13.2</c:v>
                </c:pt>
                <c:pt idx="15">
                  <c:v>13</c:v>
                </c:pt>
                <c:pt idx="16">
                  <c:v>12.8</c:v>
                </c:pt>
                <c:pt idx="17">
                  <c:v>12.6</c:v>
                </c:pt>
                <c:pt idx="18">
                  <c:v>12.4</c:v>
                </c:pt>
                <c:pt idx="19">
                  <c:v>12.2</c:v>
                </c:pt>
                <c:pt idx="20">
                  <c:v>12</c:v>
                </c:pt>
                <c:pt idx="21">
                  <c:v>11.8</c:v>
                </c:pt>
                <c:pt idx="22">
                  <c:v>11.6</c:v>
                </c:pt>
                <c:pt idx="23">
                  <c:v>11.399999999999999</c:v>
                </c:pt>
                <c:pt idx="24">
                  <c:v>11.2</c:v>
                </c:pt>
                <c:pt idx="25">
                  <c:v>11</c:v>
                </c:pt>
                <c:pt idx="26">
                  <c:v>10.8</c:v>
                </c:pt>
                <c:pt idx="27">
                  <c:v>10.6</c:v>
                </c:pt>
                <c:pt idx="28">
                  <c:v>10.399999999999999</c:v>
                </c:pt>
                <c:pt idx="29">
                  <c:v>10.199999999999999</c:v>
                </c:pt>
                <c:pt idx="30">
                  <c:v>10</c:v>
                </c:pt>
                <c:pt idx="31">
                  <c:v>9.8000000000000007</c:v>
                </c:pt>
                <c:pt idx="32">
                  <c:v>9.6</c:v>
                </c:pt>
                <c:pt idx="33">
                  <c:v>9.3999999999999986</c:v>
                </c:pt>
                <c:pt idx="34">
                  <c:v>9.1999999999999993</c:v>
                </c:pt>
                <c:pt idx="35">
                  <c:v>9</c:v>
                </c:pt>
                <c:pt idx="36">
                  <c:v>8.8000000000000007</c:v>
                </c:pt>
                <c:pt idx="37">
                  <c:v>8.6</c:v>
                </c:pt>
                <c:pt idx="38">
                  <c:v>8.3999999999999986</c:v>
                </c:pt>
                <c:pt idx="39">
                  <c:v>8.1999999999999993</c:v>
                </c:pt>
                <c:pt idx="40">
                  <c:v>8</c:v>
                </c:pt>
                <c:pt idx="41">
                  <c:v>7.7999999999999989</c:v>
                </c:pt>
                <c:pt idx="42">
                  <c:v>7.6</c:v>
                </c:pt>
                <c:pt idx="43">
                  <c:v>7.4</c:v>
                </c:pt>
                <c:pt idx="44">
                  <c:v>7.1999999999999993</c:v>
                </c:pt>
                <c:pt idx="45">
                  <c:v>7</c:v>
                </c:pt>
                <c:pt idx="46">
                  <c:v>6.7999999999999989</c:v>
                </c:pt>
                <c:pt idx="47">
                  <c:v>6.6</c:v>
                </c:pt>
                <c:pt idx="48">
                  <c:v>6.3999999999999986</c:v>
                </c:pt>
                <c:pt idx="49">
                  <c:v>6.1999999999999993</c:v>
                </c:pt>
                <c:pt idx="50">
                  <c:v>6</c:v>
                </c:pt>
                <c:pt idx="51">
                  <c:v>5.7999999999999989</c:v>
                </c:pt>
                <c:pt idx="52">
                  <c:v>5.6</c:v>
                </c:pt>
                <c:pt idx="53">
                  <c:v>5.3999999999999986</c:v>
                </c:pt>
                <c:pt idx="54">
                  <c:v>5.1999999999999993</c:v>
                </c:pt>
                <c:pt idx="55">
                  <c:v>5</c:v>
                </c:pt>
                <c:pt idx="56">
                  <c:v>4.7999999999999989</c:v>
                </c:pt>
                <c:pt idx="57">
                  <c:v>4.5999999999999996</c:v>
                </c:pt>
                <c:pt idx="58">
                  <c:v>4.3999999999999986</c:v>
                </c:pt>
                <c:pt idx="59">
                  <c:v>4.1999999999999993</c:v>
                </c:pt>
                <c:pt idx="60">
                  <c:v>4</c:v>
                </c:pt>
                <c:pt idx="61">
                  <c:v>3.7999999999999989</c:v>
                </c:pt>
                <c:pt idx="62">
                  <c:v>3.5999999999999996</c:v>
                </c:pt>
                <c:pt idx="63">
                  <c:v>3.3999999999999986</c:v>
                </c:pt>
                <c:pt idx="64">
                  <c:v>3.1999999999999993</c:v>
                </c:pt>
                <c:pt idx="65">
                  <c:v>3</c:v>
                </c:pt>
                <c:pt idx="66">
                  <c:v>2.7999999999999989</c:v>
                </c:pt>
                <c:pt idx="67">
                  <c:v>2.5999999999999996</c:v>
                </c:pt>
                <c:pt idx="68">
                  <c:v>2.3999999999999986</c:v>
                </c:pt>
                <c:pt idx="69">
                  <c:v>2.1999999999999993</c:v>
                </c:pt>
                <c:pt idx="70">
                  <c:v>2</c:v>
                </c:pt>
                <c:pt idx="71">
                  <c:v>1.7999999999999989</c:v>
                </c:pt>
                <c:pt idx="72">
                  <c:v>1.5999999999999996</c:v>
                </c:pt>
                <c:pt idx="73">
                  <c:v>1.3999999999999986</c:v>
                </c:pt>
                <c:pt idx="74">
                  <c:v>1.1999999999999993</c:v>
                </c:pt>
                <c:pt idx="75">
                  <c:v>1</c:v>
                </c:pt>
                <c:pt idx="76">
                  <c:v>0.79999999999999893</c:v>
                </c:pt>
                <c:pt idx="77">
                  <c:v>0.59999999999999964</c:v>
                </c:pt>
                <c:pt idx="78">
                  <c:v>0.39999999999999858</c:v>
                </c:pt>
                <c:pt idx="79">
                  <c:v>0.19999999999999929</c:v>
                </c:pt>
                <c:pt idx="8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35A-419F-B25F-231772955934}"/>
            </c:ext>
          </c:extLst>
        </c:ser>
        <c:ser>
          <c:idx val="1"/>
          <c:order val="1"/>
          <c:tx>
            <c:strRef>
              <c:f>Monopolio!$C$39</c:f>
              <c:strCache>
                <c:ptCount val="1"/>
                <c:pt idx="0">
                  <c:v>Offerta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Monopolio!$A$40:$A$120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Monopolio!$C$40:$C$120</c:f>
              <c:numCache>
                <c:formatCode>0.00</c:formatCode>
                <c:ptCount val="81"/>
                <c:pt idx="0">
                  <c:v>2</c:v>
                </c:pt>
                <c:pt idx="1">
                  <c:v>2.1</c:v>
                </c:pt>
                <c:pt idx="2">
                  <c:v>2.2000000000000002</c:v>
                </c:pt>
                <c:pt idx="3">
                  <c:v>2.2999999999999998</c:v>
                </c:pt>
                <c:pt idx="4">
                  <c:v>2.4</c:v>
                </c:pt>
                <c:pt idx="5">
                  <c:v>2.5</c:v>
                </c:pt>
                <c:pt idx="6">
                  <c:v>2.6</c:v>
                </c:pt>
                <c:pt idx="7">
                  <c:v>2.7</c:v>
                </c:pt>
                <c:pt idx="8">
                  <c:v>2.8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3.2</c:v>
                </c:pt>
                <c:pt idx="13">
                  <c:v>3.3</c:v>
                </c:pt>
                <c:pt idx="14">
                  <c:v>3.4000000000000004</c:v>
                </c:pt>
                <c:pt idx="15">
                  <c:v>3.5</c:v>
                </c:pt>
                <c:pt idx="16">
                  <c:v>3.6</c:v>
                </c:pt>
                <c:pt idx="17">
                  <c:v>3.7</c:v>
                </c:pt>
                <c:pt idx="18">
                  <c:v>3.8</c:v>
                </c:pt>
                <c:pt idx="19">
                  <c:v>3.9000000000000004</c:v>
                </c:pt>
                <c:pt idx="20">
                  <c:v>4</c:v>
                </c:pt>
                <c:pt idx="21">
                  <c:v>4.0999999999999996</c:v>
                </c:pt>
                <c:pt idx="22">
                  <c:v>4.2</c:v>
                </c:pt>
                <c:pt idx="23">
                  <c:v>4.3000000000000007</c:v>
                </c:pt>
                <c:pt idx="24">
                  <c:v>4.4000000000000004</c:v>
                </c:pt>
                <c:pt idx="25">
                  <c:v>4.5</c:v>
                </c:pt>
                <c:pt idx="26">
                  <c:v>4.5999999999999996</c:v>
                </c:pt>
                <c:pt idx="27">
                  <c:v>4.7</c:v>
                </c:pt>
                <c:pt idx="28">
                  <c:v>4.8000000000000007</c:v>
                </c:pt>
                <c:pt idx="29">
                  <c:v>4.9000000000000004</c:v>
                </c:pt>
                <c:pt idx="30">
                  <c:v>5</c:v>
                </c:pt>
                <c:pt idx="31">
                  <c:v>5.0999999999999996</c:v>
                </c:pt>
                <c:pt idx="32">
                  <c:v>5.2</c:v>
                </c:pt>
                <c:pt idx="33">
                  <c:v>5.3000000000000007</c:v>
                </c:pt>
                <c:pt idx="34">
                  <c:v>5.4</c:v>
                </c:pt>
                <c:pt idx="35">
                  <c:v>5.5</c:v>
                </c:pt>
                <c:pt idx="36">
                  <c:v>5.6</c:v>
                </c:pt>
                <c:pt idx="37">
                  <c:v>5.7</c:v>
                </c:pt>
                <c:pt idx="38">
                  <c:v>5.8000000000000007</c:v>
                </c:pt>
                <c:pt idx="39">
                  <c:v>5.9</c:v>
                </c:pt>
                <c:pt idx="40">
                  <c:v>6</c:v>
                </c:pt>
                <c:pt idx="41">
                  <c:v>6.1000000000000005</c:v>
                </c:pt>
                <c:pt idx="42">
                  <c:v>6.2</c:v>
                </c:pt>
                <c:pt idx="43">
                  <c:v>6.3</c:v>
                </c:pt>
                <c:pt idx="44">
                  <c:v>6.4</c:v>
                </c:pt>
                <c:pt idx="45">
                  <c:v>6.5</c:v>
                </c:pt>
                <c:pt idx="46">
                  <c:v>6.6000000000000005</c:v>
                </c:pt>
                <c:pt idx="47">
                  <c:v>6.7</c:v>
                </c:pt>
                <c:pt idx="48">
                  <c:v>6.8000000000000007</c:v>
                </c:pt>
                <c:pt idx="49">
                  <c:v>6.9</c:v>
                </c:pt>
                <c:pt idx="50">
                  <c:v>7</c:v>
                </c:pt>
                <c:pt idx="51">
                  <c:v>7.1000000000000005</c:v>
                </c:pt>
                <c:pt idx="52">
                  <c:v>7.2</c:v>
                </c:pt>
                <c:pt idx="53">
                  <c:v>7.3000000000000007</c:v>
                </c:pt>
                <c:pt idx="54">
                  <c:v>7.4</c:v>
                </c:pt>
                <c:pt idx="55">
                  <c:v>7.5</c:v>
                </c:pt>
                <c:pt idx="56">
                  <c:v>7.6000000000000005</c:v>
                </c:pt>
                <c:pt idx="57">
                  <c:v>7.7</c:v>
                </c:pt>
                <c:pt idx="58">
                  <c:v>7.8000000000000007</c:v>
                </c:pt>
                <c:pt idx="59">
                  <c:v>7.9</c:v>
                </c:pt>
                <c:pt idx="60">
                  <c:v>8</c:v>
                </c:pt>
                <c:pt idx="61">
                  <c:v>8.1000000000000014</c:v>
                </c:pt>
                <c:pt idx="62">
                  <c:v>8.1999999999999993</c:v>
                </c:pt>
                <c:pt idx="63">
                  <c:v>8.3000000000000007</c:v>
                </c:pt>
                <c:pt idx="64">
                  <c:v>8.4</c:v>
                </c:pt>
                <c:pt idx="65">
                  <c:v>8.5</c:v>
                </c:pt>
                <c:pt idx="66">
                  <c:v>8.6000000000000014</c:v>
                </c:pt>
                <c:pt idx="67">
                  <c:v>8.6999999999999993</c:v>
                </c:pt>
                <c:pt idx="68">
                  <c:v>8.8000000000000007</c:v>
                </c:pt>
                <c:pt idx="69">
                  <c:v>8.9</c:v>
                </c:pt>
                <c:pt idx="70">
                  <c:v>9</c:v>
                </c:pt>
                <c:pt idx="71">
                  <c:v>9.1000000000000014</c:v>
                </c:pt>
                <c:pt idx="72">
                  <c:v>9.1999999999999993</c:v>
                </c:pt>
                <c:pt idx="73">
                  <c:v>9.3000000000000007</c:v>
                </c:pt>
                <c:pt idx="74">
                  <c:v>9.4</c:v>
                </c:pt>
                <c:pt idx="75">
                  <c:v>9.5</c:v>
                </c:pt>
                <c:pt idx="76">
                  <c:v>9.6000000000000014</c:v>
                </c:pt>
                <c:pt idx="77">
                  <c:v>9.6999999999999993</c:v>
                </c:pt>
                <c:pt idx="78">
                  <c:v>9.8000000000000007</c:v>
                </c:pt>
                <c:pt idx="79">
                  <c:v>9.9</c:v>
                </c:pt>
                <c:pt idx="80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35A-419F-B25F-231772955934}"/>
            </c:ext>
          </c:extLst>
        </c:ser>
        <c:ser>
          <c:idx val="2"/>
          <c:order val="2"/>
          <c:tx>
            <c:strRef>
              <c:f>Monopolio!$A$21</c:f>
              <c:strCache>
                <c:ptCount val="1"/>
                <c:pt idx="0">
                  <c:v>Punto equilibrio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Monopolio!$C$21:$C$23</c:f>
              <c:numCache>
                <c:formatCode>0.00</c:formatCode>
                <c:ptCount val="3"/>
                <c:pt idx="0">
                  <c:v>0</c:v>
                </c:pt>
                <c:pt idx="1">
                  <c:v>28</c:v>
                </c:pt>
                <c:pt idx="2">
                  <c:v>28</c:v>
                </c:pt>
              </c:numCache>
            </c:numRef>
          </c:xVal>
          <c:yVal>
            <c:numRef>
              <c:f>Monopolio!$B$21:$B$23</c:f>
              <c:numCache>
                <c:formatCode>0.00</c:formatCode>
                <c:ptCount val="3"/>
                <c:pt idx="0">
                  <c:v>10.399999999999999</c:v>
                </c:pt>
                <c:pt idx="1">
                  <c:v>10.399999999999999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35A-419F-B25F-231772955934}"/>
            </c:ext>
          </c:extLst>
        </c:ser>
        <c:ser>
          <c:idx val="3"/>
          <c:order val="3"/>
          <c:tx>
            <c:strRef>
              <c:f>Monopolio!$D$39</c:f>
              <c:strCache>
                <c:ptCount val="1"/>
                <c:pt idx="0">
                  <c:v>Ricavo marginale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Monopolio!$A$40:$A$120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Monopolio!$D$40:$D$120</c:f>
              <c:numCache>
                <c:formatCode>0.00</c:formatCode>
                <c:ptCount val="81"/>
                <c:pt idx="0">
                  <c:v>16</c:v>
                </c:pt>
                <c:pt idx="1">
                  <c:v>15.6</c:v>
                </c:pt>
                <c:pt idx="2">
                  <c:v>15.2</c:v>
                </c:pt>
                <c:pt idx="3">
                  <c:v>14.8</c:v>
                </c:pt>
                <c:pt idx="4">
                  <c:v>14.4</c:v>
                </c:pt>
                <c:pt idx="5">
                  <c:v>14</c:v>
                </c:pt>
                <c:pt idx="6">
                  <c:v>13.6</c:v>
                </c:pt>
                <c:pt idx="7">
                  <c:v>13.2</c:v>
                </c:pt>
                <c:pt idx="8">
                  <c:v>12.8</c:v>
                </c:pt>
                <c:pt idx="9">
                  <c:v>12.4</c:v>
                </c:pt>
                <c:pt idx="10">
                  <c:v>12</c:v>
                </c:pt>
                <c:pt idx="11">
                  <c:v>11.6</c:v>
                </c:pt>
                <c:pt idx="12">
                  <c:v>11.2</c:v>
                </c:pt>
                <c:pt idx="13">
                  <c:v>10.8</c:v>
                </c:pt>
                <c:pt idx="14">
                  <c:v>10.399999999999999</c:v>
                </c:pt>
                <c:pt idx="15">
                  <c:v>10</c:v>
                </c:pt>
                <c:pt idx="16">
                  <c:v>9.6</c:v>
                </c:pt>
                <c:pt idx="17">
                  <c:v>9.1999999999999993</c:v>
                </c:pt>
                <c:pt idx="18">
                  <c:v>8.8000000000000007</c:v>
                </c:pt>
                <c:pt idx="19">
                  <c:v>8.3999999999999986</c:v>
                </c:pt>
                <c:pt idx="20">
                  <c:v>8</c:v>
                </c:pt>
                <c:pt idx="21">
                  <c:v>7.6</c:v>
                </c:pt>
                <c:pt idx="22">
                  <c:v>7.1999999999999993</c:v>
                </c:pt>
                <c:pt idx="23">
                  <c:v>6.7999999999999989</c:v>
                </c:pt>
                <c:pt idx="24">
                  <c:v>6.3999999999999986</c:v>
                </c:pt>
                <c:pt idx="25">
                  <c:v>6</c:v>
                </c:pt>
                <c:pt idx="26">
                  <c:v>5.6</c:v>
                </c:pt>
                <c:pt idx="27">
                  <c:v>5.1999999999999993</c:v>
                </c:pt>
                <c:pt idx="28">
                  <c:v>4.7999999999999989</c:v>
                </c:pt>
                <c:pt idx="29">
                  <c:v>4.3999999999999986</c:v>
                </c:pt>
                <c:pt idx="30">
                  <c:v>4</c:v>
                </c:pt>
                <c:pt idx="31">
                  <c:v>3.5999999999999996</c:v>
                </c:pt>
                <c:pt idx="32">
                  <c:v>3.1999999999999993</c:v>
                </c:pt>
                <c:pt idx="33">
                  <c:v>2.7999999999999989</c:v>
                </c:pt>
                <c:pt idx="34">
                  <c:v>2.3999999999999986</c:v>
                </c:pt>
                <c:pt idx="35">
                  <c:v>2</c:v>
                </c:pt>
                <c:pt idx="36">
                  <c:v>1.5999999999999996</c:v>
                </c:pt>
                <c:pt idx="37">
                  <c:v>1.1999999999999993</c:v>
                </c:pt>
                <c:pt idx="38">
                  <c:v>0.79999999999999893</c:v>
                </c:pt>
                <c:pt idx="39">
                  <c:v>0.39999999999999858</c:v>
                </c:pt>
                <c:pt idx="40">
                  <c:v>0</c:v>
                </c:pt>
                <c:pt idx="41">
                  <c:v>-0.40000000000000213</c:v>
                </c:pt>
                <c:pt idx="42">
                  <c:v>-0.80000000000000071</c:v>
                </c:pt>
                <c:pt idx="43">
                  <c:v>-1.1999999999999993</c:v>
                </c:pt>
                <c:pt idx="44">
                  <c:v>-1.6000000000000014</c:v>
                </c:pt>
                <c:pt idx="45">
                  <c:v>-2</c:v>
                </c:pt>
                <c:pt idx="46">
                  <c:v>-2.4000000000000021</c:v>
                </c:pt>
                <c:pt idx="47">
                  <c:v>-2.8000000000000007</c:v>
                </c:pt>
                <c:pt idx="48">
                  <c:v>-3.2000000000000028</c:v>
                </c:pt>
                <c:pt idx="49">
                  <c:v>-3.6000000000000014</c:v>
                </c:pt>
                <c:pt idx="50">
                  <c:v>-4</c:v>
                </c:pt>
                <c:pt idx="51">
                  <c:v>-4.4000000000000021</c:v>
                </c:pt>
                <c:pt idx="52">
                  <c:v>-4.8000000000000007</c:v>
                </c:pt>
                <c:pt idx="53">
                  <c:v>-5.2000000000000028</c:v>
                </c:pt>
                <c:pt idx="54">
                  <c:v>-5.6000000000000014</c:v>
                </c:pt>
                <c:pt idx="55">
                  <c:v>-6</c:v>
                </c:pt>
                <c:pt idx="56">
                  <c:v>-6.4000000000000021</c:v>
                </c:pt>
                <c:pt idx="57">
                  <c:v>-6.8000000000000007</c:v>
                </c:pt>
                <c:pt idx="58">
                  <c:v>-7.2000000000000028</c:v>
                </c:pt>
                <c:pt idx="59">
                  <c:v>-7.6000000000000014</c:v>
                </c:pt>
                <c:pt idx="60">
                  <c:v>-8</c:v>
                </c:pt>
                <c:pt idx="61">
                  <c:v>-8.4000000000000021</c:v>
                </c:pt>
                <c:pt idx="62">
                  <c:v>-8.8000000000000007</c:v>
                </c:pt>
                <c:pt idx="63">
                  <c:v>-9.2000000000000028</c:v>
                </c:pt>
                <c:pt idx="64">
                  <c:v>-9.6000000000000014</c:v>
                </c:pt>
                <c:pt idx="65">
                  <c:v>-10</c:v>
                </c:pt>
                <c:pt idx="66">
                  <c:v>-10.400000000000002</c:v>
                </c:pt>
                <c:pt idx="67">
                  <c:v>-10.8</c:v>
                </c:pt>
                <c:pt idx="68">
                  <c:v>-11.200000000000003</c:v>
                </c:pt>
                <c:pt idx="69">
                  <c:v>-11.600000000000001</c:v>
                </c:pt>
                <c:pt idx="70">
                  <c:v>-12</c:v>
                </c:pt>
                <c:pt idx="71">
                  <c:v>-12.400000000000002</c:v>
                </c:pt>
                <c:pt idx="72">
                  <c:v>-12.8</c:v>
                </c:pt>
                <c:pt idx="73">
                  <c:v>-13.200000000000003</c:v>
                </c:pt>
                <c:pt idx="74">
                  <c:v>-13.600000000000001</c:v>
                </c:pt>
                <c:pt idx="75">
                  <c:v>-14</c:v>
                </c:pt>
                <c:pt idx="76">
                  <c:v>-14.400000000000002</c:v>
                </c:pt>
                <c:pt idx="77">
                  <c:v>-14.8</c:v>
                </c:pt>
                <c:pt idx="78">
                  <c:v>-15.200000000000003</c:v>
                </c:pt>
                <c:pt idx="79">
                  <c:v>-15.600000000000001</c:v>
                </c:pt>
                <c:pt idx="80">
                  <c:v>-16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35A-419F-B25F-231772955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165040"/>
        <c:axId val="425165432"/>
      </c:scatterChart>
      <c:valAx>
        <c:axId val="425165040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5165432"/>
        <c:crosses val="autoZero"/>
        <c:crossBetween val="midCat"/>
        <c:majorUnit val="5"/>
      </c:valAx>
      <c:valAx>
        <c:axId val="425165432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Prezzo</a:t>
                </a:r>
              </a:p>
            </c:rich>
          </c:tx>
          <c:layout>
            <c:manualLayout>
              <c:xMode val="edge"/>
              <c:yMode val="edge"/>
              <c:x val="3.7045257754392928E-2"/>
              <c:y val="0.445484272021175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516504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231867848689901"/>
          <c:y val="0.15839947717378702"/>
          <c:w val="0.23434244548844554"/>
          <c:h val="0.206897949884345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'Duopolio differenziato'!$D$52</c:f>
              <c:strCache>
                <c:ptCount val="1"/>
                <c:pt idx="0">
                  <c:v>R2(P1)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'Duopolio differenziato'!$C$53:$C$60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'Duopolio differenziato'!$D$53:$D$60</c:f>
              <c:numCache>
                <c:formatCode>General</c:formatCode>
                <c:ptCount val="8"/>
                <c:pt idx="0">
                  <c:v>12.3</c:v>
                </c:pt>
                <c:pt idx="1">
                  <c:v>12.8</c:v>
                </c:pt>
                <c:pt idx="2">
                  <c:v>13.3</c:v>
                </c:pt>
                <c:pt idx="3">
                  <c:v>13.8</c:v>
                </c:pt>
                <c:pt idx="4">
                  <c:v>14.3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910-43CC-B678-30A842E91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589727"/>
        <c:axId val="180313151"/>
      </c:scatterChart>
      <c:valAx>
        <c:axId val="1135897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313151"/>
        <c:crosses val="autoZero"/>
        <c:crossBetween val="midCat"/>
      </c:valAx>
      <c:valAx>
        <c:axId val="180313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5897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Equilibrio duopolio differenziato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'Duopolio differenziato'!$G$37</c:f>
              <c:strCache>
                <c:ptCount val="1"/>
                <c:pt idx="0">
                  <c:v>Curva R1(P2)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'Duopolio differenziato'!$F$38:$F$133</c:f>
              <c:numCache>
                <c:formatCode>0.0</c:formatCode>
                <c:ptCount val="96"/>
                <c:pt idx="0">
                  <c:v>0</c:v>
                </c:pt>
                <c:pt idx="1">
                  <c:v>0.3</c:v>
                </c:pt>
                <c:pt idx="2">
                  <c:v>0.6</c:v>
                </c:pt>
                <c:pt idx="3">
                  <c:v>0.9</c:v>
                </c:pt>
                <c:pt idx="4">
                  <c:v>1.2</c:v>
                </c:pt>
                <c:pt idx="5">
                  <c:v>1.5</c:v>
                </c:pt>
                <c:pt idx="6">
                  <c:v>1.8</c:v>
                </c:pt>
                <c:pt idx="7">
                  <c:v>2.1</c:v>
                </c:pt>
                <c:pt idx="8">
                  <c:v>2.4</c:v>
                </c:pt>
                <c:pt idx="9">
                  <c:v>2.7</c:v>
                </c:pt>
                <c:pt idx="10">
                  <c:v>3</c:v>
                </c:pt>
                <c:pt idx="11">
                  <c:v>3.3</c:v>
                </c:pt>
                <c:pt idx="12">
                  <c:v>3.6</c:v>
                </c:pt>
                <c:pt idx="13">
                  <c:v>3.9</c:v>
                </c:pt>
                <c:pt idx="14">
                  <c:v>4.2</c:v>
                </c:pt>
                <c:pt idx="15">
                  <c:v>4.5</c:v>
                </c:pt>
                <c:pt idx="16">
                  <c:v>4.8</c:v>
                </c:pt>
                <c:pt idx="17">
                  <c:v>5.0999999999999996</c:v>
                </c:pt>
                <c:pt idx="18">
                  <c:v>5.4</c:v>
                </c:pt>
                <c:pt idx="19">
                  <c:v>5.7</c:v>
                </c:pt>
                <c:pt idx="20">
                  <c:v>6</c:v>
                </c:pt>
                <c:pt idx="21">
                  <c:v>6.3</c:v>
                </c:pt>
                <c:pt idx="22">
                  <c:v>6.6</c:v>
                </c:pt>
                <c:pt idx="23">
                  <c:v>6.9</c:v>
                </c:pt>
                <c:pt idx="24">
                  <c:v>7.2</c:v>
                </c:pt>
                <c:pt idx="25">
                  <c:v>7.5</c:v>
                </c:pt>
                <c:pt idx="26">
                  <c:v>7.8</c:v>
                </c:pt>
                <c:pt idx="27">
                  <c:v>8.1</c:v>
                </c:pt>
                <c:pt idx="28">
                  <c:v>8.4</c:v>
                </c:pt>
                <c:pt idx="29">
                  <c:v>8.6999999999999993</c:v>
                </c:pt>
                <c:pt idx="30">
                  <c:v>9</c:v>
                </c:pt>
                <c:pt idx="31">
                  <c:v>9.3000000000000007</c:v>
                </c:pt>
                <c:pt idx="32">
                  <c:v>9.6</c:v>
                </c:pt>
                <c:pt idx="33">
                  <c:v>9.9</c:v>
                </c:pt>
                <c:pt idx="34">
                  <c:v>10.199999999999999</c:v>
                </c:pt>
                <c:pt idx="35">
                  <c:v>10.5</c:v>
                </c:pt>
                <c:pt idx="36">
                  <c:v>10.8</c:v>
                </c:pt>
                <c:pt idx="37">
                  <c:v>11.1</c:v>
                </c:pt>
                <c:pt idx="38">
                  <c:v>11.4</c:v>
                </c:pt>
                <c:pt idx="39">
                  <c:v>11.7</c:v>
                </c:pt>
                <c:pt idx="40">
                  <c:v>12</c:v>
                </c:pt>
                <c:pt idx="41">
                  <c:v>12.3</c:v>
                </c:pt>
                <c:pt idx="42">
                  <c:v>12.6</c:v>
                </c:pt>
                <c:pt idx="43">
                  <c:v>12.9</c:v>
                </c:pt>
                <c:pt idx="44">
                  <c:v>13.2</c:v>
                </c:pt>
                <c:pt idx="45">
                  <c:v>13.5</c:v>
                </c:pt>
                <c:pt idx="46">
                  <c:v>13.8</c:v>
                </c:pt>
                <c:pt idx="47">
                  <c:v>14.1</c:v>
                </c:pt>
                <c:pt idx="48">
                  <c:v>14.4</c:v>
                </c:pt>
                <c:pt idx="49">
                  <c:v>14.7</c:v>
                </c:pt>
                <c:pt idx="50">
                  <c:v>15</c:v>
                </c:pt>
                <c:pt idx="51">
                  <c:v>15.3</c:v>
                </c:pt>
                <c:pt idx="52">
                  <c:v>15.6</c:v>
                </c:pt>
                <c:pt idx="53">
                  <c:v>15.9</c:v>
                </c:pt>
                <c:pt idx="54">
                  <c:v>16.2</c:v>
                </c:pt>
                <c:pt idx="55">
                  <c:v>16.5</c:v>
                </c:pt>
                <c:pt idx="56">
                  <c:v>16.8</c:v>
                </c:pt>
                <c:pt idx="57">
                  <c:v>17.100000000000001</c:v>
                </c:pt>
                <c:pt idx="58">
                  <c:v>17.399999999999999</c:v>
                </c:pt>
                <c:pt idx="59">
                  <c:v>17.7</c:v>
                </c:pt>
                <c:pt idx="60">
                  <c:v>18</c:v>
                </c:pt>
                <c:pt idx="61">
                  <c:v>18.3</c:v>
                </c:pt>
                <c:pt idx="62">
                  <c:v>18.600000000000001</c:v>
                </c:pt>
                <c:pt idx="63">
                  <c:v>18.899999999999999</c:v>
                </c:pt>
                <c:pt idx="64">
                  <c:v>19.2</c:v>
                </c:pt>
                <c:pt idx="65">
                  <c:v>19.5</c:v>
                </c:pt>
                <c:pt idx="66">
                  <c:v>19.8</c:v>
                </c:pt>
                <c:pt idx="67">
                  <c:v>20.100000000000001</c:v>
                </c:pt>
                <c:pt idx="68">
                  <c:v>20.399999999999999</c:v>
                </c:pt>
                <c:pt idx="69">
                  <c:v>20.7</c:v>
                </c:pt>
                <c:pt idx="70">
                  <c:v>21</c:v>
                </c:pt>
                <c:pt idx="71">
                  <c:v>21.3</c:v>
                </c:pt>
                <c:pt idx="72">
                  <c:v>21.6</c:v>
                </c:pt>
                <c:pt idx="73">
                  <c:v>21.9</c:v>
                </c:pt>
                <c:pt idx="74">
                  <c:v>22.2</c:v>
                </c:pt>
                <c:pt idx="75">
                  <c:v>22.5</c:v>
                </c:pt>
                <c:pt idx="76">
                  <c:v>22.8</c:v>
                </c:pt>
                <c:pt idx="77">
                  <c:v>23.1</c:v>
                </c:pt>
                <c:pt idx="78">
                  <c:v>23.4</c:v>
                </c:pt>
                <c:pt idx="79">
                  <c:v>23.7</c:v>
                </c:pt>
                <c:pt idx="80">
                  <c:v>24</c:v>
                </c:pt>
                <c:pt idx="81">
                  <c:v>24.3</c:v>
                </c:pt>
                <c:pt idx="82">
                  <c:v>24.6</c:v>
                </c:pt>
                <c:pt idx="83">
                  <c:v>24.9</c:v>
                </c:pt>
                <c:pt idx="84">
                  <c:v>25.2</c:v>
                </c:pt>
                <c:pt idx="85">
                  <c:v>25.5</c:v>
                </c:pt>
                <c:pt idx="86">
                  <c:v>25.8</c:v>
                </c:pt>
                <c:pt idx="87">
                  <c:v>26.1</c:v>
                </c:pt>
                <c:pt idx="88">
                  <c:v>26.4</c:v>
                </c:pt>
                <c:pt idx="89">
                  <c:v>26.7</c:v>
                </c:pt>
                <c:pt idx="90">
                  <c:v>27</c:v>
                </c:pt>
                <c:pt idx="91">
                  <c:v>27.3</c:v>
                </c:pt>
                <c:pt idx="92">
                  <c:v>27.6</c:v>
                </c:pt>
                <c:pt idx="93">
                  <c:v>27.9</c:v>
                </c:pt>
                <c:pt idx="94">
                  <c:v>28.2</c:v>
                </c:pt>
                <c:pt idx="95">
                  <c:v>28.5</c:v>
                </c:pt>
              </c:numCache>
            </c:numRef>
          </c:xVal>
          <c:yVal>
            <c:numRef>
              <c:f>'Duopolio differenziato'!$G$38:$G$133</c:f>
              <c:numCache>
                <c:formatCode>0.0</c:formatCode>
                <c:ptCount val="96"/>
                <c:pt idx="0">
                  <c:v>-15.8</c:v>
                </c:pt>
                <c:pt idx="1">
                  <c:v>-15.200000000000001</c:v>
                </c:pt>
                <c:pt idx="2">
                  <c:v>-14.600000000000001</c:v>
                </c:pt>
                <c:pt idx="3">
                  <c:v>-14</c:v>
                </c:pt>
                <c:pt idx="4">
                  <c:v>-13.4</c:v>
                </c:pt>
                <c:pt idx="5">
                  <c:v>-12.8</c:v>
                </c:pt>
                <c:pt idx="6">
                  <c:v>-12.200000000000001</c:v>
                </c:pt>
                <c:pt idx="7">
                  <c:v>-11.600000000000001</c:v>
                </c:pt>
                <c:pt idx="8">
                  <c:v>-11</c:v>
                </c:pt>
                <c:pt idx="9">
                  <c:v>-10.4</c:v>
                </c:pt>
                <c:pt idx="10">
                  <c:v>-9.8000000000000007</c:v>
                </c:pt>
                <c:pt idx="11">
                  <c:v>-9.2000000000000011</c:v>
                </c:pt>
                <c:pt idx="12">
                  <c:v>-8.6000000000000014</c:v>
                </c:pt>
                <c:pt idx="13">
                  <c:v>-8</c:v>
                </c:pt>
                <c:pt idx="14">
                  <c:v>-7.4</c:v>
                </c:pt>
                <c:pt idx="15">
                  <c:v>-6.8000000000000007</c:v>
                </c:pt>
                <c:pt idx="16">
                  <c:v>-6.2000000000000011</c:v>
                </c:pt>
                <c:pt idx="17">
                  <c:v>-5.6000000000000014</c:v>
                </c:pt>
                <c:pt idx="18">
                  <c:v>-5</c:v>
                </c:pt>
                <c:pt idx="19">
                  <c:v>-4.4000000000000004</c:v>
                </c:pt>
                <c:pt idx="20">
                  <c:v>-3.8000000000000007</c:v>
                </c:pt>
                <c:pt idx="21">
                  <c:v>-3.2000000000000011</c:v>
                </c:pt>
                <c:pt idx="22">
                  <c:v>-2.6000000000000014</c:v>
                </c:pt>
                <c:pt idx="23">
                  <c:v>-2</c:v>
                </c:pt>
                <c:pt idx="24">
                  <c:v>-1.4000000000000004</c:v>
                </c:pt>
                <c:pt idx="25">
                  <c:v>-0.80000000000000071</c:v>
                </c:pt>
                <c:pt idx="26">
                  <c:v>-0.20000000000000107</c:v>
                </c:pt>
                <c:pt idx="27">
                  <c:v>0.39999999999999858</c:v>
                </c:pt>
                <c:pt idx="28">
                  <c:v>1</c:v>
                </c:pt>
                <c:pt idx="29">
                  <c:v>1.5999999999999979</c:v>
                </c:pt>
                <c:pt idx="30">
                  <c:v>2.1999999999999993</c:v>
                </c:pt>
                <c:pt idx="31">
                  <c:v>2.8000000000000007</c:v>
                </c:pt>
                <c:pt idx="32">
                  <c:v>3.3999999999999986</c:v>
                </c:pt>
                <c:pt idx="33">
                  <c:v>4</c:v>
                </c:pt>
                <c:pt idx="34">
                  <c:v>4.5999999999999979</c:v>
                </c:pt>
                <c:pt idx="35">
                  <c:v>5.1999999999999993</c:v>
                </c:pt>
                <c:pt idx="36">
                  <c:v>5.8000000000000007</c:v>
                </c:pt>
                <c:pt idx="37">
                  <c:v>6.3999999999999986</c:v>
                </c:pt>
                <c:pt idx="38">
                  <c:v>7</c:v>
                </c:pt>
                <c:pt idx="39">
                  <c:v>7.5999999999999979</c:v>
                </c:pt>
                <c:pt idx="40">
                  <c:v>8.1999999999999993</c:v>
                </c:pt>
                <c:pt idx="41">
                  <c:v>8.8000000000000007</c:v>
                </c:pt>
                <c:pt idx="42">
                  <c:v>9.3999999999999986</c:v>
                </c:pt>
                <c:pt idx="43">
                  <c:v>10</c:v>
                </c:pt>
                <c:pt idx="44">
                  <c:v>10.599999999999998</c:v>
                </c:pt>
                <c:pt idx="45">
                  <c:v>11.2</c:v>
                </c:pt>
                <c:pt idx="46">
                  <c:v>11.8</c:v>
                </c:pt>
                <c:pt idx="47">
                  <c:v>12.399999999999999</c:v>
                </c:pt>
                <c:pt idx="48">
                  <c:v>13</c:v>
                </c:pt>
                <c:pt idx="49">
                  <c:v>13.599999999999998</c:v>
                </c:pt>
                <c:pt idx="50">
                  <c:v>14.2</c:v>
                </c:pt>
                <c:pt idx="51">
                  <c:v>14.8</c:v>
                </c:pt>
                <c:pt idx="52">
                  <c:v>15.399999999999999</c:v>
                </c:pt>
                <c:pt idx="53">
                  <c:v>16</c:v>
                </c:pt>
                <c:pt idx="54">
                  <c:v>16.599999999999998</c:v>
                </c:pt>
                <c:pt idx="55">
                  <c:v>17.2</c:v>
                </c:pt>
                <c:pt idx="56">
                  <c:v>17.8</c:v>
                </c:pt>
                <c:pt idx="57">
                  <c:v>18.400000000000002</c:v>
                </c:pt>
                <c:pt idx="58">
                  <c:v>18.999999999999996</c:v>
                </c:pt>
                <c:pt idx="59">
                  <c:v>19.599999999999998</c:v>
                </c:pt>
                <c:pt idx="60">
                  <c:v>20.2</c:v>
                </c:pt>
                <c:pt idx="61">
                  <c:v>20.8</c:v>
                </c:pt>
                <c:pt idx="62">
                  <c:v>21.400000000000002</c:v>
                </c:pt>
                <c:pt idx="63">
                  <c:v>21.999999999999996</c:v>
                </c:pt>
                <c:pt idx="64">
                  <c:v>22.599999999999998</c:v>
                </c:pt>
                <c:pt idx="65">
                  <c:v>23.2</c:v>
                </c:pt>
                <c:pt idx="66">
                  <c:v>23.8</c:v>
                </c:pt>
                <c:pt idx="67">
                  <c:v>24.400000000000002</c:v>
                </c:pt>
                <c:pt idx="68">
                  <c:v>24.999999999999996</c:v>
                </c:pt>
                <c:pt idx="69">
                  <c:v>25.599999999999998</c:v>
                </c:pt>
                <c:pt idx="70">
                  <c:v>26.2</c:v>
                </c:pt>
                <c:pt idx="71">
                  <c:v>26.8</c:v>
                </c:pt>
                <c:pt idx="72">
                  <c:v>27.400000000000002</c:v>
                </c:pt>
                <c:pt idx="73">
                  <c:v>27.999999999999996</c:v>
                </c:pt>
                <c:pt idx="74">
                  <c:v>28.599999999999998</c:v>
                </c:pt>
                <c:pt idx="75">
                  <c:v>29.2</c:v>
                </c:pt>
                <c:pt idx="76">
                  <c:v>29.8</c:v>
                </c:pt>
                <c:pt idx="77">
                  <c:v>30.400000000000002</c:v>
                </c:pt>
                <c:pt idx="78">
                  <c:v>30.999999999999996</c:v>
                </c:pt>
                <c:pt idx="79">
                  <c:v>31.599999999999998</c:v>
                </c:pt>
                <c:pt idx="80">
                  <c:v>32.200000000000003</c:v>
                </c:pt>
                <c:pt idx="81">
                  <c:v>32.799999999999997</c:v>
                </c:pt>
                <c:pt idx="82">
                  <c:v>33.400000000000006</c:v>
                </c:pt>
                <c:pt idx="83">
                  <c:v>34</c:v>
                </c:pt>
                <c:pt idx="84">
                  <c:v>34.599999999999994</c:v>
                </c:pt>
                <c:pt idx="85">
                  <c:v>35.200000000000003</c:v>
                </c:pt>
                <c:pt idx="86">
                  <c:v>35.799999999999997</c:v>
                </c:pt>
                <c:pt idx="87">
                  <c:v>36.400000000000006</c:v>
                </c:pt>
                <c:pt idx="88">
                  <c:v>37</c:v>
                </c:pt>
                <c:pt idx="89">
                  <c:v>37.599999999999994</c:v>
                </c:pt>
                <c:pt idx="90">
                  <c:v>38.200000000000003</c:v>
                </c:pt>
                <c:pt idx="91">
                  <c:v>38.799999999999997</c:v>
                </c:pt>
                <c:pt idx="92">
                  <c:v>39.400000000000006</c:v>
                </c:pt>
                <c:pt idx="93">
                  <c:v>40</c:v>
                </c:pt>
                <c:pt idx="94">
                  <c:v>40.599999999999994</c:v>
                </c:pt>
                <c:pt idx="95">
                  <c:v>41.2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944-4533-9F64-49631FDDAE2C}"/>
            </c:ext>
          </c:extLst>
        </c:ser>
        <c:ser>
          <c:idx val="1"/>
          <c:order val="1"/>
          <c:tx>
            <c:strRef>
              <c:f>'Duopolio differenziato'!$H$37</c:f>
              <c:strCache>
                <c:ptCount val="1"/>
                <c:pt idx="0">
                  <c:v>Curva R2(P1)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'Duopolio differenziato'!$F$38:$F$133</c:f>
              <c:numCache>
                <c:formatCode>0.0</c:formatCode>
                <c:ptCount val="96"/>
                <c:pt idx="0">
                  <c:v>0</c:v>
                </c:pt>
                <c:pt idx="1">
                  <c:v>0.3</c:v>
                </c:pt>
                <c:pt idx="2">
                  <c:v>0.6</c:v>
                </c:pt>
                <c:pt idx="3">
                  <c:v>0.9</c:v>
                </c:pt>
                <c:pt idx="4">
                  <c:v>1.2</c:v>
                </c:pt>
                <c:pt idx="5">
                  <c:v>1.5</c:v>
                </c:pt>
                <c:pt idx="6">
                  <c:v>1.8</c:v>
                </c:pt>
                <c:pt idx="7">
                  <c:v>2.1</c:v>
                </c:pt>
                <c:pt idx="8">
                  <c:v>2.4</c:v>
                </c:pt>
                <c:pt idx="9">
                  <c:v>2.7</c:v>
                </c:pt>
                <c:pt idx="10">
                  <c:v>3</c:v>
                </c:pt>
                <c:pt idx="11">
                  <c:v>3.3</c:v>
                </c:pt>
                <c:pt idx="12">
                  <c:v>3.6</c:v>
                </c:pt>
                <c:pt idx="13">
                  <c:v>3.9</c:v>
                </c:pt>
                <c:pt idx="14">
                  <c:v>4.2</c:v>
                </c:pt>
                <c:pt idx="15">
                  <c:v>4.5</c:v>
                </c:pt>
                <c:pt idx="16">
                  <c:v>4.8</c:v>
                </c:pt>
                <c:pt idx="17">
                  <c:v>5.0999999999999996</c:v>
                </c:pt>
                <c:pt idx="18">
                  <c:v>5.4</c:v>
                </c:pt>
                <c:pt idx="19">
                  <c:v>5.7</c:v>
                </c:pt>
                <c:pt idx="20">
                  <c:v>6</c:v>
                </c:pt>
                <c:pt idx="21">
                  <c:v>6.3</c:v>
                </c:pt>
                <c:pt idx="22">
                  <c:v>6.6</c:v>
                </c:pt>
                <c:pt idx="23">
                  <c:v>6.9</c:v>
                </c:pt>
                <c:pt idx="24">
                  <c:v>7.2</c:v>
                </c:pt>
                <c:pt idx="25">
                  <c:v>7.5</c:v>
                </c:pt>
                <c:pt idx="26">
                  <c:v>7.8</c:v>
                </c:pt>
                <c:pt idx="27">
                  <c:v>8.1</c:v>
                </c:pt>
                <c:pt idx="28">
                  <c:v>8.4</c:v>
                </c:pt>
                <c:pt idx="29">
                  <c:v>8.6999999999999993</c:v>
                </c:pt>
                <c:pt idx="30">
                  <c:v>9</c:v>
                </c:pt>
                <c:pt idx="31">
                  <c:v>9.3000000000000007</c:v>
                </c:pt>
                <c:pt idx="32">
                  <c:v>9.6</c:v>
                </c:pt>
                <c:pt idx="33">
                  <c:v>9.9</c:v>
                </c:pt>
                <c:pt idx="34">
                  <c:v>10.199999999999999</c:v>
                </c:pt>
                <c:pt idx="35">
                  <c:v>10.5</c:v>
                </c:pt>
                <c:pt idx="36">
                  <c:v>10.8</c:v>
                </c:pt>
                <c:pt idx="37">
                  <c:v>11.1</c:v>
                </c:pt>
                <c:pt idx="38">
                  <c:v>11.4</c:v>
                </c:pt>
                <c:pt idx="39">
                  <c:v>11.7</c:v>
                </c:pt>
                <c:pt idx="40">
                  <c:v>12</c:v>
                </c:pt>
                <c:pt idx="41">
                  <c:v>12.3</c:v>
                </c:pt>
                <c:pt idx="42">
                  <c:v>12.6</c:v>
                </c:pt>
                <c:pt idx="43">
                  <c:v>12.9</c:v>
                </c:pt>
                <c:pt idx="44">
                  <c:v>13.2</c:v>
                </c:pt>
                <c:pt idx="45">
                  <c:v>13.5</c:v>
                </c:pt>
                <c:pt idx="46">
                  <c:v>13.8</c:v>
                </c:pt>
                <c:pt idx="47">
                  <c:v>14.1</c:v>
                </c:pt>
                <c:pt idx="48">
                  <c:v>14.4</c:v>
                </c:pt>
                <c:pt idx="49">
                  <c:v>14.7</c:v>
                </c:pt>
                <c:pt idx="50">
                  <c:v>15</c:v>
                </c:pt>
                <c:pt idx="51">
                  <c:v>15.3</c:v>
                </c:pt>
                <c:pt idx="52">
                  <c:v>15.6</c:v>
                </c:pt>
                <c:pt idx="53">
                  <c:v>15.9</c:v>
                </c:pt>
                <c:pt idx="54">
                  <c:v>16.2</c:v>
                </c:pt>
                <c:pt idx="55">
                  <c:v>16.5</c:v>
                </c:pt>
                <c:pt idx="56">
                  <c:v>16.8</c:v>
                </c:pt>
                <c:pt idx="57">
                  <c:v>17.100000000000001</c:v>
                </c:pt>
                <c:pt idx="58">
                  <c:v>17.399999999999999</c:v>
                </c:pt>
                <c:pt idx="59">
                  <c:v>17.7</c:v>
                </c:pt>
                <c:pt idx="60">
                  <c:v>18</c:v>
                </c:pt>
                <c:pt idx="61">
                  <c:v>18.3</c:v>
                </c:pt>
                <c:pt idx="62">
                  <c:v>18.600000000000001</c:v>
                </c:pt>
                <c:pt idx="63">
                  <c:v>18.899999999999999</c:v>
                </c:pt>
                <c:pt idx="64">
                  <c:v>19.2</c:v>
                </c:pt>
                <c:pt idx="65">
                  <c:v>19.5</c:v>
                </c:pt>
                <c:pt idx="66">
                  <c:v>19.8</c:v>
                </c:pt>
                <c:pt idx="67">
                  <c:v>20.100000000000001</c:v>
                </c:pt>
                <c:pt idx="68">
                  <c:v>20.399999999999999</c:v>
                </c:pt>
                <c:pt idx="69">
                  <c:v>20.7</c:v>
                </c:pt>
                <c:pt idx="70">
                  <c:v>21</c:v>
                </c:pt>
                <c:pt idx="71">
                  <c:v>21.3</c:v>
                </c:pt>
                <c:pt idx="72">
                  <c:v>21.6</c:v>
                </c:pt>
                <c:pt idx="73">
                  <c:v>21.9</c:v>
                </c:pt>
                <c:pt idx="74">
                  <c:v>22.2</c:v>
                </c:pt>
                <c:pt idx="75">
                  <c:v>22.5</c:v>
                </c:pt>
                <c:pt idx="76">
                  <c:v>22.8</c:v>
                </c:pt>
                <c:pt idx="77">
                  <c:v>23.1</c:v>
                </c:pt>
                <c:pt idx="78">
                  <c:v>23.4</c:v>
                </c:pt>
                <c:pt idx="79">
                  <c:v>23.7</c:v>
                </c:pt>
                <c:pt idx="80">
                  <c:v>24</c:v>
                </c:pt>
                <c:pt idx="81">
                  <c:v>24.3</c:v>
                </c:pt>
                <c:pt idx="82">
                  <c:v>24.6</c:v>
                </c:pt>
                <c:pt idx="83">
                  <c:v>24.9</c:v>
                </c:pt>
                <c:pt idx="84">
                  <c:v>25.2</c:v>
                </c:pt>
                <c:pt idx="85">
                  <c:v>25.5</c:v>
                </c:pt>
                <c:pt idx="86">
                  <c:v>25.8</c:v>
                </c:pt>
                <c:pt idx="87">
                  <c:v>26.1</c:v>
                </c:pt>
                <c:pt idx="88">
                  <c:v>26.4</c:v>
                </c:pt>
                <c:pt idx="89">
                  <c:v>26.7</c:v>
                </c:pt>
                <c:pt idx="90">
                  <c:v>27</c:v>
                </c:pt>
                <c:pt idx="91">
                  <c:v>27.3</c:v>
                </c:pt>
                <c:pt idx="92">
                  <c:v>27.6</c:v>
                </c:pt>
                <c:pt idx="93">
                  <c:v>27.9</c:v>
                </c:pt>
                <c:pt idx="94">
                  <c:v>28.2</c:v>
                </c:pt>
                <c:pt idx="95">
                  <c:v>28.5</c:v>
                </c:pt>
              </c:numCache>
            </c:numRef>
          </c:xVal>
          <c:yVal>
            <c:numRef>
              <c:f>'Duopolio differenziato'!$H$38:$H$133</c:f>
              <c:numCache>
                <c:formatCode>0.0</c:formatCode>
                <c:ptCount val="96"/>
                <c:pt idx="0">
                  <c:v>12.3</c:v>
                </c:pt>
                <c:pt idx="1">
                  <c:v>12.450000000000001</c:v>
                </c:pt>
                <c:pt idx="2">
                  <c:v>12.600000000000001</c:v>
                </c:pt>
                <c:pt idx="3">
                  <c:v>12.75</c:v>
                </c:pt>
                <c:pt idx="4">
                  <c:v>12.9</c:v>
                </c:pt>
                <c:pt idx="5">
                  <c:v>13.05</c:v>
                </c:pt>
                <c:pt idx="6">
                  <c:v>13.200000000000001</c:v>
                </c:pt>
                <c:pt idx="7">
                  <c:v>13.350000000000001</c:v>
                </c:pt>
                <c:pt idx="8">
                  <c:v>13.5</c:v>
                </c:pt>
                <c:pt idx="9">
                  <c:v>13.65</c:v>
                </c:pt>
                <c:pt idx="10">
                  <c:v>13.8</c:v>
                </c:pt>
                <c:pt idx="11">
                  <c:v>13.950000000000001</c:v>
                </c:pt>
                <c:pt idx="12">
                  <c:v>14.100000000000001</c:v>
                </c:pt>
                <c:pt idx="13">
                  <c:v>14.25</c:v>
                </c:pt>
                <c:pt idx="14">
                  <c:v>14.4</c:v>
                </c:pt>
                <c:pt idx="15">
                  <c:v>14.55</c:v>
                </c:pt>
                <c:pt idx="16">
                  <c:v>14.700000000000001</c:v>
                </c:pt>
                <c:pt idx="17">
                  <c:v>14.850000000000001</c:v>
                </c:pt>
                <c:pt idx="18">
                  <c:v>15</c:v>
                </c:pt>
                <c:pt idx="19">
                  <c:v>15.15</c:v>
                </c:pt>
                <c:pt idx="20">
                  <c:v>15.3</c:v>
                </c:pt>
                <c:pt idx="21">
                  <c:v>15.450000000000001</c:v>
                </c:pt>
                <c:pt idx="22">
                  <c:v>15.600000000000001</c:v>
                </c:pt>
                <c:pt idx="23">
                  <c:v>15.75</c:v>
                </c:pt>
                <c:pt idx="24">
                  <c:v>15.9</c:v>
                </c:pt>
                <c:pt idx="25">
                  <c:v>16.05</c:v>
                </c:pt>
                <c:pt idx="26">
                  <c:v>16.2</c:v>
                </c:pt>
                <c:pt idx="27">
                  <c:v>16.350000000000001</c:v>
                </c:pt>
                <c:pt idx="28">
                  <c:v>16.5</c:v>
                </c:pt>
                <c:pt idx="29">
                  <c:v>16.649999999999999</c:v>
                </c:pt>
                <c:pt idx="30">
                  <c:v>16.8</c:v>
                </c:pt>
                <c:pt idx="31">
                  <c:v>16.950000000000003</c:v>
                </c:pt>
                <c:pt idx="32">
                  <c:v>17.100000000000001</c:v>
                </c:pt>
                <c:pt idx="33">
                  <c:v>17.25</c:v>
                </c:pt>
                <c:pt idx="34">
                  <c:v>17.399999999999999</c:v>
                </c:pt>
                <c:pt idx="35">
                  <c:v>17.55</c:v>
                </c:pt>
                <c:pt idx="36">
                  <c:v>17.700000000000003</c:v>
                </c:pt>
                <c:pt idx="37">
                  <c:v>17.850000000000001</c:v>
                </c:pt>
                <c:pt idx="38">
                  <c:v>18</c:v>
                </c:pt>
                <c:pt idx="39">
                  <c:v>18.149999999999999</c:v>
                </c:pt>
                <c:pt idx="40">
                  <c:v>18.3</c:v>
                </c:pt>
                <c:pt idx="41">
                  <c:v>18.450000000000003</c:v>
                </c:pt>
                <c:pt idx="42">
                  <c:v>18.600000000000001</c:v>
                </c:pt>
                <c:pt idx="43">
                  <c:v>18.75</c:v>
                </c:pt>
                <c:pt idx="44">
                  <c:v>18.899999999999999</c:v>
                </c:pt>
                <c:pt idx="45">
                  <c:v>19.05</c:v>
                </c:pt>
                <c:pt idx="46">
                  <c:v>19.200000000000003</c:v>
                </c:pt>
                <c:pt idx="47">
                  <c:v>19.350000000000001</c:v>
                </c:pt>
                <c:pt idx="48">
                  <c:v>19.5</c:v>
                </c:pt>
                <c:pt idx="49">
                  <c:v>19.649999999999999</c:v>
                </c:pt>
                <c:pt idx="50">
                  <c:v>19.8</c:v>
                </c:pt>
                <c:pt idx="51">
                  <c:v>19.950000000000003</c:v>
                </c:pt>
                <c:pt idx="52">
                  <c:v>20.100000000000001</c:v>
                </c:pt>
                <c:pt idx="53">
                  <c:v>20.25</c:v>
                </c:pt>
                <c:pt idx="54">
                  <c:v>20.399999999999999</c:v>
                </c:pt>
                <c:pt idx="55">
                  <c:v>20.55</c:v>
                </c:pt>
                <c:pt idx="56">
                  <c:v>20.700000000000003</c:v>
                </c:pt>
                <c:pt idx="57">
                  <c:v>20.85</c:v>
                </c:pt>
                <c:pt idx="58">
                  <c:v>21</c:v>
                </c:pt>
                <c:pt idx="59">
                  <c:v>21.15</c:v>
                </c:pt>
                <c:pt idx="60">
                  <c:v>21.3</c:v>
                </c:pt>
                <c:pt idx="61">
                  <c:v>21.450000000000003</c:v>
                </c:pt>
                <c:pt idx="62">
                  <c:v>21.6</c:v>
                </c:pt>
                <c:pt idx="63">
                  <c:v>21.75</c:v>
                </c:pt>
                <c:pt idx="64">
                  <c:v>21.9</c:v>
                </c:pt>
                <c:pt idx="65">
                  <c:v>22.05</c:v>
                </c:pt>
                <c:pt idx="66">
                  <c:v>22.200000000000003</c:v>
                </c:pt>
                <c:pt idx="67">
                  <c:v>22.35</c:v>
                </c:pt>
                <c:pt idx="68">
                  <c:v>22.5</c:v>
                </c:pt>
                <c:pt idx="69">
                  <c:v>22.65</c:v>
                </c:pt>
                <c:pt idx="70">
                  <c:v>22.8</c:v>
                </c:pt>
                <c:pt idx="71">
                  <c:v>22.950000000000003</c:v>
                </c:pt>
                <c:pt idx="72">
                  <c:v>23.1</c:v>
                </c:pt>
                <c:pt idx="73">
                  <c:v>23.25</c:v>
                </c:pt>
                <c:pt idx="74">
                  <c:v>23.4</c:v>
                </c:pt>
                <c:pt idx="75">
                  <c:v>23.55</c:v>
                </c:pt>
                <c:pt idx="76">
                  <c:v>23.700000000000003</c:v>
                </c:pt>
                <c:pt idx="77">
                  <c:v>23.85</c:v>
                </c:pt>
                <c:pt idx="78">
                  <c:v>24</c:v>
                </c:pt>
                <c:pt idx="79">
                  <c:v>24.15</c:v>
                </c:pt>
                <c:pt idx="80">
                  <c:v>24.3</c:v>
                </c:pt>
                <c:pt idx="81">
                  <c:v>24.450000000000003</c:v>
                </c:pt>
                <c:pt idx="82">
                  <c:v>24.6</c:v>
                </c:pt>
                <c:pt idx="83">
                  <c:v>24.75</c:v>
                </c:pt>
                <c:pt idx="84">
                  <c:v>24.9</c:v>
                </c:pt>
                <c:pt idx="85">
                  <c:v>25.05</c:v>
                </c:pt>
                <c:pt idx="86">
                  <c:v>25.200000000000003</c:v>
                </c:pt>
                <c:pt idx="87">
                  <c:v>25.35</c:v>
                </c:pt>
                <c:pt idx="88">
                  <c:v>25.5</c:v>
                </c:pt>
                <c:pt idx="89">
                  <c:v>25.65</c:v>
                </c:pt>
                <c:pt idx="90">
                  <c:v>25.8</c:v>
                </c:pt>
                <c:pt idx="91">
                  <c:v>25.950000000000003</c:v>
                </c:pt>
                <c:pt idx="92">
                  <c:v>26.1</c:v>
                </c:pt>
                <c:pt idx="93">
                  <c:v>26.25</c:v>
                </c:pt>
                <c:pt idx="94">
                  <c:v>26.4</c:v>
                </c:pt>
                <c:pt idx="95">
                  <c:v>26.55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944-4533-9F64-49631FDDAE2C}"/>
            </c:ext>
          </c:extLst>
        </c:ser>
        <c:ser>
          <c:idx val="2"/>
          <c:order val="2"/>
          <c:tx>
            <c:strRef>
              <c:f>'Duopolio differenziato'!$A$37</c:f>
              <c:strCache>
                <c:ptCount val="1"/>
                <c:pt idx="0">
                  <c:v>Equilibrio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strRef>
                  <c:f>'Duopolio differenziato'!$A$36</c:f>
                  <c:strCache>
                    <c:ptCount val="1"/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{6069CE3B-32B2-404E-B13A-BAA17D92E550}</c15:txfldGUID>
                      <c15:f>'Duopolio differenziato'!$A$36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F944-4533-9F64-49631FDDAE2C}"/>
                </c:ext>
              </c:extLst>
            </c:dLbl>
            <c:dLbl>
              <c:idx val="1"/>
              <c:layout>
                <c:manualLayout>
                  <c:x val="-0.17755781759114628"/>
                  <c:y val="-4.3795620437956255E-2"/>
                </c:manualLayout>
              </c:layout>
              <c:tx>
                <c:strRef>
                  <c:f>'Duopolio differenziato'!$A$37</c:f>
                  <c:strCache>
                    <c:ptCount val="1"/>
                    <c:pt idx="0">
                      <c:v>Equilibrio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{0390C4B5-DE85-4598-ACAB-B2E4EEA17A20}</c15:txfldGUID>
                      <c15:f>'Duopolio differenziato'!$A$37</c15:f>
                      <c15:dlblFieldTableCache>
                        <c:ptCount val="1"/>
                        <c:pt idx="0">
                          <c:v>Equilibrio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F944-4533-9F64-49631FDDAE2C}"/>
                </c:ext>
              </c:extLst>
            </c:dLbl>
            <c:dLbl>
              <c:idx val="2"/>
              <c:tx>
                <c:strRef>
                  <c:f>'Duopolio differenziato'!$A$38</c:f>
                  <c:strCache>
                    <c:ptCount val="1"/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{0D29384B-BD0B-46F9-8217-B19747127667}</c15:txfldGUID>
                      <c15:f>'Duopolio differenziato'!$A$38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F944-4533-9F64-49631FDDAE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'Duopolio differenziato'!$B$36:$B$38</c:f>
              <c:numCache>
                <c:formatCode>General</c:formatCode>
                <c:ptCount val="3"/>
                <c:pt idx="0">
                  <c:v>18.600000000000001</c:v>
                </c:pt>
                <c:pt idx="1">
                  <c:v>18.600000000000001</c:v>
                </c:pt>
                <c:pt idx="2">
                  <c:v>0</c:v>
                </c:pt>
              </c:numCache>
            </c:numRef>
          </c:xVal>
          <c:yVal>
            <c:numRef>
              <c:f>'Duopolio differenziato'!$C$36:$C$38</c:f>
              <c:numCache>
                <c:formatCode>General</c:formatCode>
                <c:ptCount val="3"/>
                <c:pt idx="0">
                  <c:v>0</c:v>
                </c:pt>
                <c:pt idx="1">
                  <c:v>21.6</c:v>
                </c:pt>
                <c:pt idx="2">
                  <c:v>21.6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944-4533-9F64-49631FDDA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510223"/>
        <c:axId val="109381167"/>
      </c:scatterChart>
      <c:valAx>
        <c:axId val="189510223"/>
        <c:scaling>
          <c:orientation val="minMax"/>
          <c:max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9381167"/>
        <c:crosses val="autoZero"/>
        <c:crossBetween val="midCat"/>
      </c:valAx>
      <c:valAx>
        <c:axId val="109381167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95102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 funzioni di costo totale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2"/>
          <c:order val="0"/>
          <c:tx>
            <c:v>CT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30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</c:numLit>
          </c:xVal>
          <c:yVal>
            <c:numLit>
              <c:formatCode>General</c:formatCode>
              <c:ptCount val="30"/>
              <c:pt idx="0">
                <c:v>1000</c:v>
              </c:pt>
              <c:pt idx="1">
                <c:v>1181</c:v>
              </c:pt>
              <c:pt idx="2">
                <c:v>1328</c:v>
              </c:pt>
              <c:pt idx="3">
                <c:v>1447</c:v>
              </c:pt>
              <c:pt idx="4">
                <c:v>1544</c:v>
              </c:pt>
              <c:pt idx="5">
                <c:v>1625</c:v>
              </c:pt>
              <c:pt idx="6">
                <c:v>1696</c:v>
              </c:pt>
              <c:pt idx="7">
                <c:v>1763</c:v>
              </c:pt>
              <c:pt idx="8">
                <c:v>1832</c:v>
              </c:pt>
              <c:pt idx="9">
                <c:v>1909</c:v>
              </c:pt>
              <c:pt idx="10">
                <c:v>2000</c:v>
              </c:pt>
              <c:pt idx="11">
                <c:v>2111</c:v>
              </c:pt>
              <c:pt idx="12">
                <c:v>2248</c:v>
              </c:pt>
              <c:pt idx="13">
                <c:v>2417</c:v>
              </c:pt>
              <c:pt idx="14">
                <c:v>2624</c:v>
              </c:pt>
              <c:pt idx="15">
                <c:v>2875</c:v>
              </c:pt>
              <c:pt idx="16">
                <c:v>3176</c:v>
              </c:pt>
              <c:pt idx="17">
                <c:v>3533</c:v>
              </c:pt>
              <c:pt idx="18">
                <c:v>3952</c:v>
              </c:pt>
              <c:pt idx="19">
                <c:v>4439</c:v>
              </c:pt>
              <c:pt idx="20">
                <c:v>5000</c:v>
              </c:pt>
              <c:pt idx="21">
                <c:v>5641</c:v>
              </c:pt>
              <c:pt idx="22">
                <c:v>6368</c:v>
              </c:pt>
              <c:pt idx="23">
                <c:v>7187</c:v>
              </c:pt>
              <c:pt idx="24">
                <c:v>8104</c:v>
              </c:pt>
              <c:pt idx="25">
                <c:v>9125</c:v>
              </c:pt>
              <c:pt idx="26">
                <c:v>10256</c:v>
              </c:pt>
              <c:pt idx="27">
                <c:v>11503</c:v>
              </c:pt>
              <c:pt idx="28">
                <c:v>12872</c:v>
              </c:pt>
              <c:pt idx="29">
                <c:v>14369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7044-44C8-808E-13E043E8ED91}"/>
            </c:ext>
          </c:extLst>
        </c:ser>
        <c:ser>
          <c:idx val="0"/>
          <c:order val="1"/>
          <c:tx>
            <c:strRef>
              <c:f>'Concorrenza monopolistica'!$E$21</c:f>
              <c:strCache>
                <c:ptCount val="1"/>
                <c:pt idx="0">
                  <c:v>RT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'Concorrenza monopolistica'!$A$22:$A$51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</c:numCache>
            </c:numRef>
          </c:xVal>
          <c:yVal>
            <c:numRef>
              <c:f>'Concorrenza monopolistica'!$E$22:$E$51</c:f>
              <c:numCache>
                <c:formatCode>General</c:formatCode>
                <c:ptCount val="30"/>
                <c:pt idx="0">
                  <c:v>0</c:v>
                </c:pt>
                <c:pt idx="1">
                  <c:v>220</c:v>
                </c:pt>
                <c:pt idx="2">
                  <c:v>440</c:v>
                </c:pt>
                <c:pt idx="3">
                  <c:v>660</c:v>
                </c:pt>
                <c:pt idx="4">
                  <c:v>880</c:v>
                </c:pt>
                <c:pt idx="5">
                  <c:v>1100</c:v>
                </c:pt>
                <c:pt idx="6">
                  <c:v>1320</c:v>
                </c:pt>
                <c:pt idx="7">
                  <c:v>1540</c:v>
                </c:pt>
                <c:pt idx="8">
                  <c:v>1760</c:v>
                </c:pt>
                <c:pt idx="9">
                  <c:v>1980</c:v>
                </c:pt>
                <c:pt idx="10">
                  <c:v>2200</c:v>
                </c:pt>
                <c:pt idx="11">
                  <c:v>2420</c:v>
                </c:pt>
                <c:pt idx="12">
                  <c:v>2640</c:v>
                </c:pt>
                <c:pt idx="13">
                  <c:v>2860</c:v>
                </c:pt>
                <c:pt idx="14">
                  <c:v>3080</c:v>
                </c:pt>
                <c:pt idx="15">
                  <c:v>3300</c:v>
                </c:pt>
                <c:pt idx="16">
                  <c:v>3520</c:v>
                </c:pt>
                <c:pt idx="17">
                  <c:v>3740</c:v>
                </c:pt>
                <c:pt idx="18">
                  <c:v>3960</c:v>
                </c:pt>
                <c:pt idx="19">
                  <c:v>4180</c:v>
                </c:pt>
                <c:pt idx="20">
                  <c:v>4400</c:v>
                </c:pt>
                <c:pt idx="21">
                  <c:v>4620</c:v>
                </c:pt>
                <c:pt idx="22">
                  <c:v>4840</c:v>
                </c:pt>
                <c:pt idx="23">
                  <c:v>5060</c:v>
                </c:pt>
                <c:pt idx="24">
                  <c:v>5280</c:v>
                </c:pt>
                <c:pt idx="25">
                  <c:v>5500</c:v>
                </c:pt>
                <c:pt idx="26">
                  <c:v>5720</c:v>
                </c:pt>
                <c:pt idx="27">
                  <c:v>5940</c:v>
                </c:pt>
                <c:pt idx="28">
                  <c:v>6160</c:v>
                </c:pt>
                <c:pt idx="29">
                  <c:v>6380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044-44C8-808E-13E043E8ED91}"/>
            </c:ext>
          </c:extLst>
        </c:ser>
        <c:ser>
          <c:idx val="1"/>
          <c:order val="2"/>
          <c:tx>
            <c:strRef>
              <c:f>'Concorrenza monopolistica'!$F$21</c:f>
              <c:strCache>
                <c:ptCount val="1"/>
                <c:pt idx="0">
                  <c:v>πT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'Concorrenza monopolistica'!$A$22:$A$51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</c:numCache>
            </c:numRef>
          </c:xVal>
          <c:yVal>
            <c:numRef>
              <c:f>'Concorrenza monopolistica'!$F$22:$F$51</c:f>
              <c:numCache>
                <c:formatCode>General</c:formatCode>
                <c:ptCount val="30"/>
                <c:pt idx="0">
                  <c:v>-1000</c:v>
                </c:pt>
                <c:pt idx="1">
                  <c:v>-961</c:v>
                </c:pt>
                <c:pt idx="2">
                  <c:v>-888</c:v>
                </c:pt>
                <c:pt idx="3">
                  <c:v>-787</c:v>
                </c:pt>
                <c:pt idx="4">
                  <c:v>-664</c:v>
                </c:pt>
                <c:pt idx="5">
                  <c:v>-525</c:v>
                </c:pt>
                <c:pt idx="6">
                  <c:v>-376</c:v>
                </c:pt>
                <c:pt idx="7">
                  <c:v>-223</c:v>
                </c:pt>
                <c:pt idx="8">
                  <c:v>-72</c:v>
                </c:pt>
                <c:pt idx="9">
                  <c:v>71</c:v>
                </c:pt>
                <c:pt idx="10">
                  <c:v>200</c:v>
                </c:pt>
                <c:pt idx="11">
                  <c:v>309</c:v>
                </c:pt>
                <c:pt idx="12">
                  <c:v>392</c:v>
                </c:pt>
                <c:pt idx="13">
                  <c:v>443</c:v>
                </c:pt>
                <c:pt idx="14">
                  <c:v>456</c:v>
                </c:pt>
                <c:pt idx="15">
                  <c:v>425</c:v>
                </c:pt>
                <c:pt idx="16">
                  <c:v>344</c:v>
                </c:pt>
                <c:pt idx="17">
                  <c:v>207</c:v>
                </c:pt>
                <c:pt idx="18">
                  <c:v>8</c:v>
                </c:pt>
                <c:pt idx="19">
                  <c:v>-259</c:v>
                </c:pt>
                <c:pt idx="20">
                  <c:v>-600</c:v>
                </c:pt>
                <c:pt idx="21">
                  <c:v>-1021</c:v>
                </c:pt>
                <c:pt idx="22">
                  <c:v>-1528</c:v>
                </c:pt>
                <c:pt idx="23">
                  <c:v>-2127</c:v>
                </c:pt>
                <c:pt idx="24">
                  <c:v>-2824</c:v>
                </c:pt>
                <c:pt idx="25">
                  <c:v>-3625</c:v>
                </c:pt>
                <c:pt idx="26">
                  <c:v>-4536</c:v>
                </c:pt>
                <c:pt idx="27">
                  <c:v>-5563</c:v>
                </c:pt>
                <c:pt idx="28">
                  <c:v>-6712</c:v>
                </c:pt>
                <c:pt idx="29">
                  <c:v>-7989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044-44C8-808E-13E043E8ED91}"/>
            </c:ext>
          </c:extLst>
        </c:ser>
        <c:ser>
          <c:idx val="3"/>
          <c:order val="3"/>
          <c:tx>
            <c:strRef>
              <c:f>'Concorrenza monopolistica'!$A$7</c:f>
              <c:strCache>
                <c:ptCount val="1"/>
                <c:pt idx="0">
                  <c:v>Ottimo</c:v>
                </c:pt>
              </c:strCache>
            </c:strRef>
          </c:tx>
          <c:spPr>
            <a:ln w="12700" cap="rnd">
              <a:solidFill>
                <a:schemeClr val="accent2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'Concorrenza monopolistica'!$B$7:$B$12</c:f>
              <c:numCache>
                <c:formatCode>General</c:formatCode>
                <c:ptCount val="6"/>
                <c:pt idx="0">
                  <c:v>14</c:v>
                </c:pt>
                <c:pt idx="1">
                  <c:v>14</c:v>
                </c:pt>
                <c:pt idx="2">
                  <c:v>0</c:v>
                </c:pt>
                <c:pt idx="3">
                  <c:v>14</c:v>
                </c:pt>
                <c:pt idx="4">
                  <c:v>14</c:v>
                </c:pt>
                <c:pt idx="5">
                  <c:v>0</c:v>
                </c:pt>
              </c:numCache>
            </c:numRef>
          </c:xVal>
          <c:yVal>
            <c:numRef>
              <c:f>'Concorrenza monopolistica'!$C$7:$C$12</c:f>
              <c:numCache>
                <c:formatCode>General</c:formatCode>
                <c:ptCount val="6"/>
                <c:pt idx="0">
                  <c:v>0</c:v>
                </c:pt>
                <c:pt idx="1">
                  <c:v>2624</c:v>
                </c:pt>
                <c:pt idx="2">
                  <c:v>2624</c:v>
                </c:pt>
                <c:pt idx="3">
                  <c:v>2624</c:v>
                </c:pt>
                <c:pt idx="4">
                  <c:v>3080</c:v>
                </c:pt>
                <c:pt idx="5">
                  <c:v>3080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4-44C8-808E-13E043E8E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148520"/>
        <c:axId val="410148912"/>
      </c:scatterChart>
      <c:valAx>
        <c:axId val="410148520"/>
        <c:scaling>
          <c:orientation val="minMax"/>
          <c:max val="3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Prodotto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0148912"/>
        <c:crosses val="autoZero"/>
        <c:crossBetween val="midCat"/>
        <c:majorUnit val="2"/>
      </c:valAx>
      <c:valAx>
        <c:axId val="410148912"/>
        <c:scaling>
          <c:orientation val="minMax"/>
          <c:max val="8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Ricavi - Costi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0148520"/>
        <c:crosses val="autoZero"/>
        <c:crossBetween val="midCat"/>
        <c:majorUnit val="5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Il mercato di Monopolio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34841425140018"/>
          <c:y val="0.13948798844966112"/>
          <c:w val="0.71595903602461441"/>
          <c:h val="0.7233679721519312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'Monopolio discriminante'!$B$48</c:f>
              <c:strCache>
                <c:ptCount val="1"/>
                <c:pt idx="0">
                  <c:v>Domanda 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'Monopolio discriminante'!$A$49:$A$129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'Monopolio discriminante'!$B$49:$B$129</c:f>
              <c:numCache>
                <c:formatCode>0.00</c:formatCode>
                <c:ptCount val="81"/>
                <c:pt idx="0">
                  <c:v>16</c:v>
                </c:pt>
                <c:pt idx="1">
                  <c:v>15.8</c:v>
                </c:pt>
                <c:pt idx="2">
                  <c:v>15.6</c:v>
                </c:pt>
                <c:pt idx="3">
                  <c:v>15.4</c:v>
                </c:pt>
                <c:pt idx="4">
                  <c:v>15.2</c:v>
                </c:pt>
                <c:pt idx="5">
                  <c:v>15</c:v>
                </c:pt>
                <c:pt idx="6">
                  <c:v>14.8</c:v>
                </c:pt>
                <c:pt idx="7">
                  <c:v>14.6</c:v>
                </c:pt>
                <c:pt idx="8">
                  <c:v>14.4</c:v>
                </c:pt>
                <c:pt idx="9">
                  <c:v>14.2</c:v>
                </c:pt>
                <c:pt idx="10">
                  <c:v>14</c:v>
                </c:pt>
                <c:pt idx="11">
                  <c:v>13.8</c:v>
                </c:pt>
                <c:pt idx="12">
                  <c:v>13.6</c:v>
                </c:pt>
                <c:pt idx="13">
                  <c:v>13.4</c:v>
                </c:pt>
                <c:pt idx="14">
                  <c:v>13.2</c:v>
                </c:pt>
                <c:pt idx="15">
                  <c:v>13</c:v>
                </c:pt>
                <c:pt idx="16">
                  <c:v>12.8</c:v>
                </c:pt>
                <c:pt idx="17">
                  <c:v>12.6</c:v>
                </c:pt>
                <c:pt idx="18">
                  <c:v>12.4</c:v>
                </c:pt>
                <c:pt idx="19">
                  <c:v>12.2</c:v>
                </c:pt>
                <c:pt idx="20">
                  <c:v>12</c:v>
                </c:pt>
                <c:pt idx="21">
                  <c:v>11.8</c:v>
                </c:pt>
                <c:pt idx="22">
                  <c:v>11.6</c:v>
                </c:pt>
                <c:pt idx="23">
                  <c:v>11.399999999999999</c:v>
                </c:pt>
                <c:pt idx="24">
                  <c:v>11.2</c:v>
                </c:pt>
                <c:pt idx="25">
                  <c:v>11</c:v>
                </c:pt>
                <c:pt idx="26">
                  <c:v>10.8</c:v>
                </c:pt>
                <c:pt idx="27">
                  <c:v>10.6</c:v>
                </c:pt>
                <c:pt idx="28">
                  <c:v>10.399999999999999</c:v>
                </c:pt>
                <c:pt idx="29">
                  <c:v>10.199999999999999</c:v>
                </c:pt>
                <c:pt idx="30">
                  <c:v>10</c:v>
                </c:pt>
                <c:pt idx="31">
                  <c:v>9.8000000000000007</c:v>
                </c:pt>
                <c:pt idx="32">
                  <c:v>9.6</c:v>
                </c:pt>
                <c:pt idx="33">
                  <c:v>9.3999999999999986</c:v>
                </c:pt>
                <c:pt idx="34">
                  <c:v>9.1999999999999993</c:v>
                </c:pt>
                <c:pt idx="35">
                  <c:v>9</c:v>
                </c:pt>
                <c:pt idx="36">
                  <c:v>8.8000000000000007</c:v>
                </c:pt>
                <c:pt idx="37">
                  <c:v>8.6</c:v>
                </c:pt>
                <c:pt idx="38">
                  <c:v>8.3999999999999986</c:v>
                </c:pt>
                <c:pt idx="39">
                  <c:v>8.1999999999999993</c:v>
                </c:pt>
                <c:pt idx="40">
                  <c:v>8</c:v>
                </c:pt>
                <c:pt idx="41">
                  <c:v>7.7999999999999989</c:v>
                </c:pt>
                <c:pt idx="42">
                  <c:v>7.6</c:v>
                </c:pt>
                <c:pt idx="43">
                  <c:v>7.4</c:v>
                </c:pt>
                <c:pt idx="44">
                  <c:v>7.1999999999999993</c:v>
                </c:pt>
                <c:pt idx="45">
                  <c:v>7</c:v>
                </c:pt>
                <c:pt idx="46">
                  <c:v>6.7999999999999989</c:v>
                </c:pt>
                <c:pt idx="47">
                  <c:v>6.6</c:v>
                </c:pt>
                <c:pt idx="48">
                  <c:v>6.3999999999999986</c:v>
                </c:pt>
                <c:pt idx="49">
                  <c:v>6.1999999999999993</c:v>
                </c:pt>
                <c:pt idx="50">
                  <c:v>6</c:v>
                </c:pt>
                <c:pt idx="51">
                  <c:v>5.7999999999999989</c:v>
                </c:pt>
                <c:pt idx="52">
                  <c:v>5.6</c:v>
                </c:pt>
                <c:pt idx="53">
                  <c:v>5.3999999999999986</c:v>
                </c:pt>
                <c:pt idx="54">
                  <c:v>5.1999999999999993</c:v>
                </c:pt>
                <c:pt idx="55">
                  <c:v>5</c:v>
                </c:pt>
                <c:pt idx="56">
                  <c:v>4.7999999999999989</c:v>
                </c:pt>
                <c:pt idx="57">
                  <c:v>4.5999999999999996</c:v>
                </c:pt>
                <c:pt idx="58">
                  <c:v>4.3999999999999986</c:v>
                </c:pt>
                <c:pt idx="59">
                  <c:v>4.1999999999999993</c:v>
                </c:pt>
                <c:pt idx="60">
                  <c:v>4</c:v>
                </c:pt>
                <c:pt idx="61">
                  <c:v>3.7999999999999989</c:v>
                </c:pt>
                <c:pt idx="62">
                  <c:v>3.5999999999999996</c:v>
                </c:pt>
                <c:pt idx="63">
                  <c:v>3.3999999999999986</c:v>
                </c:pt>
                <c:pt idx="64">
                  <c:v>3.1999999999999993</c:v>
                </c:pt>
                <c:pt idx="65">
                  <c:v>3</c:v>
                </c:pt>
                <c:pt idx="66">
                  <c:v>2.7999999999999989</c:v>
                </c:pt>
                <c:pt idx="67">
                  <c:v>2.5999999999999996</c:v>
                </c:pt>
                <c:pt idx="68">
                  <c:v>2.3999999999999986</c:v>
                </c:pt>
                <c:pt idx="69">
                  <c:v>2.1999999999999993</c:v>
                </c:pt>
                <c:pt idx="70">
                  <c:v>2</c:v>
                </c:pt>
                <c:pt idx="71">
                  <c:v>1.7999999999999989</c:v>
                </c:pt>
                <c:pt idx="72">
                  <c:v>1.5999999999999996</c:v>
                </c:pt>
                <c:pt idx="73">
                  <c:v>1.3999999999999986</c:v>
                </c:pt>
                <c:pt idx="74">
                  <c:v>1.1999999999999993</c:v>
                </c:pt>
                <c:pt idx="75">
                  <c:v>1</c:v>
                </c:pt>
                <c:pt idx="76">
                  <c:v>0.79999999999999893</c:v>
                </c:pt>
                <c:pt idx="77">
                  <c:v>0.59999999999999964</c:v>
                </c:pt>
                <c:pt idx="78">
                  <c:v>0.39999999999999858</c:v>
                </c:pt>
                <c:pt idx="79">
                  <c:v>0.19999999999999929</c:v>
                </c:pt>
                <c:pt idx="8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18C-48C6-9485-9FCBC4731773}"/>
            </c:ext>
          </c:extLst>
        </c:ser>
        <c:ser>
          <c:idx val="1"/>
          <c:order val="1"/>
          <c:tx>
            <c:strRef>
              <c:f>'Monopolio discriminante'!$H$48</c:f>
              <c:strCache>
                <c:ptCount val="1"/>
                <c:pt idx="0">
                  <c:v>Offerta/Cm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'Monopolio discriminante'!$A$49:$A$129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'Monopolio discriminante'!$H$49:$H$129</c:f>
              <c:numCache>
                <c:formatCode>0.00</c:formatCode>
                <c:ptCount val="81"/>
                <c:pt idx="0">
                  <c:v>2</c:v>
                </c:pt>
                <c:pt idx="1">
                  <c:v>2.1</c:v>
                </c:pt>
                <c:pt idx="2">
                  <c:v>2.2000000000000002</c:v>
                </c:pt>
                <c:pt idx="3">
                  <c:v>2.2999999999999998</c:v>
                </c:pt>
                <c:pt idx="4">
                  <c:v>2.4</c:v>
                </c:pt>
                <c:pt idx="5">
                  <c:v>2.5</c:v>
                </c:pt>
                <c:pt idx="6">
                  <c:v>2.6</c:v>
                </c:pt>
                <c:pt idx="7">
                  <c:v>2.7</c:v>
                </c:pt>
                <c:pt idx="8">
                  <c:v>2.8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3.2</c:v>
                </c:pt>
                <c:pt idx="13">
                  <c:v>3.3</c:v>
                </c:pt>
                <c:pt idx="14">
                  <c:v>3.4000000000000004</c:v>
                </c:pt>
                <c:pt idx="15">
                  <c:v>3.5</c:v>
                </c:pt>
                <c:pt idx="16">
                  <c:v>3.6</c:v>
                </c:pt>
                <c:pt idx="17">
                  <c:v>3.7</c:v>
                </c:pt>
                <c:pt idx="18">
                  <c:v>3.8</c:v>
                </c:pt>
                <c:pt idx="19">
                  <c:v>3.9000000000000004</c:v>
                </c:pt>
                <c:pt idx="20">
                  <c:v>4</c:v>
                </c:pt>
                <c:pt idx="21">
                  <c:v>4.0999999999999996</c:v>
                </c:pt>
                <c:pt idx="22">
                  <c:v>4.2</c:v>
                </c:pt>
                <c:pt idx="23">
                  <c:v>4.3000000000000007</c:v>
                </c:pt>
                <c:pt idx="24">
                  <c:v>4.4000000000000004</c:v>
                </c:pt>
                <c:pt idx="25">
                  <c:v>4.5</c:v>
                </c:pt>
                <c:pt idx="26">
                  <c:v>4.5999999999999996</c:v>
                </c:pt>
                <c:pt idx="27">
                  <c:v>4.7</c:v>
                </c:pt>
                <c:pt idx="28">
                  <c:v>4.8000000000000007</c:v>
                </c:pt>
                <c:pt idx="29">
                  <c:v>4.9000000000000004</c:v>
                </c:pt>
                <c:pt idx="30">
                  <c:v>5</c:v>
                </c:pt>
                <c:pt idx="31">
                  <c:v>5.0999999999999996</c:v>
                </c:pt>
                <c:pt idx="32">
                  <c:v>5.2</c:v>
                </c:pt>
                <c:pt idx="33">
                  <c:v>5.3000000000000007</c:v>
                </c:pt>
                <c:pt idx="34">
                  <c:v>5.4</c:v>
                </c:pt>
                <c:pt idx="35">
                  <c:v>5.5</c:v>
                </c:pt>
                <c:pt idx="36">
                  <c:v>5.6</c:v>
                </c:pt>
                <c:pt idx="37">
                  <c:v>5.7</c:v>
                </c:pt>
                <c:pt idx="38">
                  <c:v>5.8000000000000007</c:v>
                </c:pt>
                <c:pt idx="39">
                  <c:v>5.9</c:v>
                </c:pt>
                <c:pt idx="40">
                  <c:v>6</c:v>
                </c:pt>
                <c:pt idx="41">
                  <c:v>6.1000000000000005</c:v>
                </c:pt>
                <c:pt idx="42">
                  <c:v>6.2</c:v>
                </c:pt>
                <c:pt idx="43">
                  <c:v>6.3</c:v>
                </c:pt>
                <c:pt idx="44">
                  <c:v>6.4</c:v>
                </c:pt>
                <c:pt idx="45">
                  <c:v>6.5</c:v>
                </c:pt>
                <c:pt idx="46">
                  <c:v>6.6000000000000005</c:v>
                </c:pt>
                <c:pt idx="47">
                  <c:v>6.7</c:v>
                </c:pt>
                <c:pt idx="48">
                  <c:v>6.8000000000000007</c:v>
                </c:pt>
                <c:pt idx="49">
                  <c:v>6.9</c:v>
                </c:pt>
                <c:pt idx="50">
                  <c:v>7</c:v>
                </c:pt>
                <c:pt idx="51">
                  <c:v>7.1000000000000005</c:v>
                </c:pt>
                <c:pt idx="52">
                  <c:v>7.2</c:v>
                </c:pt>
                <c:pt idx="53">
                  <c:v>7.3000000000000007</c:v>
                </c:pt>
                <c:pt idx="54">
                  <c:v>7.4</c:v>
                </c:pt>
                <c:pt idx="55">
                  <c:v>7.5</c:v>
                </c:pt>
                <c:pt idx="56">
                  <c:v>7.6000000000000005</c:v>
                </c:pt>
                <c:pt idx="57">
                  <c:v>7.7</c:v>
                </c:pt>
                <c:pt idx="58">
                  <c:v>7.8000000000000007</c:v>
                </c:pt>
                <c:pt idx="59">
                  <c:v>7.9</c:v>
                </c:pt>
                <c:pt idx="60">
                  <c:v>8</c:v>
                </c:pt>
                <c:pt idx="61">
                  <c:v>8.1000000000000014</c:v>
                </c:pt>
                <c:pt idx="62">
                  <c:v>8.1999999999999993</c:v>
                </c:pt>
                <c:pt idx="63">
                  <c:v>8.3000000000000007</c:v>
                </c:pt>
                <c:pt idx="64">
                  <c:v>8.4</c:v>
                </c:pt>
                <c:pt idx="65">
                  <c:v>8.5</c:v>
                </c:pt>
                <c:pt idx="66">
                  <c:v>8.6000000000000014</c:v>
                </c:pt>
                <c:pt idx="67">
                  <c:v>8.6999999999999993</c:v>
                </c:pt>
                <c:pt idx="68">
                  <c:v>8.8000000000000007</c:v>
                </c:pt>
                <c:pt idx="69">
                  <c:v>8.9</c:v>
                </c:pt>
                <c:pt idx="70">
                  <c:v>9</c:v>
                </c:pt>
                <c:pt idx="71">
                  <c:v>9.1000000000000014</c:v>
                </c:pt>
                <c:pt idx="72">
                  <c:v>9.1999999999999993</c:v>
                </c:pt>
                <c:pt idx="73">
                  <c:v>9.3000000000000007</c:v>
                </c:pt>
                <c:pt idx="74">
                  <c:v>9.4</c:v>
                </c:pt>
                <c:pt idx="75">
                  <c:v>9.5</c:v>
                </c:pt>
                <c:pt idx="76">
                  <c:v>9.6000000000000014</c:v>
                </c:pt>
                <c:pt idx="77">
                  <c:v>9.6999999999999993</c:v>
                </c:pt>
                <c:pt idx="78">
                  <c:v>9.8000000000000007</c:v>
                </c:pt>
                <c:pt idx="79">
                  <c:v>9.9</c:v>
                </c:pt>
                <c:pt idx="80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18C-48C6-9485-9FCBC4731773}"/>
            </c:ext>
          </c:extLst>
        </c:ser>
        <c:ser>
          <c:idx val="2"/>
          <c:order val="2"/>
          <c:tx>
            <c:strRef>
              <c:f>'Monopolio discriminante'!$A$20</c:f>
              <c:strCache>
                <c:ptCount val="1"/>
                <c:pt idx="0">
                  <c:v>Punto equilibrio A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'Monopolio discriminante'!$C$20:$C$22</c:f>
              <c:numCache>
                <c:formatCode>0.00</c:formatCode>
                <c:ptCount val="3"/>
                <c:pt idx="0">
                  <c:v>0</c:v>
                </c:pt>
                <c:pt idx="1">
                  <c:v>28</c:v>
                </c:pt>
                <c:pt idx="2">
                  <c:v>28</c:v>
                </c:pt>
              </c:numCache>
            </c:numRef>
          </c:xVal>
          <c:yVal>
            <c:numRef>
              <c:f>'Monopolio discriminante'!$B$20:$B$22</c:f>
              <c:numCache>
                <c:formatCode>0.00</c:formatCode>
                <c:ptCount val="3"/>
                <c:pt idx="0">
                  <c:v>10.399999999999999</c:v>
                </c:pt>
                <c:pt idx="1">
                  <c:v>10.399999999999999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18C-48C6-9485-9FCBC4731773}"/>
            </c:ext>
          </c:extLst>
        </c:ser>
        <c:ser>
          <c:idx val="3"/>
          <c:order val="3"/>
          <c:tx>
            <c:strRef>
              <c:f>'Monopolio discriminante'!$E$48</c:f>
              <c:strCache>
                <c:ptCount val="1"/>
                <c:pt idx="0">
                  <c:v>Rm A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'Monopolio discriminante'!$A$49:$A$129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'Monopolio discriminante'!$E$49:$E$129</c:f>
              <c:numCache>
                <c:formatCode>0.00</c:formatCode>
                <c:ptCount val="81"/>
                <c:pt idx="0">
                  <c:v>16</c:v>
                </c:pt>
                <c:pt idx="1">
                  <c:v>15.6</c:v>
                </c:pt>
                <c:pt idx="2">
                  <c:v>15.2</c:v>
                </c:pt>
                <c:pt idx="3">
                  <c:v>14.8</c:v>
                </c:pt>
                <c:pt idx="4">
                  <c:v>14.4</c:v>
                </c:pt>
                <c:pt idx="5">
                  <c:v>14</c:v>
                </c:pt>
                <c:pt idx="6">
                  <c:v>13.6</c:v>
                </c:pt>
                <c:pt idx="7">
                  <c:v>13.2</c:v>
                </c:pt>
                <c:pt idx="8">
                  <c:v>12.8</c:v>
                </c:pt>
                <c:pt idx="9">
                  <c:v>12.4</c:v>
                </c:pt>
                <c:pt idx="10">
                  <c:v>12</c:v>
                </c:pt>
                <c:pt idx="11">
                  <c:v>11.6</c:v>
                </c:pt>
                <c:pt idx="12">
                  <c:v>11.2</c:v>
                </c:pt>
                <c:pt idx="13">
                  <c:v>10.8</c:v>
                </c:pt>
                <c:pt idx="14">
                  <c:v>10.399999999999999</c:v>
                </c:pt>
                <c:pt idx="15">
                  <c:v>10</c:v>
                </c:pt>
                <c:pt idx="16">
                  <c:v>9.6</c:v>
                </c:pt>
                <c:pt idx="17">
                  <c:v>9.1999999999999993</c:v>
                </c:pt>
                <c:pt idx="18">
                  <c:v>8.8000000000000007</c:v>
                </c:pt>
                <c:pt idx="19">
                  <c:v>8.3999999999999986</c:v>
                </c:pt>
                <c:pt idx="20">
                  <c:v>8</c:v>
                </c:pt>
                <c:pt idx="21">
                  <c:v>7.6</c:v>
                </c:pt>
                <c:pt idx="22">
                  <c:v>7.1999999999999993</c:v>
                </c:pt>
                <c:pt idx="23">
                  <c:v>6.7999999999999989</c:v>
                </c:pt>
                <c:pt idx="24">
                  <c:v>6.3999999999999986</c:v>
                </c:pt>
                <c:pt idx="25">
                  <c:v>6</c:v>
                </c:pt>
                <c:pt idx="26">
                  <c:v>5.6</c:v>
                </c:pt>
                <c:pt idx="27">
                  <c:v>5.1999999999999993</c:v>
                </c:pt>
                <c:pt idx="28">
                  <c:v>4.7999999999999989</c:v>
                </c:pt>
                <c:pt idx="29">
                  <c:v>4.3999999999999986</c:v>
                </c:pt>
                <c:pt idx="30">
                  <c:v>4</c:v>
                </c:pt>
                <c:pt idx="31">
                  <c:v>3.5999999999999996</c:v>
                </c:pt>
                <c:pt idx="32">
                  <c:v>3.1999999999999993</c:v>
                </c:pt>
                <c:pt idx="33">
                  <c:v>2.7999999999999989</c:v>
                </c:pt>
                <c:pt idx="34">
                  <c:v>2.3999999999999986</c:v>
                </c:pt>
                <c:pt idx="35">
                  <c:v>2</c:v>
                </c:pt>
                <c:pt idx="36">
                  <c:v>1.5999999999999996</c:v>
                </c:pt>
                <c:pt idx="37">
                  <c:v>1.1999999999999993</c:v>
                </c:pt>
                <c:pt idx="38">
                  <c:v>0.79999999999999893</c:v>
                </c:pt>
                <c:pt idx="39">
                  <c:v>0.39999999999999858</c:v>
                </c:pt>
                <c:pt idx="40">
                  <c:v>0</c:v>
                </c:pt>
                <c:pt idx="41">
                  <c:v>-0.40000000000000213</c:v>
                </c:pt>
                <c:pt idx="42">
                  <c:v>-0.80000000000000071</c:v>
                </c:pt>
                <c:pt idx="43">
                  <c:v>-1.1999999999999993</c:v>
                </c:pt>
                <c:pt idx="44">
                  <c:v>-1.6000000000000014</c:v>
                </c:pt>
                <c:pt idx="45">
                  <c:v>-2</c:v>
                </c:pt>
                <c:pt idx="46">
                  <c:v>-2.4000000000000021</c:v>
                </c:pt>
                <c:pt idx="47">
                  <c:v>-2.8000000000000007</c:v>
                </c:pt>
                <c:pt idx="48">
                  <c:v>-3.2000000000000028</c:v>
                </c:pt>
                <c:pt idx="49">
                  <c:v>-3.6000000000000014</c:v>
                </c:pt>
                <c:pt idx="50">
                  <c:v>-4</c:v>
                </c:pt>
                <c:pt idx="51">
                  <c:v>-4.4000000000000021</c:v>
                </c:pt>
                <c:pt idx="52">
                  <c:v>-4.8000000000000007</c:v>
                </c:pt>
                <c:pt idx="53">
                  <c:v>-5.2000000000000028</c:v>
                </c:pt>
                <c:pt idx="54">
                  <c:v>-5.6000000000000014</c:v>
                </c:pt>
                <c:pt idx="55">
                  <c:v>-6</c:v>
                </c:pt>
                <c:pt idx="56">
                  <c:v>-6.4000000000000021</c:v>
                </c:pt>
                <c:pt idx="57">
                  <c:v>-6.8000000000000007</c:v>
                </c:pt>
                <c:pt idx="58">
                  <c:v>-7.2000000000000028</c:v>
                </c:pt>
                <c:pt idx="59">
                  <c:v>-7.6000000000000014</c:v>
                </c:pt>
                <c:pt idx="60">
                  <c:v>-8</c:v>
                </c:pt>
                <c:pt idx="61">
                  <c:v>-8.4000000000000021</c:v>
                </c:pt>
                <c:pt idx="62">
                  <c:v>-8.8000000000000007</c:v>
                </c:pt>
                <c:pt idx="63">
                  <c:v>-9.2000000000000028</c:v>
                </c:pt>
                <c:pt idx="64">
                  <c:v>-9.6000000000000014</c:v>
                </c:pt>
                <c:pt idx="65">
                  <c:v>-10</c:v>
                </c:pt>
                <c:pt idx="66">
                  <c:v>-10.400000000000002</c:v>
                </c:pt>
                <c:pt idx="67">
                  <c:v>-10.8</c:v>
                </c:pt>
                <c:pt idx="68">
                  <c:v>-11.200000000000003</c:v>
                </c:pt>
                <c:pt idx="69">
                  <c:v>-11.600000000000001</c:v>
                </c:pt>
                <c:pt idx="70">
                  <c:v>-12</c:v>
                </c:pt>
                <c:pt idx="71">
                  <c:v>-12.400000000000002</c:v>
                </c:pt>
                <c:pt idx="72">
                  <c:v>-12.8</c:v>
                </c:pt>
                <c:pt idx="73">
                  <c:v>-13.200000000000003</c:v>
                </c:pt>
                <c:pt idx="74">
                  <c:v>-13.600000000000001</c:v>
                </c:pt>
                <c:pt idx="75">
                  <c:v>-14</c:v>
                </c:pt>
                <c:pt idx="76">
                  <c:v>-14.400000000000002</c:v>
                </c:pt>
                <c:pt idx="77">
                  <c:v>-14.8</c:v>
                </c:pt>
                <c:pt idx="78">
                  <c:v>-15.200000000000003</c:v>
                </c:pt>
                <c:pt idx="79">
                  <c:v>-15.600000000000001</c:v>
                </c:pt>
                <c:pt idx="80">
                  <c:v>-16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18C-48C6-9485-9FCBC4731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165040"/>
        <c:axId val="425165432"/>
      </c:scatterChart>
      <c:valAx>
        <c:axId val="425165040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5165432"/>
        <c:crosses val="autoZero"/>
        <c:crossBetween val="midCat"/>
        <c:majorUnit val="5"/>
      </c:valAx>
      <c:valAx>
        <c:axId val="425165432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Prezzo</a:t>
                </a:r>
              </a:p>
            </c:rich>
          </c:tx>
          <c:layout>
            <c:manualLayout>
              <c:xMode val="edge"/>
              <c:yMode val="edge"/>
              <c:x val="3.7045257754392928E-2"/>
              <c:y val="0.445484272021175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516504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231867848689901"/>
          <c:y val="0.15839947717378702"/>
          <c:w val="0.23434244548844554"/>
          <c:h val="0.206897949884345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Il mercato di Monopolio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34841425140018"/>
          <c:y val="0.13948798844966112"/>
          <c:w val="0.71595903602461441"/>
          <c:h val="0.7233679721519312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'Monopolio discriminante'!$C$48</c:f>
              <c:strCache>
                <c:ptCount val="1"/>
                <c:pt idx="0">
                  <c:v>Domanda B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'Monopolio discriminante'!$A$49:$A$129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'Monopolio discriminante'!$C$49:$C$129</c:f>
              <c:numCache>
                <c:formatCode>0.00</c:formatCode>
                <c:ptCount val="81"/>
                <c:pt idx="0">
                  <c:v>16</c:v>
                </c:pt>
                <c:pt idx="1">
                  <c:v>15.7</c:v>
                </c:pt>
                <c:pt idx="2">
                  <c:v>15.4</c:v>
                </c:pt>
                <c:pt idx="3">
                  <c:v>15.1</c:v>
                </c:pt>
                <c:pt idx="4">
                  <c:v>14.8</c:v>
                </c:pt>
                <c:pt idx="5">
                  <c:v>14.5</c:v>
                </c:pt>
                <c:pt idx="6">
                  <c:v>14.2</c:v>
                </c:pt>
                <c:pt idx="7">
                  <c:v>13.9</c:v>
                </c:pt>
                <c:pt idx="8">
                  <c:v>13.6</c:v>
                </c:pt>
                <c:pt idx="9">
                  <c:v>13.3</c:v>
                </c:pt>
                <c:pt idx="10">
                  <c:v>13</c:v>
                </c:pt>
                <c:pt idx="11">
                  <c:v>12.7</c:v>
                </c:pt>
                <c:pt idx="12">
                  <c:v>12.4</c:v>
                </c:pt>
                <c:pt idx="13">
                  <c:v>12.1</c:v>
                </c:pt>
                <c:pt idx="14">
                  <c:v>11.8</c:v>
                </c:pt>
                <c:pt idx="15">
                  <c:v>11.5</c:v>
                </c:pt>
                <c:pt idx="16">
                  <c:v>11.2</c:v>
                </c:pt>
                <c:pt idx="17">
                  <c:v>10.9</c:v>
                </c:pt>
                <c:pt idx="18">
                  <c:v>10.600000000000001</c:v>
                </c:pt>
                <c:pt idx="19">
                  <c:v>10.3</c:v>
                </c:pt>
                <c:pt idx="20">
                  <c:v>10</c:v>
                </c:pt>
                <c:pt idx="21">
                  <c:v>9.6999999999999993</c:v>
                </c:pt>
                <c:pt idx="22">
                  <c:v>9.4</c:v>
                </c:pt>
                <c:pt idx="23">
                  <c:v>9.1000000000000014</c:v>
                </c:pt>
                <c:pt idx="24">
                  <c:v>8.8000000000000007</c:v>
                </c:pt>
                <c:pt idx="25">
                  <c:v>8.5</c:v>
                </c:pt>
                <c:pt idx="26">
                  <c:v>8.1999999999999993</c:v>
                </c:pt>
                <c:pt idx="27">
                  <c:v>7.9</c:v>
                </c:pt>
                <c:pt idx="28">
                  <c:v>7.6</c:v>
                </c:pt>
                <c:pt idx="29">
                  <c:v>7.3000000000000007</c:v>
                </c:pt>
                <c:pt idx="30">
                  <c:v>7</c:v>
                </c:pt>
                <c:pt idx="31">
                  <c:v>6.7000000000000011</c:v>
                </c:pt>
                <c:pt idx="32">
                  <c:v>6.4</c:v>
                </c:pt>
                <c:pt idx="33">
                  <c:v>6.1</c:v>
                </c:pt>
                <c:pt idx="34">
                  <c:v>5.8000000000000007</c:v>
                </c:pt>
                <c:pt idx="35">
                  <c:v>5.5</c:v>
                </c:pt>
                <c:pt idx="36">
                  <c:v>5.2000000000000011</c:v>
                </c:pt>
                <c:pt idx="37">
                  <c:v>4.9000000000000004</c:v>
                </c:pt>
                <c:pt idx="38">
                  <c:v>4.5999999999999996</c:v>
                </c:pt>
                <c:pt idx="39">
                  <c:v>4.3000000000000007</c:v>
                </c:pt>
                <c:pt idx="40">
                  <c:v>4</c:v>
                </c:pt>
                <c:pt idx="41">
                  <c:v>3.7000000000000011</c:v>
                </c:pt>
                <c:pt idx="42">
                  <c:v>3.4000000000000004</c:v>
                </c:pt>
                <c:pt idx="43">
                  <c:v>3.0999999999999996</c:v>
                </c:pt>
                <c:pt idx="44">
                  <c:v>2.8000000000000007</c:v>
                </c:pt>
                <c:pt idx="45">
                  <c:v>2.5</c:v>
                </c:pt>
                <c:pt idx="46">
                  <c:v>2.2000000000000011</c:v>
                </c:pt>
                <c:pt idx="47">
                  <c:v>1.9000000000000004</c:v>
                </c:pt>
                <c:pt idx="48">
                  <c:v>1.6000000000000014</c:v>
                </c:pt>
                <c:pt idx="49">
                  <c:v>1.3000000000000007</c:v>
                </c:pt>
                <c:pt idx="50">
                  <c:v>1</c:v>
                </c:pt>
                <c:pt idx="51">
                  <c:v>0.70000000000000107</c:v>
                </c:pt>
                <c:pt idx="52">
                  <c:v>0.40000000000000036</c:v>
                </c:pt>
                <c:pt idx="53">
                  <c:v>0.10000000000000142</c:v>
                </c:pt>
                <c:pt idx="54">
                  <c:v>-0.19999999999999929</c:v>
                </c:pt>
                <c:pt idx="55">
                  <c:v>-0.5</c:v>
                </c:pt>
                <c:pt idx="56">
                  <c:v>-0.80000000000000071</c:v>
                </c:pt>
                <c:pt idx="57">
                  <c:v>-1.0999999999999979</c:v>
                </c:pt>
                <c:pt idx="58">
                  <c:v>-1.3999999999999986</c:v>
                </c:pt>
                <c:pt idx="59">
                  <c:v>-1.6999999999999993</c:v>
                </c:pt>
                <c:pt idx="60">
                  <c:v>-2</c:v>
                </c:pt>
                <c:pt idx="61">
                  <c:v>-2.3000000000000007</c:v>
                </c:pt>
                <c:pt idx="62">
                  <c:v>-2.5999999999999979</c:v>
                </c:pt>
                <c:pt idx="63">
                  <c:v>-2.8999999999999986</c:v>
                </c:pt>
                <c:pt idx="64">
                  <c:v>-3.1999999999999993</c:v>
                </c:pt>
                <c:pt idx="65">
                  <c:v>-3.5</c:v>
                </c:pt>
                <c:pt idx="66">
                  <c:v>-3.8000000000000007</c:v>
                </c:pt>
                <c:pt idx="67">
                  <c:v>-4.0999999999999979</c:v>
                </c:pt>
                <c:pt idx="68">
                  <c:v>-4.3999999999999986</c:v>
                </c:pt>
                <c:pt idx="69">
                  <c:v>-4.6999999999999993</c:v>
                </c:pt>
                <c:pt idx="70">
                  <c:v>-5</c:v>
                </c:pt>
                <c:pt idx="71">
                  <c:v>-5.3000000000000007</c:v>
                </c:pt>
                <c:pt idx="72">
                  <c:v>-5.5999999999999979</c:v>
                </c:pt>
                <c:pt idx="73">
                  <c:v>-5.8999999999999986</c:v>
                </c:pt>
                <c:pt idx="74">
                  <c:v>-6.1999999999999993</c:v>
                </c:pt>
                <c:pt idx="75">
                  <c:v>-6.5</c:v>
                </c:pt>
                <c:pt idx="76">
                  <c:v>-6.8000000000000007</c:v>
                </c:pt>
                <c:pt idx="77">
                  <c:v>-7.0999999999999979</c:v>
                </c:pt>
                <c:pt idx="78">
                  <c:v>-7.3999999999999986</c:v>
                </c:pt>
                <c:pt idx="79">
                  <c:v>-7.6999999999999993</c:v>
                </c:pt>
                <c:pt idx="80">
                  <c:v>-8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DEF-4F5F-BEC7-B72906F7921B}"/>
            </c:ext>
          </c:extLst>
        </c:ser>
        <c:ser>
          <c:idx val="1"/>
          <c:order val="1"/>
          <c:tx>
            <c:strRef>
              <c:f>'Monopolio discriminante'!$H$48</c:f>
              <c:strCache>
                <c:ptCount val="1"/>
                <c:pt idx="0">
                  <c:v>Offerta/Cm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'Monopolio discriminante'!$A$49:$A$129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'Monopolio discriminante'!$H$49:$H$129</c:f>
              <c:numCache>
                <c:formatCode>0.00</c:formatCode>
                <c:ptCount val="81"/>
                <c:pt idx="0">
                  <c:v>2</c:v>
                </c:pt>
                <c:pt idx="1">
                  <c:v>2.1</c:v>
                </c:pt>
                <c:pt idx="2">
                  <c:v>2.2000000000000002</c:v>
                </c:pt>
                <c:pt idx="3">
                  <c:v>2.2999999999999998</c:v>
                </c:pt>
                <c:pt idx="4">
                  <c:v>2.4</c:v>
                </c:pt>
                <c:pt idx="5">
                  <c:v>2.5</c:v>
                </c:pt>
                <c:pt idx="6">
                  <c:v>2.6</c:v>
                </c:pt>
                <c:pt idx="7">
                  <c:v>2.7</c:v>
                </c:pt>
                <c:pt idx="8">
                  <c:v>2.8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3.2</c:v>
                </c:pt>
                <c:pt idx="13">
                  <c:v>3.3</c:v>
                </c:pt>
                <c:pt idx="14">
                  <c:v>3.4000000000000004</c:v>
                </c:pt>
                <c:pt idx="15">
                  <c:v>3.5</c:v>
                </c:pt>
                <c:pt idx="16">
                  <c:v>3.6</c:v>
                </c:pt>
                <c:pt idx="17">
                  <c:v>3.7</c:v>
                </c:pt>
                <c:pt idx="18">
                  <c:v>3.8</c:v>
                </c:pt>
                <c:pt idx="19">
                  <c:v>3.9000000000000004</c:v>
                </c:pt>
                <c:pt idx="20">
                  <c:v>4</c:v>
                </c:pt>
                <c:pt idx="21">
                  <c:v>4.0999999999999996</c:v>
                </c:pt>
                <c:pt idx="22">
                  <c:v>4.2</c:v>
                </c:pt>
                <c:pt idx="23">
                  <c:v>4.3000000000000007</c:v>
                </c:pt>
                <c:pt idx="24">
                  <c:v>4.4000000000000004</c:v>
                </c:pt>
                <c:pt idx="25">
                  <c:v>4.5</c:v>
                </c:pt>
                <c:pt idx="26">
                  <c:v>4.5999999999999996</c:v>
                </c:pt>
                <c:pt idx="27">
                  <c:v>4.7</c:v>
                </c:pt>
                <c:pt idx="28">
                  <c:v>4.8000000000000007</c:v>
                </c:pt>
                <c:pt idx="29">
                  <c:v>4.9000000000000004</c:v>
                </c:pt>
                <c:pt idx="30">
                  <c:v>5</c:v>
                </c:pt>
                <c:pt idx="31">
                  <c:v>5.0999999999999996</c:v>
                </c:pt>
                <c:pt idx="32">
                  <c:v>5.2</c:v>
                </c:pt>
                <c:pt idx="33">
                  <c:v>5.3000000000000007</c:v>
                </c:pt>
                <c:pt idx="34">
                  <c:v>5.4</c:v>
                </c:pt>
                <c:pt idx="35">
                  <c:v>5.5</c:v>
                </c:pt>
                <c:pt idx="36">
                  <c:v>5.6</c:v>
                </c:pt>
                <c:pt idx="37">
                  <c:v>5.7</c:v>
                </c:pt>
                <c:pt idx="38">
                  <c:v>5.8000000000000007</c:v>
                </c:pt>
                <c:pt idx="39">
                  <c:v>5.9</c:v>
                </c:pt>
                <c:pt idx="40">
                  <c:v>6</c:v>
                </c:pt>
                <c:pt idx="41">
                  <c:v>6.1000000000000005</c:v>
                </c:pt>
                <c:pt idx="42">
                  <c:v>6.2</c:v>
                </c:pt>
                <c:pt idx="43">
                  <c:v>6.3</c:v>
                </c:pt>
                <c:pt idx="44">
                  <c:v>6.4</c:v>
                </c:pt>
                <c:pt idx="45">
                  <c:v>6.5</c:v>
                </c:pt>
                <c:pt idx="46">
                  <c:v>6.6000000000000005</c:v>
                </c:pt>
                <c:pt idx="47">
                  <c:v>6.7</c:v>
                </c:pt>
                <c:pt idx="48">
                  <c:v>6.8000000000000007</c:v>
                </c:pt>
                <c:pt idx="49">
                  <c:v>6.9</c:v>
                </c:pt>
                <c:pt idx="50">
                  <c:v>7</c:v>
                </c:pt>
                <c:pt idx="51">
                  <c:v>7.1000000000000005</c:v>
                </c:pt>
                <c:pt idx="52">
                  <c:v>7.2</c:v>
                </c:pt>
                <c:pt idx="53">
                  <c:v>7.3000000000000007</c:v>
                </c:pt>
                <c:pt idx="54">
                  <c:v>7.4</c:v>
                </c:pt>
                <c:pt idx="55">
                  <c:v>7.5</c:v>
                </c:pt>
                <c:pt idx="56">
                  <c:v>7.6000000000000005</c:v>
                </c:pt>
                <c:pt idx="57">
                  <c:v>7.7</c:v>
                </c:pt>
                <c:pt idx="58">
                  <c:v>7.8000000000000007</c:v>
                </c:pt>
                <c:pt idx="59">
                  <c:v>7.9</c:v>
                </c:pt>
                <c:pt idx="60">
                  <c:v>8</c:v>
                </c:pt>
                <c:pt idx="61">
                  <c:v>8.1000000000000014</c:v>
                </c:pt>
                <c:pt idx="62">
                  <c:v>8.1999999999999993</c:v>
                </c:pt>
                <c:pt idx="63">
                  <c:v>8.3000000000000007</c:v>
                </c:pt>
                <c:pt idx="64">
                  <c:v>8.4</c:v>
                </c:pt>
                <c:pt idx="65">
                  <c:v>8.5</c:v>
                </c:pt>
                <c:pt idx="66">
                  <c:v>8.6000000000000014</c:v>
                </c:pt>
                <c:pt idx="67">
                  <c:v>8.6999999999999993</c:v>
                </c:pt>
                <c:pt idx="68">
                  <c:v>8.8000000000000007</c:v>
                </c:pt>
                <c:pt idx="69">
                  <c:v>8.9</c:v>
                </c:pt>
                <c:pt idx="70">
                  <c:v>9</c:v>
                </c:pt>
                <c:pt idx="71">
                  <c:v>9.1000000000000014</c:v>
                </c:pt>
                <c:pt idx="72">
                  <c:v>9.1999999999999993</c:v>
                </c:pt>
                <c:pt idx="73">
                  <c:v>9.3000000000000007</c:v>
                </c:pt>
                <c:pt idx="74">
                  <c:v>9.4</c:v>
                </c:pt>
                <c:pt idx="75">
                  <c:v>9.5</c:v>
                </c:pt>
                <c:pt idx="76">
                  <c:v>9.6000000000000014</c:v>
                </c:pt>
                <c:pt idx="77">
                  <c:v>9.6999999999999993</c:v>
                </c:pt>
                <c:pt idx="78">
                  <c:v>9.8000000000000007</c:v>
                </c:pt>
                <c:pt idx="79">
                  <c:v>9.9</c:v>
                </c:pt>
                <c:pt idx="80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DEF-4F5F-BEC7-B72906F7921B}"/>
            </c:ext>
          </c:extLst>
        </c:ser>
        <c:ser>
          <c:idx val="2"/>
          <c:order val="2"/>
          <c:tx>
            <c:strRef>
              <c:f>'Monopolio discriminante'!$A$24</c:f>
              <c:strCache>
                <c:ptCount val="1"/>
                <c:pt idx="0">
                  <c:v>Punto equilibrio B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'Monopolio discriminante'!$C$24:$C$26</c:f>
              <c:numCache>
                <c:formatCode>0.00</c:formatCode>
                <c:ptCount val="3"/>
                <c:pt idx="0">
                  <c:v>0</c:v>
                </c:pt>
                <c:pt idx="1">
                  <c:v>20</c:v>
                </c:pt>
                <c:pt idx="2">
                  <c:v>20</c:v>
                </c:pt>
              </c:numCache>
            </c:numRef>
          </c:xVal>
          <c:yVal>
            <c:numRef>
              <c:f>'Monopolio discriminante'!$B$24:$B$26</c:f>
              <c:numCache>
                <c:formatCode>0.00</c:formatCode>
                <c:ptCount val="3"/>
                <c:pt idx="0">
                  <c:v>10</c:v>
                </c:pt>
                <c:pt idx="1">
                  <c:v>10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DEF-4F5F-BEC7-B72906F7921B}"/>
            </c:ext>
          </c:extLst>
        </c:ser>
        <c:ser>
          <c:idx val="3"/>
          <c:order val="3"/>
          <c:tx>
            <c:strRef>
              <c:f>'Monopolio discriminante'!$F$48</c:f>
              <c:strCache>
                <c:ptCount val="1"/>
                <c:pt idx="0">
                  <c:v>Rm B</c:v>
                </c:pt>
              </c:strCache>
            </c:strRef>
          </c:tx>
          <c:spPr>
            <a:ln w="19050" cap="rnd">
              <a:solidFill>
                <a:schemeClr val="accent1">
                  <a:shade val="58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'Monopolio discriminante'!$A$49:$A$129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'Monopolio discriminante'!$F$49:$F$129</c:f>
              <c:numCache>
                <c:formatCode>0.00</c:formatCode>
                <c:ptCount val="81"/>
                <c:pt idx="0">
                  <c:v>16</c:v>
                </c:pt>
                <c:pt idx="1">
                  <c:v>15.4</c:v>
                </c:pt>
                <c:pt idx="2">
                  <c:v>14.8</c:v>
                </c:pt>
                <c:pt idx="3">
                  <c:v>14.2</c:v>
                </c:pt>
                <c:pt idx="4">
                  <c:v>13.6</c:v>
                </c:pt>
                <c:pt idx="5">
                  <c:v>13</c:v>
                </c:pt>
                <c:pt idx="6">
                  <c:v>12.4</c:v>
                </c:pt>
                <c:pt idx="7">
                  <c:v>11.8</c:v>
                </c:pt>
                <c:pt idx="8">
                  <c:v>11.2</c:v>
                </c:pt>
                <c:pt idx="9">
                  <c:v>10.600000000000001</c:v>
                </c:pt>
                <c:pt idx="10">
                  <c:v>10</c:v>
                </c:pt>
                <c:pt idx="11">
                  <c:v>9.4</c:v>
                </c:pt>
                <c:pt idx="12">
                  <c:v>8.8000000000000007</c:v>
                </c:pt>
                <c:pt idx="13">
                  <c:v>8.1999999999999993</c:v>
                </c:pt>
                <c:pt idx="14">
                  <c:v>7.6</c:v>
                </c:pt>
                <c:pt idx="15">
                  <c:v>7</c:v>
                </c:pt>
                <c:pt idx="16">
                  <c:v>6.4</c:v>
                </c:pt>
                <c:pt idx="17">
                  <c:v>5.8000000000000007</c:v>
                </c:pt>
                <c:pt idx="18">
                  <c:v>5.2000000000000011</c:v>
                </c:pt>
                <c:pt idx="19">
                  <c:v>4.5999999999999996</c:v>
                </c:pt>
                <c:pt idx="20">
                  <c:v>4</c:v>
                </c:pt>
                <c:pt idx="21">
                  <c:v>3.4000000000000004</c:v>
                </c:pt>
                <c:pt idx="22">
                  <c:v>2.8000000000000007</c:v>
                </c:pt>
                <c:pt idx="23">
                  <c:v>2.2000000000000011</c:v>
                </c:pt>
                <c:pt idx="24">
                  <c:v>1.6000000000000014</c:v>
                </c:pt>
                <c:pt idx="25">
                  <c:v>1</c:v>
                </c:pt>
                <c:pt idx="26">
                  <c:v>0.40000000000000036</c:v>
                </c:pt>
                <c:pt idx="27">
                  <c:v>-0.19999999999999929</c:v>
                </c:pt>
                <c:pt idx="28">
                  <c:v>-0.80000000000000071</c:v>
                </c:pt>
                <c:pt idx="29">
                  <c:v>-1.3999999999999986</c:v>
                </c:pt>
                <c:pt idx="30">
                  <c:v>-2</c:v>
                </c:pt>
                <c:pt idx="31">
                  <c:v>-2.5999999999999979</c:v>
                </c:pt>
                <c:pt idx="32">
                  <c:v>-3.1999999999999993</c:v>
                </c:pt>
                <c:pt idx="33">
                  <c:v>-3.8000000000000007</c:v>
                </c:pt>
                <c:pt idx="34">
                  <c:v>-4.3999999999999986</c:v>
                </c:pt>
                <c:pt idx="35">
                  <c:v>-5</c:v>
                </c:pt>
                <c:pt idx="36">
                  <c:v>-5.5999999999999979</c:v>
                </c:pt>
                <c:pt idx="37">
                  <c:v>-6.1999999999999993</c:v>
                </c:pt>
                <c:pt idx="38">
                  <c:v>-6.8000000000000007</c:v>
                </c:pt>
                <c:pt idx="39">
                  <c:v>-7.3999999999999986</c:v>
                </c:pt>
                <c:pt idx="40">
                  <c:v>-8</c:v>
                </c:pt>
                <c:pt idx="41">
                  <c:v>-8.5999999999999979</c:v>
                </c:pt>
                <c:pt idx="42">
                  <c:v>-9.1999999999999993</c:v>
                </c:pt>
                <c:pt idx="43">
                  <c:v>-9.8000000000000007</c:v>
                </c:pt>
                <c:pt idx="44">
                  <c:v>-10.399999999999999</c:v>
                </c:pt>
                <c:pt idx="45">
                  <c:v>-11</c:v>
                </c:pt>
                <c:pt idx="46">
                  <c:v>-11.599999999999998</c:v>
                </c:pt>
                <c:pt idx="47">
                  <c:v>-12.2</c:v>
                </c:pt>
                <c:pt idx="48">
                  <c:v>-12.799999999999997</c:v>
                </c:pt>
                <c:pt idx="49">
                  <c:v>-13.399999999999999</c:v>
                </c:pt>
                <c:pt idx="50">
                  <c:v>-14</c:v>
                </c:pt>
                <c:pt idx="51">
                  <c:v>-14.599999999999998</c:v>
                </c:pt>
                <c:pt idx="52">
                  <c:v>-15.2</c:v>
                </c:pt>
                <c:pt idx="53">
                  <c:v>-15.799999999999997</c:v>
                </c:pt>
                <c:pt idx="54">
                  <c:v>-16.399999999999999</c:v>
                </c:pt>
                <c:pt idx="55">
                  <c:v>-17</c:v>
                </c:pt>
                <c:pt idx="56">
                  <c:v>-17.600000000000001</c:v>
                </c:pt>
                <c:pt idx="57">
                  <c:v>-18.199999999999996</c:v>
                </c:pt>
                <c:pt idx="58">
                  <c:v>-18.799999999999997</c:v>
                </c:pt>
                <c:pt idx="59">
                  <c:v>-19.399999999999999</c:v>
                </c:pt>
                <c:pt idx="60">
                  <c:v>-20</c:v>
                </c:pt>
                <c:pt idx="61">
                  <c:v>-20.6</c:v>
                </c:pt>
                <c:pt idx="62">
                  <c:v>-21.199999999999996</c:v>
                </c:pt>
                <c:pt idx="63">
                  <c:v>-21.799999999999997</c:v>
                </c:pt>
                <c:pt idx="64">
                  <c:v>-22.4</c:v>
                </c:pt>
                <c:pt idx="65">
                  <c:v>-23</c:v>
                </c:pt>
                <c:pt idx="66">
                  <c:v>-23.6</c:v>
                </c:pt>
                <c:pt idx="67">
                  <c:v>-24.199999999999996</c:v>
                </c:pt>
                <c:pt idx="68">
                  <c:v>-24.799999999999997</c:v>
                </c:pt>
                <c:pt idx="69">
                  <c:v>-25.4</c:v>
                </c:pt>
                <c:pt idx="70">
                  <c:v>-26</c:v>
                </c:pt>
                <c:pt idx="71">
                  <c:v>-26.6</c:v>
                </c:pt>
                <c:pt idx="72">
                  <c:v>-27.199999999999996</c:v>
                </c:pt>
                <c:pt idx="73">
                  <c:v>-27.799999999999997</c:v>
                </c:pt>
                <c:pt idx="74">
                  <c:v>-28.4</c:v>
                </c:pt>
                <c:pt idx="75">
                  <c:v>-29</c:v>
                </c:pt>
                <c:pt idx="76">
                  <c:v>-29.6</c:v>
                </c:pt>
                <c:pt idx="77">
                  <c:v>-30.199999999999996</c:v>
                </c:pt>
                <c:pt idx="78">
                  <c:v>-30.799999999999997</c:v>
                </c:pt>
                <c:pt idx="79">
                  <c:v>-31.4</c:v>
                </c:pt>
                <c:pt idx="80">
                  <c:v>-32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DEF-4F5F-BEC7-B72906F79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165040"/>
        <c:axId val="425165432"/>
      </c:scatterChart>
      <c:valAx>
        <c:axId val="425165040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5165432"/>
        <c:crosses val="autoZero"/>
        <c:crossBetween val="midCat"/>
        <c:majorUnit val="5"/>
      </c:valAx>
      <c:valAx>
        <c:axId val="425165432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Prezzo</a:t>
                </a:r>
              </a:p>
            </c:rich>
          </c:tx>
          <c:layout>
            <c:manualLayout>
              <c:xMode val="edge"/>
              <c:yMode val="edge"/>
              <c:x val="3.7045257754392928E-2"/>
              <c:y val="0.445484272021175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516504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231867848689901"/>
          <c:y val="0.15839947717378702"/>
          <c:w val="0.23434244548844554"/>
          <c:h val="0.206897949884345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Il mercato di Monopolio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34841425140018"/>
          <c:y val="0.13948798844966112"/>
          <c:w val="0.71595903602461441"/>
          <c:h val="0.7233679721519312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'Monopolio discriminante'!$D$48</c:f>
              <c:strCache>
                <c:ptCount val="1"/>
                <c:pt idx="0">
                  <c:v>Domanda 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'Monopolio discriminante'!$A$49:$A$129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'Monopolio discriminante'!$D$49:$D$129</c:f>
              <c:numCache>
                <c:formatCode>0.00</c:formatCode>
                <c:ptCount val="81"/>
                <c:pt idx="0">
                  <c:v>16</c:v>
                </c:pt>
                <c:pt idx="1">
                  <c:v>15.88</c:v>
                </c:pt>
                <c:pt idx="2">
                  <c:v>15.76</c:v>
                </c:pt>
                <c:pt idx="3">
                  <c:v>15.64</c:v>
                </c:pt>
                <c:pt idx="4">
                  <c:v>15.52</c:v>
                </c:pt>
                <c:pt idx="5">
                  <c:v>15.4</c:v>
                </c:pt>
                <c:pt idx="6">
                  <c:v>15.28</c:v>
                </c:pt>
                <c:pt idx="7">
                  <c:v>15.16</c:v>
                </c:pt>
                <c:pt idx="8">
                  <c:v>15.040000000000001</c:v>
                </c:pt>
                <c:pt idx="9">
                  <c:v>14.92</c:v>
                </c:pt>
                <c:pt idx="10">
                  <c:v>14.8</c:v>
                </c:pt>
                <c:pt idx="11">
                  <c:v>14.68</c:v>
                </c:pt>
                <c:pt idx="12">
                  <c:v>14.56</c:v>
                </c:pt>
                <c:pt idx="13">
                  <c:v>14.44</c:v>
                </c:pt>
                <c:pt idx="14">
                  <c:v>14.32</c:v>
                </c:pt>
                <c:pt idx="15">
                  <c:v>14.2</c:v>
                </c:pt>
                <c:pt idx="16">
                  <c:v>14.08</c:v>
                </c:pt>
                <c:pt idx="17">
                  <c:v>13.96</c:v>
                </c:pt>
                <c:pt idx="18">
                  <c:v>13.84</c:v>
                </c:pt>
                <c:pt idx="19">
                  <c:v>13.72</c:v>
                </c:pt>
                <c:pt idx="20">
                  <c:v>13.600000000000001</c:v>
                </c:pt>
                <c:pt idx="21">
                  <c:v>13.48</c:v>
                </c:pt>
                <c:pt idx="22">
                  <c:v>13.36</c:v>
                </c:pt>
                <c:pt idx="23">
                  <c:v>13.24</c:v>
                </c:pt>
                <c:pt idx="24">
                  <c:v>13.120000000000001</c:v>
                </c:pt>
                <c:pt idx="25">
                  <c:v>13</c:v>
                </c:pt>
                <c:pt idx="26">
                  <c:v>12.88</c:v>
                </c:pt>
                <c:pt idx="27">
                  <c:v>12.760000000000002</c:v>
                </c:pt>
                <c:pt idx="28">
                  <c:v>12.64</c:v>
                </c:pt>
                <c:pt idx="29">
                  <c:v>12.52</c:v>
                </c:pt>
                <c:pt idx="30">
                  <c:v>12.4</c:v>
                </c:pt>
                <c:pt idx="31">
                  <c:v>12.280000000000001</c:v>
                </c:pt>
                <c:pt idx="32">
                  <c:v>12.16</c:v>
                </c:pt>
                <c:pt idx="33">
                  <c:v>12.040000000000001</c:v>
                </c:pt>
                <c:pt idx="34">
                  <c:v>11.920000000000002</c:v>
                </c:pt>
                <c:pt idx="35">
                  <c:v>11.8</c:v>
                </c:pt>
                <c:pt idx="36">
                  <c:v>11.68</c:v>
                </c:pt>
                <c:pt idx="37">
                  <c:v>11.56</c:v>
                </c:pt>
                <c:pt idx="38">
                  <c:v>11.440000000000001</c:v>
                </c:pt>
                <c:pt idx="39">
                  <c:v>11.32</c:v>
                </c:pt>
                <c:pt idx="40">
                  <c:v>11.200000000000001</c:v>
                </c:pt>
                <c:pt idx="41">
                  <c:v>11.080000000000002</c:v>
                </c:pt>
                <c:pt idx="42">
                  <c:v>10.96</c:v>
                </c:pt>
                <c:pt idx="43">
                  <c:v>10.84</c:v>
                </c:pt>
                <c:pt idx="44">
                  <c:v>10.72</c:v>
                </c:pt>
                <c:pt idx="45">
                  <c:v>10.600000000000001</c:v>
                </c:pt>
                <c:pt idx="46">
                  <c:v>10.48</c:v>
                </c:pt>
                <c:pt idx="47">
                  <c:v>10.360000000000001</c:v>
                </c:pt>
                <c:pt idx="48">
                  <c:v>10.240000000000002</c:v>
                </c:pt>
                <c:pt idx="49">
                  <c:v>10.120000000000001</c:v>
                </c:pt>
                <c:pt idx="50">
                  <c:v>10</c:v>
                </c:pt>
                <c:pt idx="51">
                  <c:v>9.8800000000000008</c:v>
                </c:pt>
                <c:pt idx="52">
                  <c:v>9.7600000000000016</c:v>
                </c:pt>
                <c:pt idx="53">
                  <c:v>9.64</c:v>
                </c:pt>
                <c:pt idx="54">
                  <c:v>9.5200000000000014</c:v>
                </c:pt>
                <c:pt idx="55">
                  <c:v>9.4000000000000021</c:v>
                </c:pt>
                <c:pt idx="56">
                  <c:v>9.2800000000000011</c:v>
                </c:pt>
                <c:pt idx="57">
                  <c:v>9.16</c:v>
                </c:pt>
                <c:pt idx="58">
                  <c:v>9.0400000000000009</c:v>
                </c:pt>
                <c:pt idx="59">
                  <c:v>8.9200000000000017</c:v>
                </c:pt>
                <c:pt idx="60">
                  <c:v>8.8000000000000007</c:v>
                </c:pt>
                <c:pt idx="61">
                  <c:v>8.6800000000000015</c:v>
                </c:pt>
                <c:pt idx="62">
                  <c:v>8.5600000000000023</c:v>
                </c:pt>
                <c:pt idx="63">
                  <c:v>8.4400000000000013</c:v>
                </c:pt>
                <c:pt idx="64">
                  <c:v>8.32</c:v>
                </c:pt>
                <c:pt idx="65">
                  <c:v>8.2000000000000011</c:v>
                </c:pt>
                <c:pt idx="66">
                  <c:v>8.0800000000000018</c:v>
                </c:pt>
                <c:pt idx="67">
                  <c:v>7.9600000000000009</c:v>
                </c:pt>
                <c:pt idx="68">
                  <c:v>7.8400000000000016</c:v>
                </c:pt>
                <c:pt idx="69">
                  <c:v>7.7200000000000006</c:v>
                </c:pt>
                <c:pt idx="70">
                  <c:v>7.6000000000000014</c:v>
                </c:pt>
                <c:pt idx="71">
                  <c:v>7.48</c:v>
                </c:pt>
                <c:pt idx="72">
                  <c:v>7.3600000000000012</c:v>
                </c:pt>
                <c:pt idx="73">
                  <c:v>7.240000000000002</c:v>
                </c:pt>
                <c:pt idx="74">
                  <c:v>7.120000000000001</c:v>
                </c:pt>
                <c:pt idx="75">
                  <c:v>7.0000000000000018</c:v>
                </c:pt>
                <c:pt idx="76">
                  <c:v>6.8800000000000008</c:v>
                </c:pt>
                <c:pt idx="77">
                  <c:v>6.7600000000000016</c:v>
                </c:pt>
                <c:pt idx="78">
                  <c:v>6.6400000000000006</c:v>
                </c:pt>
                <c:pt idx="79">
                  <c:v>6.5200000000000014</c:v>
                </c:pt>
                <c:pt idx="80">
                  <c:v>6.4000000000000021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6AF-4FD4-975E-82B28B388D2E}"/>
            </c:ext>
          </c:extLst>
        </c:ser>
        <c:ser>
          <c:idx val="1"/>
          <c:order val="1"/>
          <c:tx>
            <c:strRef>
              <c:f>'Monopolio discriminante'!$H$48</c:f>
              <c:strCache>
                <c:ptCount val="1"/>
                <c:pt idx="0">
                  <c:v>Offerta/Cm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'Monopolio discriminante'!$A$49:$A$129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'Monopolio discriminante'!$H$49:$H$129</c:f>
              <c:numCache>
                <c:formatCode>0.00</c:formatCode>
                <c:ptCount val="81"/>
                <c:pt idx="0">
                  <c:v>2</c:v>
                </c:pt>
                <c:pt idx="1">
                  <c:v>2.1</c:v>
                </c:pt>
                <c:pt idx="2">
                  <c:v>2.2000000000000002</c:v>
                </c:pt>
                <c:pt idx="3">
                  <c:v>2.2999999999999998</c:v>
                </c:pt>
                <c:pt idx="4">
                  <c:v>2.4</c:v>
                </c:pt>
                <c:pt idx="5">
                  <c:v>2.5</c:v>
                </c:pt>
                <c:pt idx="6">
                  <c:v>2.6</c:v>
                </c:pt>
                <c:pt idx="7">
                  <c:v>2.7</c:v>
                </c:pt>
                <c:pt idx="8">
                  <c:v>2.8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3.2</c:v>
                </c:pt>
                <c:pt idx="13">
                  <c:v>3.3</c:v>
                </c:pt>
                <c:pt idx="14">
                  <c:v>3.4000000000000004</c:v>
                </c:pt>
                <c:pt idx="15">
                  <c:v>3.5</c:v>
                </c:pt>
                <c:pt idx="16">
                  <c:v>3.6</c:v>
                </c:pt>
                <c:pt idx="17">
                  <c:v>3.7</c:v>
                </c:pt>
                <c:pt idx="18">
                  <c:v>3.8</c:v>
                </c:pt>
                <c:pt idx="19">
                  <c:v>3.9000000000000004</c:v>
                </c:pt>
                <c:pt idx="20">
                  <c:v>4</c:v>
                </c:pt>
                <c:pt idx="21">
                  <c:v>4.0999999999999996</c:v>
                </c:pt>
                <c:pt idx="22">
                  <c:v>4.2</c:v>
                </c:pt>
                <c:pt idx="23">
                  <c:v>4.3000000000000007</c:v>
                </c:pt>
                <c:pt idx="24">
                  <c:v>4.4000000000000004</c:v>
                </c:pt>
                <c:pt idx="25">
                  <c:v>4.5</c:v>
                </c:pt>
                <c:pt idx="26">
                  <c:v>4.5999999999999996</c:v>
                </c:pt>
                <c:pt idx="27">
                  <c:v>4.7</c:v>
                </c:pt>
                <c:pt idx="28">
                  <c:v>4.8000000000000007</c:v>
                </c:pt>
                <c:pt idx="29">
                  <c:v>4.9000000000000004</c:v>
                </c:pt>
                <c:pt idx="30">
                  <c:v>5</c:v>
                </c:pt>
                <c:pt idx="31">
                  <c:v>5.0999999999999996</c:v>
                </c:pt>
                <c:pt idx="32">
                  <c:v>5.2</c:v>
                </c:pt>
                <c:pt idx="33">
                  <c:v>5.3000000000000007</c:v>
                </c:pt>
                <c:pt idx="34">
                  <c:v>5.4</c:v>
                </c:pt>
                <c:pt idx="35">
                  <c:v>5.5</c:v>
                </c:pt>
                <c:pt idx="36">
                  <c:v>5.6</c:v>
                </c:pt>
                <c:pt idx="37">
                  <c:v>5.7</c:v>
                </c:pt>
                <c:pt idx="38">
                  <c:v>5.8000000000000007</c:v>
                </c:pt>
                <c:pt idx="39">
                  <c:v>5.9</c:v>
                </c:pt>
                <c:pt idx="40">
                  <c:v>6</c:v>
                </c:pt>
                <c:pt idx="41">
                  <c:v>6.1000000000000005</c:v>
                </c:pt>
                <c:pt idx="42">
                  <c:v>6.2</c:v>
                </c:pt>
                <c:pt idx="43">
                  <c:v>6.3</c:v>
                </c:pt>
                <c:pt idx="44">
                  <c:v>6.4</c:v>
                </c:pt>
                <c:pt idx="45">
                  <c:v>6.5</c:v>
                </c:pt>
                <c:pt idx="46">
                  <c:v>6.6000000000000005</c:v>
                </c:pt>
                <c:pt idx="47">
                  <c:v>6.7</c:v>
                </c:pt>
                <c:pt idx="48">
                  <c:v>6.8000000000000007</c:v>
                </c:pt>
                <c:pt idx="49">
                  <c:v>6.9</c:v>
                </c:pt>
                <c:pt idx="50">
                  <c:v>7</c:v>
                </c:pt>
                <c:pt idx="51">
                  <c:v>7.1000000000000005</c:v>
                </c:pt>
                <c:pt idx="52">
                  <c:v>7.2</c:v>
                </c:pt>
                <c:pt idx="53">
                  <c:v>7.3000000000000007</c:v>
                </c:pt>
                <c:pt idx="54">
                  <c:v>7.4</c:v>
                </c:pt>
                <c:pt idx="55">
                  <c:v>7.5</c:v>
                </c:pt>
                <c:pt idx="56">
                  <c:v>7.6000000000000005</c:v>
                </c:pt>
                <c:pt idx="57">
                  <c:v>7.7</c:v>
                </c:pt>
                <c:pt idx="58">
                  <c:v>7.8000000000000007</c:v>
                </c:pt>
                <c:pt idx="59">
                  <c:v>7.9</c:v>
                </c:pt>
                <c:pt idx="60">
                  <c:v>8</c:v>
                </c:pt>
                <c:pt idx="61">
                  <c:v>8.1000000000000014</c:v>
                </c:pt>
                <c:pt idx="62">
                  <c:v>8.1999999999999993</c:v>
                </c:pt>
                <c:pt idx="63">
                  <c:v>8.3000000000000007</c:v>
                </c:pt>
                <c:pt idx="64">
                  <c:v>8.4</c:v>
                </c:pt>
                <c:pt idx="65">
                  <c:v>8.5</c:v>
                </c:pt>
                <c:pt idx="66">
                  <c:v>8.6000000000000014</c:v>
                </c:pt>
                <c:pt idx="67">
                  <c:v>8.6999999999999993</c:v>
                </c:pt>
                <c:pt idx="68">
                  <c:v>8.8000000000000007</c:v>
                </c:pt>
                <c:pt idx="69">
                  <c:v>8.9</c:v>
                </c:pt>
                <c:pt idx="70">
                  <c:v>9</c:v>
                </c:pt>
                <c:pt idx="71">
                  <c:v>9.1000000000000014</c:v>
                </c:pt>
                <c:pt idx="72">
                  <c:v>9.1999999999999993</c:v>
                </c:pt>
                <c:pt idx="73">
                  <c:v>9.3000000000000007</c:v>
                </c:pt>
                <c:pt idx="74">
                  <c:v>9.4</c:v>
                </c:pt>
                <c:pt idx="75">
                  <c:v>9.5</c:v>
                </c:pt>
                <c:pt idx="76">
                  <c:v>9.6000000000000014</c:v>
                </c:pt>
                <c:pt idx="77">
                  <c:v>9.6999999999999993</c:v>
                </c:pt>
                <c:pt idx="78">
                  <c:v>9.8000000000000007</c:v>
                </c:pt>
                <c:pt idx="79">
                  <c:v>9.9</c:v>
                </c:pt>
                <c:pt idx="80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6AF-4FD4-975E-82B28B388D2E}"/>
            </c:ext>
          </c:extLst>
        </c:ser>
        <c:ser>
          <c:idx val="2"/>
          <c:order val="2"/>
          <c:tx>
            <c:strRef>
              <c:f>'Monopolio discriminante'!$A$28</c:f>
              <c:strCache>
                <c:ptCount val="1"/>
                <c:pt idx="0">
                  <c:v>Punto equilibrio M</c:v>
                </c:pt>
              </c:strCache>
            </c:strRef>
          </c:tx>
          <c:spPr>
            <a:ln w="19050" cap="rnd">
              <a:solidFill>
                <a:schemeClr val="bg2">
                  <a:lumMod val="9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'Monopolio discriminante'!$C$28:$C$30</c:f>
              <c:numCache>
                <c:formatCode>0.00</c:formatCode>
                <c:ptCount val="3"/>
                <c:pt idx="0">
                  <c:v>0</c:v>
                </c:pt>
                <c:pt idx="1">
                  <c:v>41.176470588235297</c:v>
                </c:pt>
                <c:pt idx="2">
                  <c:v>41.176470588235297</c:v>
                </c:pt>
              </c:numCache>
            </c:numRef>
          </c:xVal>
          <c:yVal>
            <c:numRef>
              <c:f>'Monopolio discriminante'!$B$28:$B$30</c:f>
              <c:numCache>
                <c:formatCode>0.00</c:formatCode>
                <c:ptCount val="3"/>
                <c:pt idx="0">
                  <c:v>11.058823529411764</c:v>
                </c:pt>
                <c:pt idx="1">
                  <c:v>11.058823529411764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6AF-4FD4-975E-82B28B388D2E}"/>
            </c:ext>
          </c:extLst>
        </c:ser>
        <c:ser>
          <c:idx val="3"/>
          <c:order val="3"/>
          <c:tx>
            <c:strRef>
              <c:f>'Monopolio discriminante'!$G$48</c:f>
              <c:strCache>
                <c:ptCount val="1"/>
                <c:pt idx="0">
                  <c:v>Rm M</c:v>
                </c:pt>
              </c:strCache>
            </c:strRef>
          </c:tx>
          <c:spPr>
            <a:ln w="19050" cap="rnd">
              <a:solidFill>
                <a:schemeClr val="accent1">
                  <a:shade val="58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'Monopolio discriminante'!$A$49:$A$129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'Monopolio discriminante'!$G$49:$G$129</c:f>
              <c:numCache>
                <c:formatCode>0.00</c:formatCode>
                <c:ptCount val="81"/>
                <c:pt idx="0">
                  <c:v>16</c:v>
                </c:pt>
                <c:pt idx="1">
                  <c:v>15.76</c:v>
                </c:pt>
                <c:pt idx="2">
                  <c:v>15.52</c:v>
                </c:pt>
                <c:pt idx="3">
                  <c:v>15.28</c:v>
                </c:pt>
                <c:pt idx="4">
                  <c:v>15.040000000000001</c:v>
                </c:pt>
                <c:pt idx="5">
                  <c:v>14.8</c:v>
                </c:pt>
                <c:pt idx="6">
                  <c:v>14.56</c:v>
                </c:pt>
                <c:pt idx="7">
                  <c:v>14.32</c:v>
                </c:pt>
                <c:pt idx="8">
                  <c:v>14.08</c:v>
                </c:pt>
                <c:pt idx="9">
                  <c:v>13.84</c:v>
                </c:pt>
                <c:pt idx="10">
                  <c:v>13.600000000000001</c:v>
                </c:pt>
                <c:pt idx="11">
                  <c:v>13.36</c:v>
                </c:pt>
                <c:pt idx="12">
                  <c:v>13.120000000000001</c:v>
                </c:pt>
                <c:pt idx="13">
                  <c:v>12.88</c:v>
                </c:pt>
                <c:pt idx="14">
                  <c:v>12.64</c:v>
                </c:pt>
                <c:pt idx="15">
                  <c:v>12.4</c:v>
                </c:pt>
                <c:pt idx="16">
                  <c:v>12.16</c:v>
                </c:pt>
                <c:pt idx="17">
                  <c:v>11.920000000000002</c:v>
                </c:pt>
                <c:pt idx="18">
                  <c:v>11.68</c:v>
                </c:pt>
                <c:pt idx="19">
                  <c:v>11.440000000000001</c:v>
                </c:pt>
                <c:pt idx="20">
                  <c:v>11.200000000000001</c:v>
                </c:pt>
                <c:pt idx="21">
                  <c:v>10.96</c:v>
                </c:pt>
                <c:pt idx="22">
                  <c:v>10.72</c:v>
                </c:pt>
                <c:pt idx="23">
                  <c:v>10.48</c:v>
                </c:pt>
                <c:pt idx="24">
                  <c:v>10.240000000000002</c:v>
                </c:pt>
                <c:pt idx="25">
                  <c:v>10</c:v>
                </c:pt>
                <c:pt idx="26">
                  <c:v>9.7600000000000016</c:v>
                </c:pt>
                <c:pt idx="27">
                  <c:v>9.5200000000000014</c:v>
                </c:pt>
                <c:pt idx="28">
                  <c:v>9.2800000000000011</c:v>
                </c:pt>
                <c:pt idx="29">
                  <c:v>9.0400000000000009</c:v>
                </c:pt>
                <c:pt idx="30">
                  <c:v>8.8000000000000007</c:v>
                </c:pt>
                <c:pt idx="31">
                  <c:v>8.5600000000000023</c:v>
                </c:pt>
                <c:pt idx="32">
                  <c:v>8.32</c:v>
                </c:pt>
                <c:pt idx="33">
                  <c:v>8.0800000000000018</c:v>
                </c:pt>
                <c:pt idx="34">
                  <c:v>7.8400000000000016</c:v>
                </c:pt>
                <c:pt idx="35">
                  <c:v>7.6000000000000014</c:v>
                </c:pt>
                <c:pt idx="36">
                  <c:v>7.3600000000000012</c:v>
                </c:pt>
                <c:pt idx="37">
                  <c:v>7.120000000000001</c:v>
                </c:pt>
                <c:pt idx="38">
                  <c:v>6.8800000000000008</c:v>
                </c:pt>
                <c:pt idx="39">
                  <c:v>6.6400000000000006</c:v>
                </c:pt>
                <c:pt idx="40">
                  <c:v>6.4000000000000021</c:v>
                </c:pt>
                <c:pt idx="41">
                  <c:v>6.1600000000000019</c:v>
                </c:pt>
                <c:pt idx="42">
                  <c:v>5.9200000000000017</c:v>
                </c:pt>
                <c:pt idx="43">
                  <c:v>5.6800000000000015</c:v>
                </c:pt>
                <c:pt idx="44">
                  <c:v>5.4400000000000013</c:v>
                </c:pt>
                <c:pt idx="45">
                  <c:v>5.2000000000000011</c:v>
                </c:pt>
                <c:pt idx="46">
                  <c:v>4.9600000000000009</c:v>
                </c:pt>
                <c:pt idx="47">
                  <c:v>4.7200000000000024</c:v>
                </c:pt>
                <c:pt idx="48">
                  <c:v>4.4800000000000022</c:v>
                </c:pt>
                <c:pt idx="49">
                  <c:v>4.240000000000002</c:v>
                </c:pt>
                <c:pt idx="50">
                  <c:v>4.0000000000000018</c:v>
                </c:pt>
                <c:pt idx="51">
                  <c:v>3.7600000000000016</c:v>
                </c:pt>
                <c:pt idx="52">
                  <c:v>3.5200000000000014</c:v>
                </c:pt>
                <c:pt idx="53">
                  <c:v>3.2800000000000011</c:v>
                </c:pt>
                <c:pt idx="54">
                  <c:v>3.0400000000000027</c:v>
                </c:pt>
                <c:pt idx="55">
                  <c:v>2.8000000000000025</c:v>
                </c:pt>
                <c:pt idx="56">
                  <c:v>2.5600000000000023</c:v>
                </c:pt>
                <c:pt idx="57">
                  <c:v>2.3200000000000021</c:v>
                </c:pt>
                <c:pt idx="58">
                  <c:v>2.0800000000000018</c:v>
                </c:pt>
                <c:pt idx="59">
                  <c:v>1.8400000000000016</c:v>
                </c:pt>
                <c:pt idx="60">
                  <c:v>1.6000000000000014</c:v>
                </c:pt>
                <c:pt idx="61">
                  <c:v>1.360000000000003</c:v>
                </c:pt>
                <c:pt idx="62">
                  <c:v>1.1200000000000028</c:v>
                </c:pt>
                <c:pt idx="63">
                  <c:v>0.88000000000000256</c:v>
                </c:pt>
                <c:pt idx="64">
                  <c:v>0.64000000000000234</c:v>
                </c:pt>
                <c:pt idx="65">
                  <c:v>0.40000000000000213</c:v>
                </c:pt>
                <c:pt idx="66">
                  <c:v>0.16000000000000192</c:v>
                </c:pt>
                <c:pt idx="67">
                  <c:v>-7.9999999999998295E-2</c:v>
                </c:pt>
                <c:pt idx="68">
                  <c:v>-0.31999999999999673</c:v>
                </c:pt>
                <c:pt idx="69">
                  <c:v>-0.55999999999999872</c:v>
                </c:pt>
                <c:pt idx="70">
                  <c:v>-0.79999999999999716</c:v>
                </c:pt>
                <c:pt idx="71">
                  <c:v>-1.0399999999999991</c:v>
                </c:pt>
                <c:pt idx="72">
                  <c:v>-1.2799999999999976</c:v>
                </c:pt>
                <c:pt idx="73">
                  <c:v>-1.519999999999996</c:v>
                </c:pt>
                <c:pt idx="74">
                  <c:v>-1.759999999999998</c:v>
                </c:pt>
                <c:pt idx="75">
                  <c:v>-1.9999999999999964</c:v>
                </c:pt>
                <c:pt idx="76">
                  <c:v>-2.2399999999999984</c:v>
                </c:pt>
                <c:pt idx="77">
                  <c:v>-2.4799999999999969</c:v>
                </c:pt>
                <c:pt idx="78">
                  <c:v>-2.7199999999999989</c:v>
                </c:pt>
                <c:pt idx="79">
                  <c:v>-2.9599999999999973</c:v>
                </c:pt>
                <c:pt idx="80">
                  <c:v>-3.1999999999999957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6AF-4FD4-975E-82B28B388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165040"/>
        <c:axId val="425165432"/>
      </c:scatterChart>
      <c:valAx>
        <c:axId val="425165040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5165432"/>
        <c:crosses val="autoZero"/>
        <c:crossBetween val="midCat"/>
        <c:majorUnit val="5"/>
      </c:valAx>
      <c:valAx>
        <c:axId val="425165432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Prezzo</a:t>
                </a:r>
              </a:p>
            </c:rich>
          </c:tx>
          <c:layout>
            <c:manualLayout>
              <c:xMode val="edge"/>
              <c:yMode val="edge"/>
              <c:x val="3.7045257754392928E-2"/>
              <c:y val="0.445484272021175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516504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231867848689901"/>
          <c:y val="0.15839947717378702"/>
          <c:w val="0.23434244548844554"/>
          <c:h val="0.206897949884345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Il Mercato di Monopolio Discriminante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34841425140018"/>
          <c:y val="0.13948798844966112"/>
          <c:w val="0.71595903602461441"/>
          <c:h val="0.7233679721519312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'Monopolio discriminante'!$D$48</c:f>
              <c:strCache>
                <c:ptCount val="1"/>
                <c:pt idx="0">
                  <c:v>Domanda M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'Monopolio discriminante'!$A$49:$A$129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'Monopolio discriminante'!$D$49:$D$129</c:f>
              <c:numCache>
                <c:formatCode>0.00</c:formatCode>
                <c:ptCount val="81"/>
                <c:pt idx="0">
                  <c:v>16</c:v>
                </c:pt>
                <c:pt idx="1">
                  <c:v>15.88</c:v>
                </c:pt>
                <c:pt idx="2">
                  <c:v>15.76</c:v>
                </c:pt>
                <c:pt idx="3">
                  <c:v>15.64</c:v>
                </c:pt>
                <c:pt idx="4">
                  <c:v>15.52</c:v>
                </c:pt>
                <c:pt idx="5">
                  <c:v>15.4</c:v>
                </c:pt>
                <c:pt idx="6">
                  <c:v>15.28</c:v>
                </c:pt>
                <c:pt idx="7">
                  <c:v>15.16</c:v>
                </c:pt>
                <c:pt idx="8">
                  <c:v>15.040000000000001</c:v>
                </c:pt>
                <c:pt idx="9">
                  <c:v>14.92</c:v>
                </c:pt>
                <c:pt idx="10">
                  <c:v>14.8</c:v>
                </c:pt>
                <c:pt idx="11">
                  <c:v>14.68</c:v>
                </c:pt>
                <c:pt idx="12">
                  <c:v>14.56</c:v>
                </c:pt>
                <c:pt idx="13">
                  <c:v>14.44</c:v>
                </c:pt>
                <c:pt idx="14">
                  <c:v>14.32</c:v>
                </c:pt>
                <c:pt idx="15">
                  <c:v>14.2</c:v>
                </c:pt>
                <c:pt idx="16">
                  <c:v>14.08</c:v>
                </c:pt>
                <c:pt idx="17">
                  <c:v>13.96</c:v>
                </c:pt>
                <c:pt idx="18">
                  <c:v>13.84</c:v>
                </c:pt>
                <c:pt idx="19">
                  <c:v>13.72</c:v>
                </c:pt>
                <c:pt idx="20">
                  <c:v>13.600000000000001</c:v>
                </c:pt>
                <c:pt idx="21">
                  <c:v>13.48</c:v>
                </c:pt>
                <c:pt idx="22">
                  <c:v>13.36</c:v>
                </c:pt>
                <c:pt idx="23">
                  <c:v>13.24</c:v>
                </c:pt>
                <c:pt idx="24">
                  <c:v>13.120000000000001</c:v>
                </c:pt>
                <c:pt idx="25">
                  <c:v>13</c:v>
                </c:pt>
                <c:pt idx="26">
                  <c:v>12.88</c:v>
                </c:pt>
                <c:pt idx="27">
                  <c:v>12.760000000000002</c:v>
                </c:pt>
                <c:pt idx="28">
                  <c:v>12.64</c:v>
                </c:pt>
                <c:pt idx="29">
                  <c:v>12.52</c:v>
                </c:pt>
                <c:pt idx="30">
                  <c:v>12.4</c:v>
                </c:pt>
                <c:pt idx="31">
                  <c:v>12.280000000000001</c:v>
                </c:pt>
                <c:pt idx="32">
                  <c:v>12.16</c:v>
                </c:pt>
                <c:pt idx="33">
                  <c:v>12.040000000000001</c:v>
                </c:pt>
                <c:pt idx="34">
                  <c:v>11.920000000000002</c:v>
                </c:pt>
                <c:pt idx="35">
                  <c:v>11.8</c:v>
                </c:pt>
                <c:pt idx="36">
                  <c:v>11.68</c:v>
                </c:pt>
                <c:pt idx="37">
                  <c:v>11.56</c:v>
                </c:pt>
                <c:pt idx="38">
                  <c:v>11.440000000000001</c:v>
                </c:pt>
                <c:pt idx="39">
                  <c:v>11.32</c:v>
                </c:pt>
                <c:pt idx="40">
                  <c:v>11.200000000000001</c:v>
                </c:pt>
                <c:pt idx="41">
                  <c:v>11.080000000000002</c:v>
                </c:pt>
                <c:pt idx="42">
                  <c:v>10.96</c:v>
                </c:pt>
                <c:pt idx="43">
                  <c:v>10.84</c:v>
                </c:pt>
                <c:pt idx="44">
                  <c:v>10.72</c:v>
                </c:pt>
                <c:pt idx="45">
                  <c:v>10.600000000000001</c:v>
                </c:pt>
                <c:pt idx="46">
                  <c:v>10.48</c:v>
                </c:pt>
                <c:pt idx="47">
                  <c:v>10.360000000000001</c:v>
                </c:pt>
                <c:pt idx="48">
                  <c:v>10.240000000000002</c:v>
                </c:pt>
                <c:pt idx="49">
                  <c:v>10.120000000000001</c:v>
                </c:pt>
                <c:pt idx="50">
                  <c:v>10</c:v>
                </c:pt>
                <c:pt idx="51">
                  <c:v>9.8800000000000008</c:v>
                </c:pt>
                <c:pt idx="52">
                  <c:v>9.7600000000000016</c:v>
                </c:pt>
                <c:pt idx="53">
                  <c:v>9.64</c:v>
                </c:pt>
                <c:pt idx="54">
                  <c:v>9.5200000000000014</c:v>
                </c:pt>
                <c:pt idx="55">
                  <c:v>9.4000000000000021</c:v>
                </c:pt>
                <c:pt idx="56">
                  <c:v>9.2800000000000011</c:v>
                </c:pt>
                <c:pt idx="57">
                  <c:v>9.16</c:v>
                </c:pt>
                <c:pt idx="58">
                  <c:v>9.0400000000000009</c:v>
                </c:pt>
                <c:pt idx="59">
                  <c:v>8.9200000000000017</c:v>
                </c:pt>
                <c:pt idx="60">
                  <c:v>8.8000000000000007</c:v>
                </c:pt>
                <c:pt idx="61">
                  <c:v>8.6800000000000015</c:v>
                </c:pt>
                <c:pt idx="62">
                  <c:v>8.5600000000000023</c:v>
                </c:pt>
                <c:pt idx="63">
                  <c:v>8.4400000000000013</c:v>
                </c:pt>
                <c:pt idx="64">
                  <c:v>8.32</c:v>
                </c:pt>
                <c:pt idx="65">
                  <c:v>8.2000000000000011</c:v>
                </c:pt>
                <c:pt idx="66">
                  <c:v>8.0800000000000018</c:v>
                </c:pt>
                <c:pt idx="67">
                  <c:v>7.9600000000000009</c:v>
                </c:pt>
                <c:pt idx="68">
                  <c:v>7.8400000000000016</c:v>
                </c:pt>
                <c:pt idx="69">
                  <c:v>7.7200000000000006</c:v>
                </c:pt>
                <c:pt idx="70">
                  <c:v>7.6000000000000014</c:v>
                </c:pt>
                <c:pt idx="71">
                  <c:v>7.48</c:v>
                </c:pt>
                <c:pt idx="72">
                  <c:v>7.3600000000000012</c:v>
                </c:pt>
                <c:pt idx="73">
                  <c:v>7.240000000000002</c:v>
                </c:pt>
                <c:pt idx="74">
                  <c:v>7.120000000000001</c:v>
                </c:pt>
                <c:pt idx="75">
                  <c:v>7.0000000000000018</c:v>
                </c:pt>
                <c:pt idx="76">
                  <c:v>6.8800000000000008</c:v>
                </c:pt>
                <c:pt idx="77">
                  <c:v>6.7600000000000016</c:v>
                </c:pt>
                <c:pt idx="78">
                  <c:v>6.6400000000000006</c:v>
                </c:pt>
                <c:pt idx="79">
                  <c:v>6.5200000000000014</c:v>
                </c:pt>
                <c:pt idx="80">
                  <c:v>6.4000000000000021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080-44EB-8FE3-C19BE6B68519}"/>
            </c:ext>
          </c:extLst>
        </c:ser>
        <c:ser>
          <c:idx val="5"/>
          <c:order val="1"/>
          <c:tx>
            <c:strRef>
              <c:f>'Monopolio discriminante'!$G$48</c:f>
              <c:strCache>
                <c:ptCount val="1"/>
                <c:pt idx="0">
                  <c:v>Rm M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'Monopolio discriminante'!$A$49:$A$129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'Monopolio discriminante'!$G$49:$G$129</c:f>
              <c:numCache>
                <c:formatCode>0.00</c:formatCode>
                <c:ptCount val="81"/>
                <c:pt idx="0">
                  <c:v>16</c:v>
                </c:pt>
                <c:pt idx="1">
                  <c:v>15.76</c:v>
                </c:pt>
                <c:pt idx="2">
                  <c:v>15.52</c:v>
                </c:pt>
                <c:pt idx="3">
                  <c:v>15.28</c:v>
                </c:pt>
                <c:pt idx="4">
                  <c:v>15.040000000000001</c:v>
                </c:pt>
                <c:pt idx="5">
                  <c:v>14.8</c:v>
                </c:pt>
                <c:pt idx="6">
                  <c:v>14.56</c:v>
                </c:pt>
                <c:pt idx="7">
                  <c:v>14.32</c:v>
                </c:pt>
                <c:pt idx="8">
                  <c:v>14.08</c:v>
                </c:pt>
                <c:pt idx="9">
                  <c:v>13.84</c:v>
                </c:pt>
                <c:pt idx="10">
                  <c:v>13.600000000000001</c:v>
                </c:pt>
                <c:pt idx="11">
                  <c:v>13.36</c:v>
                </c:pt>
                <c:pt idx="12">
                  <c:v>13.120000000000001</c:v>
                </c:pt>
                <c:pt idx="13">
                  <c:v>12.88</c:v>
                </c:pt>
                <c:pt idx="14">
                  <c:v>12.64</c:v>
                </c:pt>
                <c:pt idx="15">
                  <c:v>12.4</c:v>
                </c:pt>
                <c:pt idx="16">
                  <c:v>12.16</c:v>
                </c:pt>
                <c:pt idx="17">
                  <c:v>11.920000000000002</c:v>
                </c:pt>
                <c:pt idx="18">
                  <c:v>11.68</c:v>
                </c:pt>
                <c:pt idx="19">
                  <c:v>11.440000000000001</c:v>
                </c:pt>
                <c:pt idx="20">
                  <c:v>11.200000000000001</c:v>
                </c:pt>
                <c:pt idx="21">
                  <c:v>10.96</c:v>
                </c:pt>
                <c:pt idx="22">
                  <c:v>10.72</c:v>
                </c:pt>
                <c:pt idx="23">
                  <c:v>10.48</c:v>
                </c:pt>
                <c:pt idx="24">
                  <c:v>10.240000000000002</c:v>
                </c:pt>
                <c:pt idx="25">
                  <c:v>10</c:v>
                </c:pt>
                <c:pt idx="26">
                  <c:v>9.7600000000000016</c:v>
                </c:pt>
                <c:pt idx="27">
                  <c:v>9.5200000000000014</c:v>
                </c:pt>
                <c:pt idx="28">
                  <c:v>9.2800000000000011</c:v>
                </c:pt>
                <c:pt idx="29">
                  <c:v>9.0400000000000009</c:v>
                </c:pt>
                <c:pt idx="30">
                  <c:v>8.8000000000000007</c:v>
                </c:pt>
                <c:pt idx="31">
                  <c:v>8.5600000000000023</c:v>
                </c:pt>
                <c:pt idx="32">
                  <c:v>8.32</c:v>
                </c:pt>
                <c:pt idx="33">
                  <c:v>8.0800000000000018</c:v>
                </c:pt>
                <c:pt idx="34">
                  <c:v>7.8400000000000016</c:v>
                </c:pt>
                <c:pt idx="35">
                  <c:v>7.6000000000000014</c:v>
                </c:pt>
                <c:pt idx="36">
                  <c:v>7.3600000000000012</c:v>
                </c:pt>
                <c:pt idx="37">
                  <c:v>7.120000000000001</c:v>
                </c:pt>
                <c:pt idx="38">
                  <c:v>6.8800000000000008</c:v>
                </c:pt>
                <c:pt idx="39">
                  <c:v>6.6400000000000006</c:v>
                </c:pt>
                <c:pt idx="40">
                  <c:v>6.4000000000000021</c:v>
                </c:pt>
                <c:pt idx="41">
                  <c:v>6.1600000000000019</c:v>
                </c:pt>
                <c:pt idx="42">
                  <c:v>5.9200000000000017</c:v>
                </c:pt>
                <c:pt idx="43">
                  <c:v>5.6800000000000015</c:v>
                </c:pt>
                <c:pt idx="44">
                  <c:v>5.4400000000000013</c:v>
                </c:pt>
                <c:pt idx="45">
                  <c:v>5.2000000000000011</c:v>
                </c:pt>
                <c:pt idx="46">
                  <c:v>4.9600000000000009</c:v>
                </c:pt>
                <c:pt idx="47">
                  <c:v>4.7200000000000024</c:v>
                </c:pt>
                <c:pt idx="48">
                  <c:v>4.4800000000000022</c:v>
                </c:pt>
                <c:pt idx="49">
                  <c:v>4.240000000000002</c:v>
                </c:pt>
                <c:pt idx="50">
                  <c:v>4.0000000000000018</c:v>
                </c:pt>
                <c:pt idx="51">
                  <c:v>3.7600000000000016</c:v>
                </c:pt>
                <c:pt idx="52">
                  <c:v>3.5200000000000014</c:v>
                </c:pt>
                <c:pt idx="53">
                  <c:v>3.2800000000000011</c:v>
                </c:pt>
                <c:pt idx="54">
                  <c:v>3.0400000000000027</c:v>
                </c:pt>
                <c:pt idx="55">
                  <c:v>2.8000000000000025</c:v>
                </c:pt>
                <c:pt idx="56">
                  <c:v>2.5600000000000023</c:v>
                </c:pt>
                <c:pt idx="57">
                  <c:v>2.3200000000000021</c:v>
                </c:pt>
                <c:pt idx="58">
                  <c:v>2.0800000000000018</c:v>
                </c:pt>
                <c:pt idx="59">
                  <c:v>1.8400000000000016</c:v>
                </c:pt>
                <c:pt idx="60">
                  <c:v>1.6000000000000014</c:v>
                </c:pt>
                <c:pt idx="61">
                  <c:v>1.360000000000003</c:v>
                </c:pt>
                <c:pt idx="62">
                  <c:v>1.1200000000000028</c:v>
                </c:pt>
                <c:pt idx="63">
                  <c:v>0.88000000000000256</c:v>
                </c:pt>
                <c:pt idx="64">
                  <c:v>0.64000000000000234</c:v>
                </c:pt>
                <c:pt idx="65">
                  <c:v>0.40000000000000213</c:v>
                </c:pt>
                <c:pt idx="66">
                  <c:v>0.16000000000000192</c:v>
                </c:pt>
                <c:pt idx="67">
                  <c:v>-7.9999999999998295E-2</c:v>
                </c:pt>
                <c:pt idx="68">
                  <c:v>-0.31999999999999673</c:v>
                </c:pt>
                <c:pt idx="69">
                  <c:v>-0.55999999999999872</c:v>
                </c:pt>
                <c:pt idx="70">
                  <c:v>-0.79999999999999716</c:v>
                </c:pt>
                <c:pt idx="71">
                  <c:v>-1.0399999999999991</c:v>
                </c:pt>
                <c:pt idx="72">
                  <c:v>-1.2799999999999976</c:v>
                </c:pt>
                <c:pt idx="73">
                  <c:v>-1.519999999999996</c:v>
                </c:pt>
                <c:pt idx="74">
                  <c:v>-1.759999999999998</c:v>
                </c:pt>
                <c:pt idx="75">
                  <c:v>-1.9999999999999964</c:v>
                </c:pt>
                <c:pt idx="76">
                  <c:v>-2.2399999999999984</c:v>
                </c:pt>
                <c:pt idx="77">
                  <c:v>-2.4799999999999969</c:v>
                </c:pt>
                <c:pt idx="78">
                  <c:v>-2.7199999999999989</c:v>
                </c:pt>
                <c:pt idx="79">
                  <c:v>-2.9599999999999973</c:v>
                </c:pt>
                <c:pt idx="80">
                  <c:v>-3.1999999999999957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080-44EB-8FE3-C19BE6B68519}"/>
            </c:ext>
          </c:extLst>
        </c:ser>
        <c:ser>
          <c:idx val="9"/>
          <c:order val="2"/>
          <c:tx>
            <c:strRef>
              <c:f>'Monopolio discriminante'!$A$28</c:f>
              <c:strCache>
                <c:ptCount val="1"/>
                <c:pt idx="0">
                  <c:v>Punto equilibrio M</c:v>
                </c:pt>
              </c:strCache>
            </c:strRef>
          </c:tx>
          <c:spPr>
            <a:ln w="19050" cap="rnd">
              <a:solidFill>
                <a:schemeClr val="accent1">
                  <a:shade val="42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'Monopolio discriminante'!$C$28:$C$30</c:f>
              <c:numCache>
                <c:formatCode>0.00</c:formatCode>
                <c:ptCount val="3"/>
                <c:pt idx="0">
                  <c:v>0</c:v>
                </c:pt>
                <c:pt idx="1">
                  <c:v>41.176470588235297</c:v>
                </c:pt>
                <c:pt idx="2">
                  <c:v>41.176470588235297</c:v>
                </c:pt>
              </c:numCache>
            </c:numRef>
          </c:xVal>
          <c:yVal>
            <c:numRef>
              <c:f>'Monopolio discriminante'!$B$28:$B$30</c:f>
              <c:numCache>
                <c:formatCode>0.00</c:formatCode>
                <c:ptCount val="3"/>
                <c:pt idx="0">
                  <c:v>11.058823529411764</c:v>
                </c:pt>
                <c:pt idx="1">
                  <c:v>11.058823529411764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2080-44EB-8FE3-C19BE6B68519}"/>
            </c:ext>
          </c:extLst>
        </c:ser>
        <c:ser>
          <c:idx val="4"/>
          <c:order val="3"/>
          <c:tx>
            <c:strRef>
              <c:f>'Monopolio discriminante'!$B$48</c:f>
              <c:strCache>
                <c:ptCount val="1"/>
                <c:pt idx="0">
                  <c:v>Domanda A</c:v>
                </c:pt>
              </c:strCache>
            </c:strRef>
          </c:tx>
          <c:spPr>
            <a:ln w="19050" cap="rnd">
              <a:solidFill>
                <a:schemeClr val="accent1">
                  <a:tint val="94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'Monopolio discriminante'!$A$49:$A$129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'Monopolio discriminante'!$B$49:$B$129</c:f>
              <c:numCache>
                <c:formatCode>0.00</c:formatCode>
                <c:ptCount val="81"/>
                <c:pt idx="0">
                  <c:v>16</c:v>
                </c:pt>
                <c:pt idx="1">
                  <c:v>15.8</c:v>
                </c:pt>
                <c:pt idx="2">
                  <c:v>15.6</c:v>
                </c:pt>
                <c:pt idx="3">
                  <c:v>15.4</c:v>
                </c:pt>
                <c:pt idx="4">
                  <c:v>15.2</c:v>
                </c:pt>
                <c:pt idx="5">
                  <c:v>15</c:v>
                </c:pt>
                <c:pt idx="6">
                  <c:v>14.8</c:v>
                </c:pt>
                <c:pt idx="7">
                  <c:v>14.6</c:v>
                </c:pt>
                <c:pt idx="8">
                  <c:v>14.4</c:v>
                </c:pt>
                <c:pt idx="9">
                  <c:v>14.2</c:v>
                </c:pt>
                <c:pt idx="10">
                  <c:v>14</c:v>
                </c:pt>
                <c:pt idx="11">
                  <c:v>13.8</c:v>
                </c:pt>
                <c:pt idx="12">
                  <c:v>13.6</c:v>
                </c:pt>
                <c:pt idx="13">
                  <c:v>13.4</c:v>
                </c:pt>
                <c:pt idx="14">
                  <c:v>13.2</c:v>
                </c:pt>
                <c:pt idx="15">
                  <c:v>13</c:v>
                </c:pt>
                <c:pt idx="16">
                  <c:v>12.8</c:v>
                </c:pt>
                <c:pt idx="17">
                  <c:v>12.6</c:v>
                </c:pt>
                <c:pt idx="18">
                  <c:v>12.4</c:v>
                </c:pt>
                <c:pt idx="19">
                  <c:v>12.2</c:v>
                </c:pt>
                <c:pt idx="20">
                  <c:v>12</c:v>
                </c:pt>
                <c:pt idx="21">
                  <c:v>11.8</c:v>
                </c:pt>
                <c:pt idx="22">
                  <c:v>11.6</c:v>
                </c:pt>
                <c:pt idx="23">
                  <c:v>11.399999999999999</c:v>
                </c:pt>
                <c:pt idx="24">
                  <c:v>11.2</c:v>
                </c:pt>
                <c:pt idx="25">
                  <c:v>11</c:v>
                </c:pt>
                <c:pt idx="26">
                  <c:v>10.8</c:v>
                </c:pt>
                <c:pt idx="27">
                  <c:v>10.6</c:v>
                </c:pt>
                <c:pt idx="28">
                  <c:v>10.399999999999999</c:v>
                </c:pt>
                <c:pt idx="29">
                  <c:v>10.199999999999999</c:v>
                </c:pt>
                <c:pt idx="30">
                  <c:v>10</c:v>
                </c:pt>
                <c:pt idx="31">
                  <c:v>9.8000000000000007</c:v>
                </c:pt>
                <c:pt idx="32">
                  <c:v>9.6</c:v>
                </c:pt>
                <c:pt idx="33">
                  <c:v>9.3999999999999986</c:v>
                </c:pt>
                <c:pt idx="34">
                  <c:v>9.1999999999999993</c:v>
                </c:pt>
                <c:pt idx="35">
                  <c:v>9</c:v>
                </c:pt>
                <c:pt idx="36">
                  <c:v>8.8000000000000007</c:v>
                </c:pt>
                <c:pt idx="37">
                  <c:v>8.6</c:v>
                </c:pt>
                <c:pt idx="38">
                  <c:v>8.3999999999999986</c:v>
                </c:pt>
                <c:pt idx="39">
                  <c:v>8.1999999999999993</c:v>
                </c:pt>
                <c:pt idx="40">
                  <c:v>8</c:v>
                </c:pt>
                <c:pt idx="41">
                  <c:v>7.7999999999999989</c:v>
                </c:pt>
                <c:pt idx="42">
                  <c:v>7.6</c:v>
                </c:pt>
                <c:pt idx="43">
                  <c:v>7.4</c:v>
                </c:pt>
                <c:pt idx="44">
                  <c:v>7.1999999999999993</c:v>
                </c:pt>
                <c:pt idx="45">
                  <c:v>7</c:v>
                </c:pt>
                <c:pt idx="46">
                  <c:v>6.7999999999999989</c:v>
                </c:pt>
                <c:pt idx="47">
                  <c:v>6.6</c:v>
                </c:pt>
                <c:pt idx="48">
                  <c:v>6.3999999999999986</c:v>
                </c:pt>
                <c:pt idx="49">
                  <c:v>6.1999999999999993</c:v>
                </c:pt>
                <c:pt idx="50">
                  <c:v>6</c:v>
                </c:pt>
                <c:pt idx="51">
                  <c:v>5.7999999999999989</c:v>
                </c:pt>
                <c:pt idx="52">
                  <c:v>5.6</c:v>
                </c:pt>
                <c:pt idx="53">
                  <c:v>5.3999999999999986</c:v>
                </c:pt>
                <c:pt idx="54">
                  <c:v>5.1999999999999993</c:v>
                </c:pt>
                <c:pt idx="55">
                  <c:v>5</c:v>
                </c:pt>
                <c:pt idx="56">
                  <c:v>4.7999999999999989</c:v>
                </c:pt>
                <c:pt idx="57">
                  <c:v>4.5999999999999996</c:v>
                </c:pt>
                <c:pt idx="58">
                  <c:v>4.3999999999999986</c:v>
                </c:pt>
                <c:pt idx="59">
                  <c:v>4.1999999999999993</c:v>
                </c:pt>
                <c:pt idx="60">
                  <c:v>4</c:v>
                </c:pt>
                <c:pt idx="61">
                  <c:v>3.7999999999999989</c:v>
                </c:pt>
                <c:pt idx="62">
                  <c:v>3.5999999999999996</c:v>
                </c:pt>
                <c:pt idx="63">
                  <c:v>3.3999999999999986</c:v>
                </c:pt>
                <c:pt idx="64">
                  <c:v>3.1999999999999993</c:v>
                </c:pt>
                <c:pt idx="65">
                  <c:v>3</c:v>
                </c:pt>
                <c:pt idx="66">
                  <c:v>2.7999999999999989</c:v>
                </c:pt>
                <c:pt idx="67">
                  <c:v>2.5999999999999996</c:v>
                </c:pt>
                <c:pt idx="68">
                  <c:v>2.3999999999999986</c:v>
                </c:pt>
                <c:pt idx="69">
                  <c:v>2.1999999999999993</c:v>
                </c:pt>
                <c:pt idx="70">
                  <c:v>2</c:v>
                </c:pt>
                <c:pt idx="71">
                  <c:v>1.7999999999999989</c:v>
                </c:pt>
                <c:pt idx="72">
                  <c:v>1.5999999999999996</c:v>
                </c:pt>
                <c:pt idx="73">
                  <c:v>1.3999999999999986</c:v>
                </c:pt>
                <c:pt idx="74">
                  <c:v>1.1999999999999993</c:v>
                </c:pt>
                <c:pt idx="75">
                  <c:v>1</c:v>
                </c:pt>
                <c:pt idx="76">
                  <c:v>0.79999999999999893</c:v>
                </c:pt>
                <c:pt idx="77">
                  <c:v>0.59999999999999964</c:v>
                </c:pt>
                <c:pt idx="78">
                  <c:v>0.39999999999999858</c:v>
                </c:pt>
                <c:pt idx="79">
                  <c:v>0.19999999999999929</c:v>
                </c:pt>
                <c:pt idx="8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080-44EB-8FE3-C19BE6B68519}"/>
            </c:ext>
          </c:extLst>
        </c:ser>
        <c:ser>
          <c:idx val="3"/>
          <c:order val="4"/>
          <c:tx>
            <c:strRef>
              <c:f>'Monopolio discriminante'!$E$48</c:f>
              <c:strCache>
                <c:ptCount val="1"/>
                <c:pt idx="0">
                  <c:v>Rm A</c:v>
                </c:pt>
              </c:strCache>
            </c:strRef>
          </c:tx>
          <c:spPr>
            <a:ln w="19050" cap="rnd">
              <a:solidFill>
                <a:schemeClr val="accent1">
                  <a:tint val="81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'Monopolio discriminante'!$A$49:$A$129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'Monopolio discriminante'!$E$49:$E$129</c:f>
              <c:numCache>
                <c:formatCode>0.00</c:formatCode>
                <c:ptCount val="81"/>
                <c:pt idx="0">
                  <c:v>16</c:v>
                </c:pt>
                <c:pt idx="1">
                  <c:v>15.6</c:v>
                </c:pt>
                <c:pt idx="2">
                  <c:v>15.2</c:v>
                </c:pt>
                <c:pt idx="3">
                  <c:v>14.8</c:v>
                </c:pt>
                <c:pt idx="4">
                  <c:v>14.4</c:v>
                </c:pt>
                <c:pt idx="5">
                  <c:v>14</c:v>
                </c:pt>
                <c:pt idx="6">
                  <c:v>13.6</c:v>
                </c:pt>
                <c:pt idx="7">
                  <c:v>13.2</c:v>
                </c:pt>
                <c:pt idx="8">
                  <c:v>12.8</c:v>
                </c:pt>
                <c:pt idx="9">
                  <c:v>12.4</c:v>
                </c:pt>
                <c:pt idx="10">
                  <c:v>12</c:v>
                </c:pt>
                <c:pt idx="11">
                  <c:v>11.6</c:v>
                </c:pt>
                <c:pt idx="12">
                  <c:v>11.2</c:v>
                </c:pt>
                <c:pt idx="13">
                  <c:v>10.8</c:v>
                </c:pt>
                <c:pt idx="14">
                  <c:v>10.399999999999999</c:v>
                </c:pt>
                <c:pt idx="15">
                  <c:v>10</c:v>
                </c:pt>
                <c:pt idx="16">
                  <c:v>9.6</c:v>
                </c:pt>
                <c:pt idx="17">
                  <c:v>9.1999999999999993</c:v>
                </c:pt>
                <c:pt idx="18">
                  <c:v>8.8000000000000007</c:v>
                </c:pt>
                <c:pt idx="19">
                  <c:v>8.3999999999999986</c:v>
                </c:pt>
                <c:pt idx="20">
                  <c:v>8</c:v>
                </c:pt>
                <c:pt idx="21">
                  <c:v>7.6</c:v>
                </c:pt>
                <c:pt idx="22">
                  <c:v>7.1999999999999993</c:v>
                </c:pt>
                <c:pt idx="23">
                  <c:v>6.7999999999999989</c:v>
                </c:pt>
                <c:pt idx="24">
                  <c:v>6.3999999999999986</c:v>
                </c:pt>
                <c:pt idx="25">
                  <c:v>6</c:v>
                </c:pt>
                <c:pt idx="26">
                  <c:v>5.6</c:v>
                </c:pt>
                <c:pt idx="27">
                  <c:v>5.1999999999999993</c:v>
                </c:pt>
                <c:pt idx="28">
                  <c:v>4.7999999999999989</c:v>
                </c:pt>
                <c:pt idx="29">
                  <c:v>4.3999999999999986</c:v>
                </c:pt>
                <c:pt idx="30">
                  <c:v>4</c:v>
                </c:pt>
                <c:pt idx="31">
                  <c:v>3.5999999999999996</c:v>
                </c:pt>
                <c:pt idx="32">
                  <c:v>3.1999999999999993</c:v>
                </c:pt>
                <c:pt idx="33">
                  <c:v>2.7999999999999989</c:v>
                </c:pt>
                <c:pt idx="34">
                  <c:v>2.3999999999999986</c:v>
                </c:pt>
                <c:pt idx="35">
                  <c:v>2</c:v>
                </c:pt>
                <c:pt idx="36">
                  <c:v>1.5999999999999996</c:v>
                </c:pt>
                <c:pt idx="37">
                  <c:v>1.1999999999999993</c:v>
                </c:pt>
                <c:pt idx="38">
                  <c:v>0.79999999999999893</c:v>
                </c:pt>
                <c:pt idx="39">
                  <c:v>0.39999999999999858</c:v>
                </c:pt>
                <c:pt idx="40">
                  <c:v>0</c:v>
                </c:pt>
                <c:pt idx="41">
                  <c:v>-0.40000000000000213</c:v>
                </c:pt>
                <c:pt idx="42">
                  <c:v>-0.80000000000000071</c:v>
                </c:pt>
                <c:pt idx="43">
                  <c:v>-1.1999999999999993</c:v>
                </c:pt>
                <c:pt idx="44">
                  <c:v>-1.6000000000000014</c:v>
                </c:pt>
                <c:pt idx="45">
                  <c:v>-2</c:v>
                </c:pt>
                <c:pt idx="46">
                  <c:v>-2.4000000000000021</c:v>
                </c:pt>
                <c:pt idx="47">
                  <c:v>-2.8000000000000007</c:v>
                </c:pt>
                <c:pt idx="48">
                  <c:v>-3.2000000000000028</c:v>
                </c:pt>
                <c:pt idx="49">
                  <c:v>-3.6000000000000014</c:v>
                </c:pt>
                <c:pt idx="50">
                  <c:v>-4</c:v>
                </c:pt>
                <c:pt idx="51">
                  <c:v>-4.4000000000000021</c:v>
                </c:pt>
                <c:pt idx="52">
                  <c:v>-4.8000000000000007</c:v>
                </c:pt>
                <c:pt idx="53">
                  <c:v>-5.2000000000000028</c:v>
                </c:pt>
                <c:pt idx="54">
                  <c:v>-5.6000000000000014</c:v>
                </c:pt>
                <c:pt idx="55">
                  <c:v>-6</c:v>
                </c:pt>
                <c:pt idx="56">
                  <c:v>-6.4000000000000021</c:v>
                </c:pt>
                <c:pt idx="57">
                  <c:v>-6.8000000000000007</c:v>
                </c:pt>
                <c:pt idx="58">
                  <c:v>-7.2000000000000028</c:v>
                </c:pt>
                <c:pt idx="59">
                  <c:v>-7.6000000000000014</c:v>
                </c:pt>
                <c:pt idx="60">
                  <c:v>-8</c:v>
                </c:pt>
                <c:pt idx="61">
                  <c:v>-8.4000000000000021</c:v>
                </c:pt>
                <c:pt idx="62">
                  <c:v>-8.8000000000000007</c:v>
                </c:pt>
                <c:pt idx="63">
                  <c:v>-9.2000000000000028</c:v>
                </c:pt>
                <c:pt idx="64">
                  <c:v>-9.6000000000000014</c:v>
                </c:pt>
                <c:pt idx="65">
                  <c:v>-10</c:v>
                </c:pt>
                <c:pt idx="66">
                  <c:v>-10.400000000000002</c:v>
                </c:pt>
                <c:pt idx="67">
                  <c:v>-10.8</c:v>
                </c:pt>
                <c:pt idx="68">
                  <c:v>-11.200000000000003</c:v>
                </c:pt>
                <c:pt idx="69">
                  <c:v>-11.600000000000001</c:v>
                </c:pt>
                <c:pt idx="70">
                  <c:v>-12</c:v>
                </c:pt>
                <c:pt idx="71">
                  <c:v>-12.400000000000002</c:v>
                </c:pt>
                <c:pt idx="72">
                  <c:v>-12.8</c:v>
                </c:pt>
                <c:pt idx="73">
                  <c:v>-13.200000000000003</c:v>
                </c:pt>
                <c:pt idx="74">
                  <c:v>-13.600000000000001</c:v>
                </c:pt>
                <c:pt idx="75">
                  <c:v>-14</c:v>
                </c:pt>
                <c:pt idx="76">
                  <c:v>-14.400000000000002</c:v>
                </c:pt>
                <c:pt idx="77">
                  <c:v>-14.8</c:v>
                </c:pt>
                <c:pt idx="78">
                  <c:v>-15.200000000000003</c:v>
                </c:pt>
                <c:pt idx="79">
                  <c:v>-15.600000000000001</c:v>
                </c:pt>
                <c:pt idx="80">
                  <c:v>-16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080-44EB-8FE3-C19BE6B68519}"/>
            </c:ext>
          </c:extLst>
        </c:ser>
        <c:ser>
          <c:idx val="7"/>
          <c:order val="5"/>
          <c:tx>
            <c:strRef>
              <c:f>'Monopolio discriminante'!$A$20</c:f>
              <c:strCache>
                <c:ptCount val="1"/>
                <c:pt idx="0">
                  <c:v>Punto equilibrio A</c:v>
                </c:pt>
              </c:strCache>
            </c:strRef>
          </c:tx>
          <c:spPr>
            <a:ln w="19050" cap="rnd">
              <a:solidFill>
                <a:schemeClr val="accent1">
                  <a:shade val="68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19050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2080-44EB-8FE3-C19BE6B68519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19050" cap="rnd">
                <a:solidFill>
                  <a:schemeClr val="accent1">
                    <a:shade val="68000"/>
                  </a:schemeClr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2080-44EB-8FE3-C19BE6B68519}"/>
              </c:ext>
            </c:extLst>
          </c:dPt>
          <c:xVal>
            <c:numRef>
              <c:f>'Monopolio discriminante'!$C$20:$C$22</c:f>
              <c:numCache>
                <c:formatCode>0.00</c:formatCode>
                <c:ptCount val="3"/>
                <c:pt idx="0">
                  <c:v>0</c:v>
                </c:pt>
                <c:pt idx="1">
                  <c:v>28</c:v>
                </c:pt>
                <c:pt idx="2">
                  <c:v>28</c:v>
                </c:pt>
              </c:numCache>
            </c:numRef>
          </c:xVal>
          <c:yVal>
            <c:numRef>
              <c:f>'Monopolio discriminante'!$B$20:$B$22</c:f>
              <c:numCache>
                <c:formatCode>0.00</c:formatCode>
                <c:ptCount val="3"/>
                <c:pt idx="0">
                  <c:v>10.399999999999999</c:v>
                </c:pt>
                <c:pt idx="1">
                  <c:v>10.399999999999999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2080-44EB-8FE3-C19BE6B68519}"/>
            </c:ext>
          </c:extLst>
        </c:ser>
        <c:ser>
          <c:idx val="2"/>
          <c:order val="6"/>
          <c:tx>
            <c:strRef>
              <c:f>'Monopolio discriminante'!$C$48</c:f>
              <c:strCache>
                <c:ptCount val="1"/>
                <c:pt idx="0">
                  <c:v>Domanda B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'Monopolio discriminante'!$A$49:$A$129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'Monopolio discriminante'!$C$49:$C$129</c:f>
              <c:numCache>
                <c:formatCode>0.00</c:formatCode>
                <c:ptCount val="81"/>
                <c:pt idx="0">
                  <c:v>16</c:v>
                </c:pt>
                <c:pt idx="1">
                  <c:v>15.7</c:v>
                </c:pt>
                <c:pt idx="2">
                  <c:v>15.4</c:v>
                </c:pt>
                <c:pt idx="3">
                  <c:v>15.1</c:v>
                </c:pt>
                <c:pt idx="4">
                  <c:v>14.8</c:v>
                </c:pt>
                <c:pt idx="5">
                  <c:v>14.5</c:v>
                </c:pt>
                <c:pt idx="6">
                  <c:v>14.2</c:v>
                </c:pt>
                <c:pt idx="7">
                  <c:v>13.9</c:v>
                </c:pt>
                <c:pt idx="8">
                  <c:v>13.6</c:v>
                </c:pt>
                <c:pt idx="9">
                  <c:v>13.3</c:v>
                </c:pt>
                <c:pt idx="10">
                  <c:v>13</c:v>
                </c:pt>
                <c:pt idx="11">
                  <c:v>12.7</c:v>
                </c:pt>
                <c:pt idx="12">
                  <c:v>12.4</c:v>
                </c:pt>
                <c:pt idx="13">
                  <c:v>12.1</c:v>
                </c:pt>
                <c:pt idx="14">
                  <c:v>11.8</c:v>
                </c:pt>
                <c:pt idx="15">
                  <c:v>11.5</c:v>
                </c:pt>
                <c:pt idx="16">
                  <c:v>11.2</c:v>
                </c:pt>
                <c:pt idx="17">
                  <c:v>10.9</c:v>
                </c:pt>
                <c:pt idx="18">
                  <c:v>10.600000000000001</c:v>
                </c:pt>
                <c:pt idx="19">
                  <c:v>10.3</c:v>
                </c:pt>
                <c:pt idx="20">
                  <c:v>10</c:v>
                </c:pt>
                <c:pt idx="21">
                  <c:v>9.6999999999999993</c:v>
                </c:pt>
                <c:pt idx="22">
                  <c:v>9.4</c:v>
                </c:pt>
                <c:pt idx="23">
                  <c:v>9.1000000000000014</c:v>
                </c:pt>
                <c:pt idx="24">
                  <c:v>8.8000000000000007</c:v>
                </c:pt>
                <c:pt idx="25">
                  <c:v>8.5</c:v>
                </c:pt>
                <c:pt idx="26">
                  <c:v>8.1999999999999993</c:v>
                </c:pt>
                <c:pt idx="27">
                  <c:v>7.9</c:v>
                </c:pt>
                <c:pt idx="28">
                  <c:v>7.6</c:v>
                </c:pt>
                <c:pt idx="29">
                  <c:v>7.3000000000000007</c:v>
                </c:pt>
                <c:pt idx="30">
                  <c:v>7</c:v>
                </c:pt>
                <c:pt idx="31">
                  <c:v>6.7000000000000011</c:v>
                </c:pt>
                <c:pt idx="32">
                  <c:v>6.4</c:v>
                </c:pt>
                <c:pt idx="33">
                  <c:v>6.1</c:v>
                </c:pt>
                <c:pt idx="34">
                  <c:v>5.8000000000000007</c:v>
                </c:pt>
                <c:pt idx="35">
                  <c:v>5.5</c:v>
                </c:pt>
                <c:pt idx="36">
                  <c:v>5.2000000000000011</c:v>
                </c:pt>
                <c:pt idx="37">
                  <c:v>4.9000000000000004</c:v>
                </c:pt>
                <c:pt idx="38">
                  <c:v>4.5999999999999996</c:v>
                </c:pt>
                <c:pt idx="39">
                  <c:v>4.3000000000000007</c:v>
                </c:pt>
                <c:pt idx="40">
                  <c:v>4</c:v>
                </c:pt>
                <c:pt idx="41">
                  <c:v>3.7000000000000011</c:v>
                </c:pt>
                <c:pt idx="42">
                  <c:v>3.4000000000000004</c:v>
                </c:pt>
                <c:pt idx="43">
                  <c:v>3.0999999999999996</c:v>
                </c:pt>
                <c:pt idx="44">
                  <c:v>2.8000000000000007</c:v>
                </c:pt>
                <c:pt idx="45">
                  <c:v>2.5</c:v>
                </c:pt>
                <c:pt idx="46">
                  <c:v>2.2000000000000011</c:v>
                </c:pt>
                <c:pt idx="47">
                  <c:v>1.9000000000000004</c:v>
                </c:pt>
                <c:pt idx="48">
                  <c:v>1.6000000000000014</c:v>
                </c:pt>
                <c:pt idx="49">
                  <c:v>1.3000000000000007</c:v>
                </c:pt>
                <c:pt idx="50">
                  <c:v>1</c:v>
                </c:pt>
                <c:pt idx="51">
                  <c:v>0.70000000000000107</c:v>
                </c:pt>
                <c:pt idx="52">
                  <c:v>0.40000000000000036</c:v>
                </c:pt>
                <c:pt idx="53">
                  <c:v>0.10000000000000142</c:v>
                </c:pt>
                <c:pt idx="54">
                  <c:v>-0.19999999999999929</c:v>
                </c:pt>
                <c:pt idx="55">
                  <c:v>-0.5</c:v>
                </c:pt>
                <c:pt idx="56">
                  <c:v>-0.80000000000000071</c:v>
                </c:pt>
                <c:pt idx="57">
                  <c:v>-1.0999999999999979</c:v>
                </c:pt>
                <c:pt idx="58">
                  <c:v>-1.3999999999999986</c:v>
                </c:pt>
                <c:pt idx="59">
                  <c:v>-1.6999999999999993</c:v>
                </c:pt>
                <c:pt idx="60">
                  <c:v>-2</c:v>
                </c:pt>
                <c:pt idx="61">
                  <c:v>-2.3000000000000007</c:v>
                </c:pt>
                <c:pt idx="62">
                  <c:v>-2.5999999999999979</c:v>
                </c:pt>
                <c:pt idx="63">
                  <c:v>-2.8999999999999986</c:v>
                </c:pt>
                <c:pt idx="64">
                  <c:v>-3.1999999999999993</c:v>
                </c:pt>
                <c:pt idx="65">
                  <c:v>-3.5</c:v>
                </c:pt>
                <c:pt idx="66">
                  <c:v>-3.8000000000000007</c:v>
                </c:pt>
                <c:pt idx="67">
                  <c:v>-4.0999999999999979</c:v>
                </c:pt>
                <c:pt idx="68">
                  <c:v>-4.3999999999999986</c:v>
                </c:pt>
                <c:pt idx="69">
                  <c:v>-4.6999999999999993</c:v>
                </c:pt>
                <c:pt idx="70">
                  <c:v>-5</c:v>
                </c:pt>
                <c:pt idx="71">
                  <c:v>-5.3000000000000007</c:v>
                </c:pt>
                <c:pt idx="72">
                  <c:v>-5.5999999999999979</c:v>
                </c:pt>
                <c:pt idx="73">
                  <c:v>-5.8999999999999986</c:v>
                </c:pt>
                <c:pt idx="74">
                  <c:v>-6.1999999999999993</c:v>
                </c:pt>
                <c:pt idx="75">
                  <c:v>-6.5</c:v>
                </c:pt>
                <c:pt idx="76">
                  <c:v>-6.8000000000000007</c:v>
                </c:pt>
                <c:pt idx="77">
                  <c:v>-7.0999999999999979</c:v>
                </c:pt>
                <c:pt idx="78">
                  <c:v>-7.3999999999999986</c:v>
                </c:pt>
                <c:pt idx="79">
                  <c:v>-7.6999999999999993</c:v>
                </c:pt>
                <c:pt idx="80">
                  <c:v>-8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080-44EB-8FE3-C19BE6B68519}"/>
            </c:ext>
          </c:extLst>
        </c:ser>
        <c:ser>
          <c:idx val="6"/>
          <c:order val="7"/>
          <c:tx>
            <c:strRef>
              <c:f>'Monopolio discriminante'!$F$48</c:f>
              <c:strCache>
                <c:ptCount val="1"/>
                <c:pt idx="0">
                  <c:v>Rm B</c:v>
                </c:pt>
              </c:strCache>
            </c:strRef>
          </c:tx>
          <c:spPr>
            <a:ln w="19050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'Monopolio discriminante'!$A$49:$A$129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'Monopolio discriminante'!$F$49:$F$129</c:f>
              <c:numCache>
                <c:formatCode>0.00</c:formatCode>
                <c:ptCount val="81"/>
                <c:pt idx="0">
                  <c:v>16</c:v>
                </c:pt>
                <c:pt idx="1">
                  <c:v>15.4</c:v>
                </c:pt>
                <c:pt idx="2">
                  <c:v>14.8</c:v>
                </c:pt>
                <c:pt idx="3">
                  <c:v>14.2</c:v>
                </c:pt>
                <c:pt idx="4">
                  <c:v>13.6</c:v>
                </c:pt>
                <c:pt idx="5">
                  <c:v>13</c:v>
                </c:pt>
                <c:pt idx="6">
                  <c:v>12.4</c:v>
                </c:pt>
                <c:pt idx="7">
                  <c:v>11.8</c:v>
                </c:pt>
                <c:pt idx="8">
                  <c:v>11.2</c:v>
                </c:pt>
                <c:pt idx="9">
                  <c:v>10.600000000000001</c:v>
                </c:pt>
                <c:pt idx="10">
                  <c:v>10</c:v>
                </c:pt>
                <c:pt idx="11">
                  <c:v>9.4</c:v>
                </c:pt>
                <c:pt idx="12">
                  <c:v>8.8000000000000007</c:v>
                </c:pt>
                <c:pt idx="13">
                  <c:v>8.1999999999999993</c:v>
                </c:pt>
                <c:pt idx="14">
                  <c:v>7.6</c:v>
                </c:pt>
                <c:pt idx="15">
                  <c:v>7</c:v>
                </c:pt>
                <c:pt idx="16">
                  <c:v>6.4</c:v>
                </c:pt>
                <c:pt idx="17">
                  <c:v>5.8000000000000007</c:v>
                </c:pt>
                <c:pt idx="18">
                  <c:v>5.2000000000000011</c:v>
                </c:pt>
                <c:pt idx="19">
                  <c:v>4.5999999999999996</c:v>
                </c:pt>
                <c:pt idx="20">
                  <c:v>4</c:v>
                </c:pt>
                <c:pt idx="21">
                  <c:v>3.4000000000000004</c:v>
                </c:pt>
                <c:pt idx="22">
                  <c:v>2.8000000000000007</c:v>
                </c:pt>
                <c:pt idx="23">
                  <c:v>2.2000000000000011</c:v>
                </c:pt>
                <c:pt idx="24">
                  <c:v>1.6000000000000014</c:v>
                </c:pt>
                <c:pt idx="25">
                  <c:v>1</c:v>
                </c:pt>
                <c:pt idx="26">
                  <c:v>0.40000000000000036</c:v>
                </c:pt>
                <c:pt idx="27">
                  <c:v>-0.19999999999999929</c:v>
                </c:pt>
                <c:pt idx="28">
                  <c:v>-0.80000000000000071</c:v>
                </c:pt>
                <c:pt idx="29">
                  <c:v>-1.3999999999999986</c:v>
                </c:pt>
                <c:pt idx="30">
                  <c:v>-2</c:v>
                </c:pt>
                <c:pt idx="31">
                  <c:v>-2.5999999999999979</c:v>
                </c:pt>
                <c:pt idx="32">
                  <c:v>-3.1999999999999993</c:v>
                </c:pt>
                <c:pt idx="33">
                  <c:v>-3.8000000000000007</c:v>
                </c:pt>
                <c:pt idx="34">
                  <c:v>-4.3999999999999986</c:v>
                </c:pt>
                <c:pt idx="35">
                  <c:v>-5</c:v>
                </c:pt>
                <c:pt idx="36">
                  <c:v>-5.5999999999999979</c:v>
                </c:pt>
                <c:pt idx="37">
                  <c:v>-6.1999999999999993</c:v>
                </c:pt>
                <c:pt idx="38">
                  <c:v>-6.8000000000000007</c:v>
                </c:pt>
                <c:pt idx="39">
                  <c:v>-7.3999999999999986</c:v>
                </c:pt>
                <c:pt idx="40">
                  <c:v>-8</c:v>
                </c:pt>
                <c:pt idx="41">
                  <c:v>-8.5999999999999979</c:v>
                </c:pt>
                <c:pt idx="42">
                  <c:v>-9.1999999999999993</c:v>
                </c:pt>
                <c:pt idx="43">
                  <c:v>-9.8000000000000007</c:v>
                </c:pt>
                <c:pt idx="44">
                  <c:v>-10.399999999999999</c:v>
                </c:pt>
                <c:pt idx="45">
                  <c:v>-11</c:v>
                </c:pt>
                <c:pt idx="46">
                  <c:v>-11.599999999999998</c:v>
                </c:pt>
                <c:pt idx="47">
                  <c:v>-12.2</c:v>
                </c:pt>
                <c:pt idx="48">
                  <c:v>-12.799999999999997</c:v>
                </c:pt>
                <c:pt idx="49">
                  <c:v>-13.399999999999999</c:v>
                </c:pt>
                <c:pt idx="50">
                  <c:v>-14</c:v>
                </c:pt>
                <c:pt idx="51">
                  <c:v>-14.599999999999998</c:v>
                </c:pt>
                <c:pt idx="52">
                  <c:v>-15.2</c:v>
                </c:pt>
                <c:pt idx="53">
                  <c:v>-15.799999999999997</c:v>
                </c:pt>
                <c:pt idx="54">
                  <c:v>-16.399999999999999</c:v>
                </c:pt>
                <c:pt idx="55">
                  <c:v>-17</c:v>
                </c:pt>
                <c:pt idx="56">
                  <c:v>-17.600000000000001</c:v>
                </c:pt>
                <c:pt idx="57">
                  <c:v>-18.199999999999996</c:v>
                </c:pt>
                <c:pt idx="58">
                  <c:v>-18.799999999999997</c:v>
                </c:pt>
                <c:pt idx="59">
                  <c:v>-19.399999999999999</c:v>
                </c:pt>
                <c:pt idx="60">
                  <c:v>-20</c:v>
                </c:pt>
                <c:pt idx="61">
                  <c:v>-20.6</c:v>
                </c:pt>
                <c:pt idx="62">
                  <c:v>-21.199999999999996</c:v>
                </c:pt>
                <c:pt idx="63">
                  <c:v>-21.799999999999997</c:v>
                </c:pt>
                <c:pt idx="64">
                  <c:v>-22.4</c:v>
                </c:pt>
                <c:pt idx="65">
                  <c:v>-23</c:v>
                </c:pt>
                <c:pt idx="66">
                  <c:v>-23.6</c:v>
                </c:pt>
                <c:pt idx="67">
                  <c:v>-24.199999999999996</c:v>
                </c:pt>
                <c:pt idx="68">
                  <c:v>-24.799999999999997</c:v>
                </c:pt>
                <c:pt idx="69">
                  <c:v>-25.4</c:v>
                </c:pt>
                <c:pt idx="70">
                  <c:v>-26</c:v>
                </c:pt>
                <c:pt idx="71">
                  <c:v>-26.6</c:v>
                </c:pt>
                <c:pt idx="72">
                  <c:v>-27.199999999999996</c:v>
                </c:pt>
                <c:pt idx="73">
                  <c:v>-27.799999999999997</c:v>
                </c:pt>
                <c:pt idx="74">
                  <c:v>-28.4</c:v>
                </c:pt>
                <c:pt idx="75">
                  <c:v>-29</c:v>
                </c:pt>
                <c:pt idx="76">
                  <c:v>-29.6</c:v>
                </c:pt>
                <c:pt idx="77">
                  <c:v>-30.199999999999996</c:v>
                </c:pt>
                <c:pt idx="78">
                  <c:v>-30.799999999999997</c:v>
                </c:pt>
                <c:pt idx="79">
                  <c:v>-31.4</c:v>
                </c:pt>
                <c:pt idx="80">
                  <c:v>-32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2080-44EB-8FE3-C19BE6B68519}"/>
            </c:ext>
          </c:extLst>
        </c:ser>
        <c:ser>
          <c:idx val="8"/>
          <c:order val="8"/>
          <c:tx>
            <c:strRef>
              <c:f>'Monopolio discriminante'!$A$24</c:f>
              <c:strCache>
                <c:ptCount val="1"/>
                <c:pt idx="0">
                  <c:v>Punto equilibrio B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'Monopolio discriminante'!$C$24:$C$26</c:f>
              <c:numCache>
                <c:formatCode>0.00</c:formatCode>
                <c:ptCount val="3"/>
                <c:pt idx="0">
                  <c:v>0</c:v>
                </c:pt>
                <c:pt idx="1">
                  <c:v>20</c:v>
                </c:pt>
                <c:pt idx="2">
                  <c:v>20</c:v>
                </c:pt>
              </c:numCache>
            </c:numRef>
          </c:xVal>
          <c:yVal>
            <c:numRef>
              <c:f>'Monopolio discriminante'!$B$24:$B$26</c:f>
              <c:numCache>
                <c:formatCode>0.00</c:formatCode>
                <c:ptCount val="3"/>
                <c:pt idx="0">
                  <c:v>10</c:v>
                </c:pt>
                <c:pt idx="1">
                  <c:v>10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080-44EB-8FE3-C19BE6B68519}"/>
            </c:ext>
          </c:extLst>
        </c:ser>
        <c:ser>
          <c:idx val="1"/>
          <c:order val="9"/>
          <c:tx>
            <c:strRef>
              <c:f>'Monopolio discriminante'!$H$48</c:f>
              <c:strCache>
                <c:ptCount val="1"/>
                <c:pt idx="0">
                  <c:v>Offerta/Cm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'Monopolio discriminante'!$A$49:$A$129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'Monopolio discriminante'!$H$49:$H$129</c:f>
              <c:numCache>
                <c:formatCode>0.00</c:formatCode>
                <c:ptCount val="81"/>
                <c:pt idx="0">
                  <c:v>2</c:v>
                </c:pt>
                <c:pt idx="1">
                  <c:v>2.1</c:v>
                </c:pt>
                <c:pt idx="2">
                  <c:v>2.2000000000000002</c:v>
                </c:pt>
                <c:pt idx="3">
                  <c:v>2.2999999999999998</c:v>
                </c:pt>
                <c:pt idx="4">
                  <c:v>2.4</c:v>
                </c:pt>
                <c:pt idx="5">
                  <c:v>2.5</c:v>
                </c:pt>
                <c:pt idx="6">
                  <c:v>2.6</c:v>
                </c:pt>
                <c:pt idx="7">
                  <c:v>2.7</c:v>
                </c:pt>
                <c:pt idx="8">
                  <c:v>2.8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3.2</c:v>
                </c:pt>
                <c:pt idx="13">
                  <c:v>3.3</c:v>
                </c:pt>
                <c:pt idx="14">
                  <c:v>3.4000000000000004</c:v>
                </c:pt>
                <c:pt idx="15">
                  <c:v>3.5</c:v>
                </c:pt>
                <c:pt idx="16">
                  <c:v>3.6</c:v>
                </c:pt>
                <c:pt idx="17">
                  <c:v>3.7</c:v>
                </c:pt>
                <c:pt idx="18">
                  <c:v>3.8</c:v>
                </c:pt>
                <c:pt idx="19">
                  <c:v>3.9000000000000004</c:v>
                </c:pt>
                <c:pt idx="20">
                  <c:v>4</c:v>
                </c:pt>
                <c:pt idx="21">
                  <c:v>4.0999999999999996</c:v>
                </c:pt>
                <c:pt idx="22">
                  <c:v>4.2</c:v>
                </c:pt>
                <c:pt idx="23">
                  <c:v>4.3000000000000007</c:v>
                </c:pt>
                <c:pt idx="24">
                  <c:v>4.4000000000000004</c:v>
                </c:pt>
                <c:pt idx="25">
                  <c:v>4.5</c:v>
                </c:pt>
                <c:pt idx="26">
                  <c:v>4.5999999999999996</c:v>
                </c:pt>
                <c:pt idx="27">
                  <c:v>4.7</c:v>
                </c:pt>
                <c:pt idx="28">
                  <c:v>4.8000000000000007</c:v>
                </c:pt>
                <c:pt idx="29">
                  <c:v>4.9000000000000004</c:v>
                </c:pt>
                <c:pt idx="30">
                  <c:v>5</c:v>
                </c:pt>
                <c:pt idx="31">
                  <c:v>5.0999999999999996</c:v>
                </c:pt>
                <c:pt idx="32">
                  <c:v>5.2</c:v>
                </c:pt>
                <c:pt idx="33">
                  <c:v>5.3000000000000007</c:v>
                </c:pt>
                <c:pt idx="34">
                  <c:v>5.4</c:v>
                </c:pt>
                <c:pt idx="35">
                  <c:v>5.5</c:v>
                </c:pt>
                <c:pt idx="36">
                  <c:v>5.6</c:v>
                </c:pt>
                <c:pt idx="37">
                  <c:v>5.7</c:v>
                </c:pt>
                <c:pt idx="38">
                  <c:v>5.8000000000000007</c:v>
                </c:pt>
                <c:pt idx="39">
                  <c:v>5.9</c:v>
                </c:pt>
                <c:pt idx="40">
                  <c:v>6</c:v>
                </c:pt>
                <c:pt idx="41">
                  <c:v>6.1000000000000005</c:v>
                </c:pt>
                <c:pt idx="42">
                  <c:v>6.2</c:v>
                </c:pt>
                <c:pt idx="43">
                  <c:v>6.3</c:v>
                </c:pt>
                <c:pt idx="44">
                  <c:v>6.4</c:v>
                </c:pt>
                <c:pt idx="45">
                  <c:v>6.5</c:v>
                </c:pt>
                <c:pt idx="46">
                  <c:v>6.6000000000000005</c:v>
                </c:pt>
                <c:pt idx="47">
                  <c:v>6.7</c:v>
                </c:pt>
                <c:pt idx="48">
                  <c:v>6.8000000000000007</c:v>
                </c:pt>
                <c:pt idx="49">
                  <c:v>6.9</c:v>
                </c:pt>
                <c:pt idx="50">
                  <c:v>7</c:v>
                </c:pt>
                <c:pt idx="51">
                  <c:v>7.1000000000000005</c:v>
                </c:pt>
                <c:pt idx="52">
                  <c:v>7.2</c:v>
                </c:pt>
                <c:pt idx="53">
                  <c:v>7.3000000000000007</c:v>
                </c:pt>
                <c:pt idx="54">
                  <c:v>7.4</c:v>
                </c:pt>
                <c:pt idx="55">
                  <c:v>7.5</c:v>
                </c:pt>
                <c:pt idx="56">
                  <c:v>7.6000000000000005</c:v>
                </c:pt>
                <c:pt idx="57">
                  <c:v>7.7</c:v>
                </c:pt>
                <c:pt idx="58">
                  <c:v>7.8000000000000007</c:v>
                </c:pt>
                <c:pt idx="59">
                  <c:v>7.9</c:v>
                </c:pt>
                <c:pt idx="60">
                  <c:v>8</c:v>
                </c:pt>
                <c:pt idx="61">
                  <c:v>8.1000000000000014</c:v>
                </c:pt>
                <c:pt idx="62">
                  <c:v>8.1999999999999993</c:v>
                </c:pt>
                <c:pt idx="63">
                  <c:v>8.3000000000000007</c:v>
                </c:pt>
                <c:pt idx="64">
                  <c:v>8.4</c:v>
                </c:pt>
                <c:pt idx="65">
                  <c:v>8.5</c:v>
                </c:pt>
                <c:pt idx="66">
                  <c:v>8.6000000000000014</c:v>
                </c:pt>
                <c:pt idx="67">
                  <c:v>8.6999999999999993</c:v>
                </c:pt>
                <c:pt idx="68">
                  <c:v>8.8000000000000007</c:v>
                </c:pt>
                <c:pt idx="69">
                  <c:v>8.9</c:v>
                </c:pt>
                <c:pt idx="70">
                  <c:v>9</c:v>
                </c:pt>
                <c:pt idx="71">
                  <c:v>9.1000000000000014</c:v>
                </c:pt>
                <c:pt idx="72">
                  <c:v>9.1999999999999993</c:v>
                </c:pt>
                <c:pt idx="73">
                  <c:v>9.3000000000000007</c:v>
                </c:pt>
                <c:pt idx="74">
                  <c:v>9.4</c:v>
                </c:pt>
                <c:pt idx="75">
                  <c:v>9.5</c:v>
                </c:pt>
                <c:pt idx="76">
                  <c:v>9.6000000000000014</c:v>
                </c:pt>
                <c:pt idx="77">
                  <c:v>9.6999999999999993</c:v>
                </c:pt>
                <c:pt idx="78">
                  <c:v>9.8000000000000007</c:v>
                </c:pt>
                <c:pt idx="79">
                  <c:v>9.9</c:v>
                </c:pt>
                <c:pt idx="80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080-44EB-8FE3-C19BE6B68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165040"/>
        <c:axId val="425165432"/>
      </c:scatterChart>
      <c:valAx>
        <c:axId val="425165040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5165432"/>
        <c:crosses val="autoZero"/>
        <c:crossBetween val="midCat"/>
        <c:majorUnit val="5"/>
      </c:valAx>
      <c:valAx>
        <c:axId val="425165432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Prezzo</a:t>
                </a:r>
              </a:p>
            </c:rich>
          </c:tx>
          <c:layout>
            <c:manualLayout>
              <c:xMode val="edge"/>
              <c:yMode val="edge"/>
              <c:x val="3.7045257754392928E-2"/>
              <c:y val="0.445484272021175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516504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318822321122905"/>
          <c:y val="3.1848537543228937E-2"/>
          <c:w val="0.18426155426223895"/>
          <c:h val="0.418737422090228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Il mercato di Libero Concorrenza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34841425140018"/>
          <c:y val="0.13948798844966112"/>
          <c:w val="0.81736070093072921"/>
          <c:h val="0.7233679721519312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Monopsonio!$B$41</c:f>
              <c:strCache>
                <c:ptCount val="1"/>
                <c:pt idx="0">
                  <c:v>Domanda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Monopsonio!$A$42:$A$122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Monopsonio!$B$42:$B$122</c:f>
              <c:numCache>
                <c:formatCode>0.00</c:formatCode>
                <c:ptCount val="81"/>
                <c:pt idx="0">
                  <c:v>16</c:v>
                </c:pt>
                <c:pt idx="1">
                  <c:v>15.8</c:v>
                </c:pt>
                <c:pt idx="2">
                  <c:v>15.6</c:v>
                </c:pt>
                <c:pt idx="3">
                  <c:v>15.4</c:v>
                </c:pt>
                <c:pt idx="4">
                  <c:v>15.2</c:v>
                </c:pt>
                <c:pt idx="5">
                  <c:v>15</c:v>
                </c:pt>
                <c:pt idx="6">
                  <c:v>14.8</c:v>
                </c:pt>
                <c:pt idx="7">
                  <c:v>14.6</c:v>
                </c:pt>
                <c:pt idx="8">
                  <c:v>14.4</c:v>
                </c:pt>
                <c:pt idx="9">
                  <c:v>14.2</c:v>
                </c:pt>
                <c:pt idx="10">
                  <c:v>14</c:v>
                </c:pt>
                <c:pt idx="11">
                  <c:v>13.8</c:v>
                </c:pt>
                <c:pt idx="12">
                  <c:v>13.6</c:v>
                </c:pt>
                <c:pt idx="13">
                  <c:v>13.4</c:v>
                </c:pt>
                <c:pt idx="14">
                  <c:v>13.2</c:v>
                </c:pt>
                <c:pt idx="15">
                  <c:v>13</c:v>
                </c:pt>
                <c:pt idx="16">
                  <c:v>12.8</c:v>
                </c:pt>
                <c:pt idx="17">
                  <c:v>12.6</c:v>
                </c:pt>
                <c:pt idx="18">
                  <c:v>12.4</c:v>
                </c:pt>
                <c:pt idx="19">
                  <c:v>12.2</c:v>
                </c:pt>
                <c:pt idx="20">
                  <c:v>12</c:v>
                </c:pt>
                <c:pt idx="21">
                  <c:v>11.8</c:v>
                </c:pt>
                <c:pt idx="22">
                  <c:v>11.6</c:v>
                </c:pt>
                <c:pt idx="23">
                  <c:v>11.399999999999999</c:v>
                </c:pt>
                <c:pt idx="24">
                  <c:v>11.2</c:v>
                </c:pt>
                <c:pt idx="25">
                  <c:v>11</c:v>
                </c:pt>
                <c:pt idx="26">
                  <c:v>10.8</c:v>
                </c:pt>
                <c:pt idx="27">
                  <c:v>10.6</c:v>
                </c:pt>
                <c:pt idx="28">
                  <c:v>10.399999999999999</c:v>
                </c:pt>
                <c:pt idx="29">
                  <c:v>10.199999999999999</c:v>
                </c:pt>
                <c:pt idx="30">
                  <c:v>10</c:v>
                </c:pt>
                <c:pt idx="31">
                  <c:v>9.8000000000000007</c:v>
                </c:pt>
                <c:pt idx="32">
                  <c:v>9.6</c:v>
                </c:pt>
                <c:pt idx="33">
                  <c:v>9.3999999999999986</c:v>
                </c:pt>
                <c:pt idx="34">
                  <c:v>9.1999999999999993</c:v>
                </c:pt>
                <c:pt idx="35">
                  <c:v>9</c:v>
                </c:pt>
                <c:pt idx="36">
                  <c:v>8.8000000000000007</c:v>
                </c:pt>
                <c:pt idx="37">
                  <c:v>8.6</c:v>
                </c:pt>
                <c:pt idx="38">
                  <c:v>8.3999999999999986</c:v>
                </c:pt>
                <c:pt idx="39">
                  <c:v>8.1999999999999993</c:v>
                </c:pt>
                <c:pt idx="40">
                  <c:v>8</c:v>
                </c:pt>
                <c:pt idx="41">
                  <c:v>7.7999999999999989</c:v>
                </c:pt>
                <c:pt idx="42">
                  <c:v>7.6</c:v>
                </c:pt>
                <c:pt idx="43">
                  <c:v>7.4</c:v>
                </c:pt>
                <c:pt idx="44">
                  <c:v>7.1999999999999993</c:v>
                </c:pt>
                <c:pt idx="45">
                  <c:v>7</c:v>
                </c:pt>
                <c:pt idx="46">
                  <c:v>6.7999999999999989</c:v>
                </c:pt>
                <c:pt idx="47">
                  <c:v>6.6</c:v>
                </c:pt>
                <c:pt idx="48">
                  <c:v>6.3999999999999986</c:v>
                </c:pt>
                <c:pt idx="49">
                  <c:v>6.1999999999999993</c:v>
                </c:pt>
                <c:pt idx="50">
                  <c:v>6</c:v>
                </c:pt>
                <c:pt idx="51">
                  <c:v>5.7999999999999989</c:v>
                </c:pt>
                <c:pt idx="52">
                  <c:v>5.6</c:v>
                </c:pt>
                <c:pt idx="53">
                  <c:v>5.3999999999999986</c:v>
                </c:pt>
                <c:pt idx="54">
                  <c:v>5.1999999999999993</c:v>
                </c:pt>
                <c:pt idx="55">
                  <c:v>5</c:v>
                </c:pt>
                <c:pt idx="56">
                  <c:v>4.7999999999999989</c:v>
                </c:pt>
                <c:pt idx="57">
                  <c:v>4.5999999999999996</c:v>
                </c:pt>
                <c:pt idx="58">
                  <c:v>4.3999999999999986</c:v>
                </c:pt>
                <c:pt idx="59">
                  <c:v>4.1999999999999993</c:v>
                </c:pt>
                <c:pt idx="60">
                  <c:v>4</c:v>
                </c:pt>
                <c:pt idx="61">
                  <c:v>3.7999999999999989</c:v>
                </c:pt>
                <c:pt idx="62">
                  <c:v>3.5999999999999996</c:v>
                </c:pt>
                <c:pt idx="63">
                  <c:v>3.3999999999999986</c:v>
                </c:pt>
                <c:pt idx="64">
                  <c:v>3.1999999999999993</c:v>
                </c:pt>
                <c:pt idx="65">
                  <c:v>3</c:v>
                </c:pt>
                <c:pt idx="66">
                  <c:v>2.7999999999999989</c:v>
                </c:pt>
                <c:pt idx="67">
                  <c:v>2.5999999999999996</c:v>
                </c:pt>
                <c:pt idx="68">
                  <c:v>2.3999999999999986</c:v>
                </c:pt>
                <c:pt idx="69">
                  <c:v>2.1999999999999993</c:v>
                </c:pt>
                <c:pt idx="70">
                  <c:v>2</c:v>
                </c:pt>
                <c:pt idx="71">
                  <c:v>1.7999999999999989</c:v>
                </c:pt>
                <c:pt idx="72">
                  <c:v>1.5999999999999996</c:v>
                </c:pt>
                <c:pt idx="73">
                  <c:v>1.3999999999999986</c:v>
                </c:pt>
                <c:pt idx="74">
                  <c:v>1.1999999999999993</c:v>
                </c:pt>
                <c:pt idx="75">
                  <c:v>1</c:v>
                </c:pt>
                <c:pt idx="76">
                  <c:v>0.79999999999999893</c:v>
                </c:pt>
                <c:pt idx="77">
                  <c:v>0.59999999999999964</c:v>
                </c:pt>
                <c:pt idx="78">
                  <c:v>0.39999999999999858</c:v>
                </c:pt>
                <c:pt idx="79">
                  <c:v>0.19999999999999929</c:v>
                </c:pt>
                <c:pt idx="8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601-4D73-B80C-5B2BBEACBDA7}"/>
            </c:ext>
          </c:extLst>
        </c:ser>
        <c:ser>
          <c:idx val="1"/>
          <c:order val="1"/>
          <c:tx>
            <c:strRef>
              <c:f>Monopsonio!$C$41</c:f>
              <c:strCache>
                <c:ptCount val="1"/>
                <c:pt idx="0">
                  <c:v>Offerta - Spesa media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Monopsonio!$A$42:$A$122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Monopsonio!$C$42:$C$122</c:f>
              <c:numCache>
                <c:formatCode>0.00</c:formatCode>
                <c:ptCount val="81"/>
                <c:pt idx="0">
                  <c:v>2</c:v>
                </c:pt>
                <c:pt idx="1">
                  <c:v>2.1</c:v>
                </c:pt>
                <c:pt idx="2">
                  <c:v>2.2000000000000002</c:v>
                </c:pt>
                <c:pt idx="3">
                  <c:v>2.2999999999999998</c:v>
                </c:pt>
                <c:pt idx="4">
                  <c:v>2.4</c:v>
                </c:pt>
                <c:pt idx="5">
                  <c:v>2.5</c:v>
                </c:pt>
                <c:pt idx="6">
                  <c:v>2.6</c:v>
                </c:pt>
                <c:pt idx="7">
                  <c:v>2.7</c:v>
                </c:pt>
                <c:pt idx="8">
                  <c:v>2.8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3.2</c:v>
                </c:pt>
                <c:pt idx="13">
                  <c:v>3.3</c:v>
                </c:pt>
                <c:pt idx="14">
                  <c:v>3.4000000000000004</c:v>
                </c:pt>
                <c:pt idx="15">
                  <c:v>3.5</c:v>
                </c:pt>
                <c:pt idx="16">
                  <c:v>3.6</c:v>
                </c:pt>
                <c:pt idx="17">
                  <c:v>3.7</c:v>
                </c:pt>
                <c:pt idx="18">
                  <c:v>3.8</c:v>
                </c:pt>
                <c:pt idx="19">
                  <c:v>3.9000000000000004</c:v>
                </c:pt>
                <c:pt idx="20">
                  <c:v>4</c:v>
                </c:pt>
                <c:pt idx="21">
                  <c:v>4.0999999999999996</c:v>
                </c:pt>
                <c:pt idx="22">
                  <c:v>4.2</c:v>
                </c:pt>
                <c:pt idx="23">
                  <c:v>4.3000000000000007</c:v>
                </c:pt>
                <c:pt idx="24">
                  <c:v>4.4000000000000004</c:v>
                </c:pt>
                <c:pt idx="25">
                  <c:v>4.5</c:v>
                </c:pt>
                <c:pt idx="26">
                  <c:v>4.5999999999999996</c:v>
                </c:pt>
                <c:pt idx="27">
                  <c:v>4.7</c:v>
                </c:pt>
                <c:pt idx="28">
                  <c:v>4.8000000000000007</c:v>
                </c:pt>
                <c:pt idx="29">
                  <c:v>4.9000000000000004</c:v>
                </c:pt>
                <c:pt idx="30">
                  <c:v>5</c:v>
                </c:pt>
                <c:pt idx="31">
                  <c:v>5.0999999999999996</c:v>
                </c:pt>
                <c:pt idx="32">
                  <c:v>5.2</c:v>
                </c:pt>
                <c:pt idx="33">
                  <c:v>5.3000000000000007</c:v>
                </c:pt>
                <c:pt idx="34">
                  <c:v>5.4</c:v>
                </c:pt>
                <c:pt idx="35">
                  <c:v>5.5</c:v>
                </c:pt>
                <c:pt idx="36">
                  <c:v>5.6</c:v>
                </c:pt>
                <c:pt idx="37">
                  <c:v>5.7</c:v>
                </c:pt>
                <c:pt idx="38">
                  <c:v>5.8000000000000007</c:v>
                </c:pt>
                <c:pt idx="39">
                  <c:v>5.9</c:v>
                </c:pt>
                <c:pt idx="40">
                  <c:v>6</c:v>
                </c:pt>
                <c:pt idx="41">
                  <c:v>6.1000000000000005</c:v>
                </c:pt>
                <c:pt idx="42">
                  <c:v>6.2</c:v>
                </c:pt>
                <c:pt idx="43">
                  <c:v>6.3</c:v>
                </c:pt>
                <c:pt idx="44">
                  <c:v>6.4</c:v>
                </c:pt>
                <c:pt idx="45">
                  <c:v>6.5</c:v>
                </c:pt>
                <c:pt idx="46">
                  <c:v>6.6000000000000005</c:v>
                </c:pt>
                <c:pt idx="47">
                  <c:v>6.7</c:v>
                </c:pt>
                <c:pt idx="48">
                  <c:v>6.8000000000000007</c:v>
                </c:pt>
                <c:pt idx="49">
                  <c:v>6.9</c:v>
                </c:pt>
                <c:pt idx="50">
                  <c:v>7</c:v>
                </c:pt>
                <c:pt idx="51">
                  <c:v>7.1000000000000005</c:v>
                </c:pt>
                <c:pt idx="52">
                  <c:v>7.2</c:v>
                </c:pt>
                <c:pt idx="53">
                  <c:v>7.3000000000000007</c:v>
                </c:pt>
                <c:pt idx="54">
                  <c:v>7.4</c:v>
                </c:pt>
                <c:pt idx="55">
                  <c:v>7.5</c:v>
                </c:pt>
                <c:pt idx="56">
                  <c:v>7.6000000000000005</c:v>
                </c:pt>
                <c:pt idx="57">
                  <c:v>7.7</c:v>
                </c:pt>
                <c:pt idx="58">
                  <c:v>7.8000000000000007</c:v>
                </c:pt>
                <c:pt idx="59">
                  <c:v>7.9</c:v>
                </c:pt>
                <c:pt idx="60">
                  <c:v>8</c:v>
                </c:pt>
                <c:pt idx="61">
                  <c:v>8.1000000000000014</c:v>
                </c:pt>
                <c:pt idx="62">
                  <c:v>8.1999999999999993</c:v>
                </c:pt>
                <c:pt idx="63">
                  <c:v>8.3000000000000007</c:v>
                </c:pt>
                <c:pt idx="64">
                  <c:v>8.4</c:v>
                </c:pt>
                <c:pt idx="65">
                  <c:v>8.5</c:v>
                </c:pt>
                <c:pt idx="66">
                  <c:v>8.6000000000000014</c:v>
                </c:pt>
                <c:pt idx="67">
                  <c:v>8.6999999999999993</c:v>
                </c:pt>
                <c:pt idx="68">
                  <c:v>8.8000000000000007</c:v>
                </c:pt>
                <c:pt idx="69">
                  <c:v>8.9</c:v>
                </c:pt>
                <c:pt idx="70">
                  <c:v>9</c:v>
                </c:pt>
                <c:pt idx="71">
                  <c:v>9.1000000000000014</c:v>
                </c:pt>
                <c:pt idx="72">
                  <c:v>9.1999999999999993</c:v>
                </c:pt>
                <c:pt idx="73">
                  <c:v>9.3000000000000007</c:v>
                </c:pt>
                <c:pt idx="74">
                  <c:v>9.4</c:v>
                </c:pt>
                <c:pt idx="75">
                  <c:v>9.5</c:v>
                </c:pt>
                <c:pt idx="76">
                  <c:v>9.6000000000000014</c:v>
                </c:pt>
                <c:pt idx="77">
                  <c:v>9.6999999999999993</c:v>
                </c:pt>
                <c:pt idx="78">
                  <c:v>9.8000000000000007</c:v>
                </c:pt>
                <c:pt idx="79">
                  <c:v>9.9</c:v>
                </c:pt>
                <c:pt idx="80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601-4D73-B80C-5B2BBEACBDA7}"/>
            </c:ext>
          </c:extLst>
        </c:ser>
        <c:ser>
          <c:idx val="2"/>
          <c:order val="2"/>
          <c:tx>
            <c:strRef>
              <c:f>Monopsonio!$A$23</c:f>
              <c:strCache>
                <c:ptCount val="1"/>
                <c:pt idx="0">
                  <c:v>Punto equilibrio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Monopsonio!$C$23:$C$26</c:f>
              <c:numCache>
                <c:formatCode>0.00</c:formatCode>
                <c:ptCount val="4"/>
                <c:pt idx="0">
                  <c:v>0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</c:numCache>
            </c:numRef>
          </c:xVal>
          <c:yVal>
            <c:numRef>
              <c:f>Monopsonio!$B$23:$B$26</c:f>
              <c:numCache>
                <c:formatCode>0.00</c:formatCode>
                <c:ptCount val="4"/>
                <c:pt idx="0">
                  <c:v>5.5</c:v>
                </c:pt>
                <c:pt idx="1">
                  <c:v>5.5</c:v>
                </c:pt>
                <c:pt idx="2">
                  <c:v>9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601-4D73-B80C-5B2BBEACBDA7}"/>
            </c:ext>
          </c:extLst>
        </c:ser>
        <c:ser>
          <c:idx val="3"/>
          <c:order val="3"/>
          <c:tx>
            <c:strRef>
              <c:f>Monopsonio!$D$41</c:f>
              <c:strCache>
                <c:ptCount val="1"/>
                <c:pt idx="0">
                  <c:v>Spesa marginale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Monopsonio!$A$42:$A$122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Monopsonio!$D$42:$D$122</c:f>
              <c:numCache>
                <c:formatCode>0.00</c:formatCode>
                <c:ptCount val="81"/>
                <c:pt idx="0">
                  <c:v>2</c:v>
                </c:pt>
                <c:pt idx="1">
                  <c:v>2.2000000000000002</c:v>
                </c:pt>
                <c:pt idx="2">
                  <c:v>2.4</c:v>
                </c:pt>
                <c:pt idx="3">
                  <c:v>2.6</c:v>
                </c:pt>
                <c:pt idx="4">
                  <c:v>2.8</c:v>
                </c:pt>
                <c:pt idx="5">
                  <c:v>3</c:v>
                </c:pt>
                <c:pt idx="6">
                  <c:v>3.2</c:v>
                </c:pt>
                <c:pt idx="7">
                  <c:v>3.4000000000000004</c:v>
                </c:pt>
                <c:pt idx="8">
                  <c:v>3.6</c:v>
                </c:pt>
                <c:pt idx="9">
                  <c:v>3.8</c:v>
                </c:pt>
                <c:pt idx="10">
                  <c:v>4</c:v>
                </c:pt>
                <c:pt idx="11">
                  <c:v>4.2</c:v>
                </c:pt>
                <c:pt idx="12">
                  <c:v>4.4000000000000004</c:v>
                </c:pt>
                <c:pt idx="13">
                  <c:v>4.5999999999999996</c:v>
                </c:pt>
                <c:pt idx="14">
                  <c:v>4.8000000000000007</c:v>
                </c:pt>
                <c:pt idx="15">
                  <c:v>5</c:v>
                </c:pt>
                <c:pt idx="16">
                  <c:v>5.2</c:v>
                </c:pt>
                <c:pt idx="17">
                  <c:v>5.4</c:v>
                </c:pt>
                <c:pt idx="18">
                  <c:v>5.6</c:v>
                </c:pt>
                <c:pt idx="19">
                  <c:v>5.8000000000000007</c:v>
                </c:pt>
                <c:pt idx="20">
                  <c:v>6</c:v>
                </c:pt>
                <c:pt idx="21">
                  <c:v>6.2</c:v>
                </c:pt>
                <c:pt idx="22">
                  <c:v>6.4</c:v>
                </c:pt>
                <c:pt idx="23">
                  <c:v>6.6000000000000005</c:v>
                </c:pt>
                <c:pt idx="24">
                  <c:v>6.8000000000000007</c:v>
                </c:pt>
                <c:pt idx="25">
                  <c:v>7</c:v>
                </c:pt>
                <c:pt idx="26">
                  <c:v>7.2</c:v>
                </c:pt>
                <c:pt idx="27">
                  <c:v>7.4</c:v>
                </c:pt>
                <c:pt idx="28">
                  <c:v>7.6000000000000005</c:v>
                </c:pt>
                <c:pt idx="29">
                  <c:v>7.8000000000000007</c:v>
                </c:pt>
                <c:pt idx="30">
                  <c:v>8</c:v>
                </c:pt>
                <c:pt idx="31">
                  <c:v>8.1999999999999993</c:v>
                </c:pt>
                <c:pt idx="32">
                  <c:v>8.4</c:v>
                </c:pt>
                <c:pt idx="33">
                  <c:v>8.6000000000000014</c:v>
                </c:pt>
                <c:pt idx="34">
                  <c:v>8.8000000000000007</c:v>
                </c:pt>
                <c:pt idx="35">
                  <c:v>9</c:v>
                </c:pt>
                <c:pt idx="36">
                  <c:v>9.1999999999999993</c:v>
                </c:pt>
                <c:pt idx="37">
                  <c:v>9.4</c:v>
                </c:pt>
                <c:pt idx="38">
                  <c:v>9.6000000000000014</c:v>
                </c:pt>
                <c:pt idx="39">
                  <c:v>9.8000000000000007</c:v>
                </c:pt>
                <c:pt idx="40">
                  <c:v>10</c:v>
                </c:pt>
                <c:pt idx="41">
                  <c:v>10.200000000000001</c:v>
                </c:pt>
                <c:pt idx="42">
                  <c:v>10.4</c:v>
                </c:pt>
                <c:pt idx="43">
                  <c:v>10.6</c:v>
                </c:pt>
                <c:pt idx="44">
                  <c:v>10.8</c:v>
                </c:pt>
                <c:pt idx="45">
                  <c:v>11</c:v>
                </c:pt>
                <c:pt idx="46">
                  <c:v>11.200000000000001</c:v>
                </c:pt>
                <c:pt idx="47">
                  <c:v>11.4</c:v>
                </c:pt>
                <c:pt idx="48">
                  <c:v>11.600000000000001</c:v>
                </c:pt>
                <c:pt idx="49">
                  <c:v>11.8</c:v>
                </c:pt>
                <c:pt idx="50">
                  <c:v>12</c:v>
                </c:pt>
                <c:pt idx="51">
                  <c:v>12.200000000000001</c:v>
                </c:pt>
                <c:pt idx="52">
                  <c:v>12.4</c:v>
                </c:pt>
                <c:pt idx="53">
                  <c:v>12.600000000000001</c:v>
                </c:pt>
                <c:pt idx="54">
                  <c:v>12.8</c:v>
                </c:pt>
                <c:pt idx="55">
                  <c:v>13</c:v>
                </c:pt>
                <c:pt idx="56">
                  <c:v>13.200000000000001</c:v>
                </c:pt>
                <c:pt idx="57">
                  <c:v>13.4</c:v>
                </c:pt>
                <c:pt idx="58">
                  <c:v>13.600000000000001</c:v>
                </c:pt>
                <c:pt idx="59">
                  <c:v>13.8</c:v>
                </c:pt>
                <c:pt idx="60">
                  <c:v>14</c:v>
                </c:pt>
                <c:pt idx="61">
                  <c:v>14.200000000000001</c:v>
                </c:pt>
                <c:pt idx="62">
                  <c:v>14.4</c:v>
                </c:pt>
                <c:pt idx="63">
                  <c:v>14.600000000000001</c:v>
                </c:pt>
                <c:pt idx="64">
                  <c:v>14.8</c:v>
                </c:pt>
                <c:pt idx="65">
                  <c:v>15</c:v>
                </c:pt>
                <c:pt idx="66">
                  <c:v>15.200000000000001</c:v>
                </c:pt>
                <c:pt idx="67">
                  <c:v>15.4</c:v>
                </c:pt>
                <c:pt idx="68">
                  <c:v>15.600000000000001</c:v>
                </c:pt>
                <c:pt idx="69">
                  <c:v>15.8</c:v>
                </c:pt>
                <c:pt idx="70">
                  <c:v>16</c:v>
                </c:pt>
                <c:pt idx="71">
                  <c:v>16.200000000000003</c:v>
                </c:pt>
                <c:pt idx="72">
                  <c:v>16.399999999999999</c:v>
                </c:pt>
                <c:pt idx="73">
                  <c:v>16.600000000000001</c:v>
                </c:pt>
                <c:pt idx="74">
                  <c:v>16.8</c:v>
                </c:pt>
                <c:pt idx="75">
                  <c:v>17</c:v>
                </c:pt>
                <c:pt idx="76">
                  <c:v>17.200000000000003</c:v>
                </c:pt>
                <c:pt idx="77">
                  <c:v>17.399999999999999</c:v>
                </c:pt>
                <c:pt idx="78">
                  <c:v>17.600000000000001</c:v>
                </c:pt>
                <c:pt idx="79">
                  <c:v>17.8</c:v>
                </c:pt>
                <c:pt idx="80">
                  <c:v>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601-4D73-B80C-5B2BBEACB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165040"/>
        <c:axId val="425165432"/>
      </c:scatterChart>
      <c:valAx>
        <c:axId val="425165040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5165432"/>
        <c:crosses val="autoZero"/>
        <c:crossBetween val="midCat"/>
        <c:majorUnit val="5"/>
      </c:valAx>
      <c:valAx>
        <c:axId val="425165432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Prezzo</a:t>
                </a:r>
              </a:p>
            </c:rich>
          </c:tx>
          <c:layout>
            <c:manualLayout>
              <c:xMode val="edge"/>
              <c:yMode val="edge"/>
              <c:x val="3.7045257754392928E-2"/>
              <c:y val="0.445484272021175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516504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3218861364180944"/>
          <c:y val="0.20095278941196179"/>
          <c:w val="0.28338549295025811"/>
          <c:h val="9.59722356980259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Il mercato di Libero Concorrenza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34841425140018"/>
          <c:y val="0.13948798844966112"/>
          <c:w val="0.81736070093072921"/>
          <c:h val="0.7233679721519312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'Monopolio bilaterale'!$B$34</c:f>
              <c:strCache>
                <c:ptCount val="1"/>
                <c:pt idx="0">
                  <c:v>Domanda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'Monopolio bilaterale'!$A$35:$A$115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'Monopolio bilaterale'!$B$35:$B$115</c:f>
              <c:numCache>
                <c:formatCode>0.00</c:formatCode>
                <c:ptCount val="81"/>
                <c:pt idx="0">
                  <c:v>16</c:v>
                </c:pt>
                <c:pt idx="1">
                  <c:v>15.8</c:v>
                </c:pt>
                <c:pt idx="2">
                  <c:v>15.6</c:v>
                </c:pt>
                <c:pt idx="3">
                  <c:v>15.4</c:v>
                </c:pt>
                <c:pt idx="4">
                  <c:v>15.2</c:v>
                </c:pt>
                <c:pt idx="5">
                  <c:v>15</c:v>
                </c:pt>
                <c:pt idx="6">
                  <c:v>14.8</c:v>
                </c:pt>
                <c:pt idx="7">
                  <c:v>14.6</c:v>
                </c:pt>
                <c:pt idx="8">
                  <c:v>14.4</c:v>
                </c:pt>
                <c:pt idx="9">
                  <c:v>14.2</c:v>
                </c:pt>
                <c:pt idx="10">
                  <c:v>14</c:v>
                </c:pt>
                <c:pt idx="11">
                  <c:v>13.8</c:v>
                </c:pt>
                <c:pt idx="12">
                  <c:v>13.6</c:v>
                </c:pt>
                <c:pt idx="13">
                  <c:v>13.4</c:v>
                </c:pt>
                <c:pt idx="14">
                  <c:v>13.2</c:v>
                </c:pt>
                <c:pt idx="15">
                  <c:v>13</c:v>
                </c:pt>
                <c:pt idx="16">
                  <c:v>12.8</c:v>
                </c:pt>
                <c:pt idx="17">
                  <c:v>12.6</c:v>
                </c:pt>
                <c:pt idx="18">
                  <c:v>12.4</c:v>
                </c:pt>
                <c:pt idx="19">
                  <c:v>12.2</c:v>
                </c:pt>
                <c:pt idx="20">
                  <c:v>12</c:v>
                </c:pt>
                <c:pt idx="21">
                  <c:v>11.8</c:v>
                </c:pt>
                <c:pt idx="22">
                  <c:v>11.6</c:v>
                </c:pt>
                <c:pt idx="23">
                  <c:v>11.399999999999999</c:v>
                </c:pt>
                <c:pt idx="24">
                  <c:v>11.2</c:v>
                </c:pt>
                <c:pt idx="25">
                  <c:v>11</c:v>
                </c:pt>
                <c:pt idx="26">
                  <c:v>10.8</c:v>
                </c:pt>
                <c:pt idx="27">
                  <c:v>10.6</c:v>
                </c:pt>
                <c:pt idx="28">
                  <c:v>10.399999999999999</c:v>
                </c:pt>
                <c:pt idx="29">
                  <c:v>10.199999999999999</c:v>
                </c:pt>
                <c:pt idx="30">
                  <c:v>10</c:v>
                </c:pt>
                <c:pt idx="31">
                  <c:v>9.8000000000000007</c:v>
                </c:pt>
                <c:pt idx="32">
                  <c:v>9.6</c:v>
                </c:pt>
                <c:pt idx="33">
                  <c:v>9.3999999999999986</c:v>
                </c:pt>
                <c:pt idx="34">
                  <c:v>9.1999999999999993</c:v>
                </c:pt>
                <c:pt idx="35">
                  <c:v>9</c:v>
                </c:pt>
                <c:pt idx="36">
                  <c:v>8.8000000000000007</c:v>
                </c:pt>
                <c:pt idx="37">
                  <c:v>8.6</c:v>
                </c:pt>
                <c:pt idx="38">
                  <c:v>8.3999999999999986</c:v>
                </c:pt>
                <c:pt idx="39">
                  <c:v>8.1999999999999993</c:v>
                </c:pt>
                <c:pt idx="40">
                  <c:v>8</c:v>
                </c:pt>
                <c:pt idx="41">
                  <c:v>7.7999999999999989</c:v>
                </c:pt>
                <c:pt idx="42">
                  <c:v>7.6</c:v>
                </c:pt>
                <c:pt idx="43">
                  <c:v>7.4</c:v>
                </c:pt>
                <c:pt idx="44">
                  <c:v>7.1999999999999993</c:v>
                </c:pt>
                <c:pt idx="45">
                  <c:v>7</c:v>
                </c:pt>
                <c:pt idx="46">
                  <c:v>6.7999999999999989</c:v>
                </c:pt>
                <c:pt idx="47">
                  <c:v>6.6</c:v>
                </c:pt>
                <c:pt idx="48">
                  <c:v>6.3999999999999986</c:v>
                </c:pt>
                <c:pt idx="49">
                  <c:v>6.1999999999999993</c:v>
                </c:pt>
                <c:pt idx="50">
                  <c:v>6</c:v>
                </c:pt>
                <c:pt idx="51">
                  <c:v>5.7999999999999989</c:v>
                </c:pt>
                <c:pt idx="52">
                  <c:v>5.6</c:v>
                </c:pt>
                <c:pt idx="53">
                  <c:v>5.3999999999999986</c:v>
                </c:pt>
                <c:pt idx="54">
                  <c:v>5.1999999999999993</c:v>
                </c:pt>
                <c:pt idx="55">
                  <c:v>5</c:v>
                </c:pt>
                <c:pt idx="56">
                  <c:v>4.7999999999999989</c:v>
                </c:pt>
                <c:pt idx="57">
                  <c:v>4.5999999999999996</c:v>
                </c:pt>
                <c:pt idx="58">
                  <c:v>4.3999999999999986</c:v>
                </c:pt>
                <c:pt idx="59">
                  <c:v>4.1999999999999993</c:v>
                </c:pt>
                <c:pt idx="60">
                  <c:v>4</c:v>
                </c:pt>
                <c:pt idx="61">
                  <c:v>3.7999999999999989</c:v>
                </c:pt>
                <c:pt idx="62">
                  <c:v>3.5999999999999996</c:v>
                </c:pt>
                <c:pt idx="63">
                  <c:v>3.3999999999999986</c:v>
                </c:pt>
                <c:pt idx="64">
                  <c:v>3.1999999999999993</c:v>
                </c:pt>
                <c:pt idx="65">
                  <c:v>3</c:v>
                </c:pt>
                <c:pt idx="66">
                  <c:v>2.7999999999999989</c:v>
                </c:pt>
                <c:pt idx="67">
                  <c:v>2.5999999999999996</c:v>
                </c:pt>
                <c:pt idx="68">
                  <c:v>2.3999999999999986</c:v>
                </c:pt>
                <c:pt idx="69">
                  <c:v>2.1999999999999993</c:v>
                </c:pt>
                <c:pt idx="70">
                  <c:v>2</c:v>
                </c:pt>
                <c:pt idx="71">
                  <c:v>1.7999999999999989</c:v>
                </c:pt>
                <c:pt idx="72">
                  <c:v>1.5999999999999996</c:v>
                </c:pt>
                <c:pt idx="73">
                  <c:v>1.3999999999999986</c:v>
                </c:pt>
                <c:pt idx="74">
                  <c:v>1.1999999999999993</c:v>
                </c:pt>
                <c:pt idx="75">
                  <c:v>1</c:v>
                </c:pt>
                <c:pt idx="76">
                  <c:v>0.79999999999999893</c:v>
                </c:pt>
                <c:pt idx="77">
                  <c:v>0.59999999999999964</c:v>
                </c:pt>
                <c:pt idx="78">
                  <c:v>0.39999999999999858</c:v>
                </c:pt>
                <c:pt idx="79">
                  <c:v>0.19999999999999929</c:v>
                </c:pt>
                <c:pt idx="8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0B-40F7-B49B-BE9E170A18B8}"/>
            </c:ext>
          </c:extLst>
        </c:ser>
        <c:ser>
          <c:idx val="1"/>
          <c:order val="1"/>
          <c:tx>
            <c:strRef>
              <c:f>'Monopolio bilaterale'!$C$34</c:f>
              <c:strCache>
                <c:ptCount val="1"/>
                <c:pt idx="0">
                  <c:v>Offerta - Spesa media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'Monopolio bilaterale'!$A$35:$A$115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'Monopolio bilaterale'!$C$35:$C$115</c:f>
              <c:numCache>
                <c:formatCode>0.00</c:formatCode>
                <c:ptCount val="81"/>
                <c:pt idx="0">
                  <c:v>2</c:v>
                </c:pt>
                <c:pt idx="1">
                  <c:v>2.1</c:v>
                </c:pt>
                <c:pt idx="2">
                  <c:v>2.2000000000000002</c:v>
                </c:pt>
                <c:pt idx="3">
                  <c:v>2.2999999999999998</c:v>
                </c:pt>
                <c:pt idx="4">
                  <c:v>2.4</c:v>
                </c:pt>
                <c:pt idx="5">
                  <c:v>2.5</c:v>
                </c:pt>
                <c:pt idx="6">
                  <c:v>2.6</c:v>
                </c:pt>
                <c:pt idx="7">
                  <c:v>2.7</c:v>
                </c:pt>
                <c:pt idx="8">
                  <c:v>2.8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3.2</c:v>
                </c:pt>
                <c:pt idx="13">
                  <c:v>3.3</c:v>
                </c:pt>
                <c:pt idx="14">
                  <c:v>3.4000000000000004</c:v>
                </c:pt>
                <c:pt idx="15">
                  <c:v>3.5</c:v>
                </c:pt>
                <c:pt idx="16">
                  <c:v>3.6</c:v>
                </c:pt>
                <c:pt idx="17">
                  <c:v>3.7</c:v>
                </c:pt>
                <c:pt idx="18">
                  <c:v>3.8</c:v>
                </c:pt>
                <c:pt idx="19">
                  <c:v>3.9000000000000004</c:v>
                </c:pt>
                <c:pt idx="20">
                  <c:v>4</c:v>
                </c:pt>
                <c:pt idx="21">
                  <c:v>4.0999999999999996</c:v>
                </c:pt>
                <c:pt idx="22">
                  <c:v>4.2</c:v>
                </c:pt>
                <c:pt idx="23">
                  <c:v>4.3000000000000007</c:v>
                </c:pt>
                <c:pt idx="24">
                  <c:v>4.4000000000000004</c:v>
                </c:pt>
                <c:pt idx="25">
                  <c:v>4.5</c:v>
                </c:pt>
                <c:pt idx="26">
                  <c:v>4.5999999999999996</c:v>
                </c:pt>
                <c:pt idx="27">
                  <c:v>4.7</c:v>
                </c:pt>
                <c:pt idx="28">
                  <c:v>4.8000000000000007</c:v>
                </c:pt>
                <c:pt idx="29">
                  <c:v>4.9000000000000004</c:v>
                </c:pt>
                <c:pt idx="30">
                  <c:v>5</c:v>
                </c:pt>
                <c:pt idx="31">
                  <c:v>5.0999999999999996</c:v>
                </c:pt>
                <c:pt idx="32">
                  <c:v>5.2</c:v>
                </c:pt>
                <c:pt idx="33">
                  <c:v>5.3000000000000007</c:v>
                </c:pt>
                <c:pt idx="34">
                  <c:v>5.4</c:v>
                </c:pt>
                <c:pt idx="35">
                  <c:v>5.5</c:v>
                </c:pt>
                <c:pt idx="36">
                  <c:v>5.6</c:v>
                </c:pt>
                <c:pt idx="37">
                  <c:v>5.7</c:v>
                </c:pt>
                <c:pt idx="38">
                  <c:v>5.8000000000000007</c:v>
                </c:pt>
                <c:pt idx="39">
                  <c:v>5.9</c:v>
                </c:pt>
                <c:pt idx="40">
                  <c:v>6</c:v>
                </c:pt>
                <c:pt idx="41">
                  <c:v>6.1000000000000005</c:v>
                </c:pt>
                <c:pt idx="42">
                  <c:v>6.2</c:v>
                </c:pt>
                <c:pt idx="43">
                  <c:v>6.3</c:v>
                </c:pt>
                <c:pt idx="44">
                  <c:v>6.4</c:v>
                </c:pt>
                <c:pt idx="45">
                  <c:v>6.5</c:v>
                </c:pt>
                <c:pt idx="46">
                  <c:v>6.6000000000000005</c:v>
                </c:pt>
                <c:pt idx="47">
                  <c:v>6.7</c:v>
                </c:pt>
                <c:pt idx="48">
                  <c:v>6.8000000000000007</c:v>
                </c:pt>
                <c:pt idx="49">
                  <c:v>6.9</c:v>
                </c:pt>
                <c:pt idx="50">
                  <c:v>7</c:v>
                </c:pt>
                <c:pt idx="51">
                  <c:v>7.1000000000000005</c:v>
                </c:pt>
                <c:pt idx="52">
                  <c:v>7.2</c:v>
                </c:pt>
                <c:pt idx="53">
                  <c:v>7.3000000000000007</c:v>
                </c:pt>
                <c:pt idx="54">
                  <c:v>7.4</c:v>
                </c:pt>
                <c:pt idx="55">
                  <c:v>7.5</c:v>
                </c:pt>
                <c:pt idx="56">
                  <c:v>7.6000000000000005</c:v>
                </c:pt>
                <c:pt idx="57">
                  <c:v>7.7</c:v>
                </c:pt>
                <c:pt idx="58">
                  <c:v>7.8000000000000007</c:v>
                </c:pt>
                <c:pt idx="59">
                  <c:v>7.9</c:v>
                </c:pt>
                <c:pt idx="60">
                  <c:v>8</c:v>
                </c:pt>
                <c:pt idx="61">
                  <c:v>8.1000000000000014</c:v>
                </c:pt>
                <c:pt idx="62">
                  <c:v>8.1999999999999993</c:v>
                </c:pt>
                <c:pt idx="63">
                  <c:v>8.3000000000000007</c:v>
                </c:pt>
                <c:pt idx="64">
                  <c:v>8.4</c:v>
                </c:pt>
                <c:pt idx="65">
                  <c:v>8.5</c:v>
                </c:pt>
                <c:pt idx="66">
                  <c:v>8.6000000000000014</c:v>
                </c:pt>
                <c:pt idx="67">
                  <c:v>8.6999999999999993</c:v>
                </c:pt>
                <c:pt idx="68">
                  <c:v>8.8000000000000007</c:v>
                </c:pt>
                <c:pt idx="69">
                  <c:v>8.9</c:v>
                </c:pt>
                <c:pt idx="70">
                  <c:v>9</c:v>
                </c:pt>
                <c:pt idx="71">
                  <c:v>9.1000000000000014</c:v>
                </c:pt>
                <c:pt idx="72">
                  <c:v>9.1999999999999993</c:v>
                </c:pt>
                <c:pt idx="73">
                  <c:v>9.3000000000000007</c:v>
                </c:pt>
                <c:pt idx="74">
                  <c:v>9.4</c:v>
                </c:pt>
                <c:pt idx="75">
                  <c:v>9.5</c:v>
                </c:pt>
                <c:pt idx="76">
                  <c:v>9.6000000000000014</c:v>
                </c:pt>
                <c:pt idx="77">
                  <c:v>9.6999999999999993</c:v>
                </c:pt>
                <c:pt idx="78">
                  <c:v>9.8000000000000007</c:v>
                </c:pt>
                <c:pt idx="79">
                  <c:v>9.9</c:v>
                </c:pt>
                <c:pt idx="80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30B-40F7-B49B-BE9E170A18B8}"/>
            </c:ext>
          </c:extLst>
        </c:ser>
        <c:ser>
          <c:idx val="2"/>
          <c:order val="2"/>
          <c:tx>
            <c:strRef>
              <c:f>'Monopolio bilaterale'!$A$29</c:f>
              <c:strCache>
                <c:ptCount val="1"/>
                <c:pt idx="0">
                  <c:v>Prezzo di monopsonio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'Monopolio bilaterale'!$C$29:$C$32</c:f>
              <c:numCache>
                <c:formatCode>0.00</c:formatCode>
                <c:ptCount val="4"/>
                <c:pt idx="0">
                  <c:v>0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</c:numCache>
            </c:numRef>
          </c:xVal>
          <c:yVal>
            <c:numRef>
              <c:f>'Monopolio bilaterale'!$B$29:$B$32</c:f>
              <c:numCache>
                <c:formatCode>0.00</c:formatCode>
                <c:ptCount val="4"/>
                <c:pt idx="0">
                  <c:v>5.5</c:v>
                </c:pt>
                <c:pt idx="1">
                  <c:v>5.5</c:v>
                </c:pt>
                <c:pt idx="2">
                  <c:v>9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30B-40F7-B49B-BE9E170A18B8}"/>
            </c:ext>
          </c:extLst>
        </c:ser>
        <c:ser>
          <c:idx val="3"/>
          <c:order val="3"/>
          <c:tx>
            <c:strRef>
              <c:f>'Monopolio bilaterale'!$D$34</c:f>
              <c:strCache>
                <c:ptCount val="1"/>
                <c:pt idx="0">
                  <c:v>Spesa marginale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'Monopolio bilaterale'!$A$35:$A$115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'Monopolio bilaterale'!$D$35:$D$115</c:f>
              <c:numCache>
                <c:formatCode>0.00</c:formatCode>
                <c:ptCount val="81"/>
                <c:pt idx="0">
                  <c:v>2</c:v>
                </c:pt>
                <c:pt idx="1">
                  <c:v>2.2000000000000002</c:v>
                </c:pt>
                <c:pt idx="2">
                  <c:v>2.4</c:v>
                </c:pt>
                <c:pt idx="3">
                  <c:v>2.6</c:v>
                </c:pt>
                <c:pt idx="4">
                  <c:v>2.8</c:v>
                </c:pt>
                <c:pt idx="5">
                  <c:v>3</c:v>
                </c:pt>
                <c:pt idx="6">
                  <c:v>3.2</c:v>
                </c:pt>
                <c:pt idx="7">
                  <c:v>3.4000000000000004</c:v>
                </c:pt>
                <c:pt idx="8">
                  <c:v>3.6</c:v>
                </c:pt>
                <c:pt idx="9">
                  <c:v>3.8</c:v>
                </c:pt>
                <c:pt idx="10">
                  <c:v>4</c:v>
                </c:pt>
                <c:pt idx="11">
                  <c:v>4.2</c:v>
                </c:pt>
                <c:pt idx="12">
                  <c:v>4.4000000000000004</c:v>
                </c:pt>
                <c:pt idx="13">
                  <c:v>4.5999999999999996</c:v>
                </c:pt>
                <c:pt idx="14">
                  <c:v>4.8000000000000007</c:v>
                </c:pt>
                <c:pt idx="15">
                  <c:v>5</c:v>
                </c:pt>
                <c:pt idx="16">
                  <c:v>5.2</c:v>
                </c:pt>
                <c:pt idx="17">
                  <c:v>5.4</c:v>
                </c:pt>
                <c:pt idx="18">
                  <c:v>5.6</c:v>
                </c:pt>
                <c:pt idx="19">
                  <c:v>5.8000000000000007</c:v>
                </c:pt>
                <c:pt idx="20">
                  <c:v>6</c:v>
                </c:pt>
                <c:pt idx="21">
                  <c:v>6.2</c:v>
                </c:pt>
                <c:pt idx="22">
                  <c:v>6.4</c:v>
                </c:pt>
                <c:pt idx="23">
                  <c:v>6.6000000000000005</c:v>
                </c:pt>
                <c:pt idx="24">
                  <c:v>6.8000000000000007</c:v>
                </c:pt>
                <c:pt idx="25">
                  <c:v>7</c:v>
                </c:pt>
                <c:pt idx="26">
                  <c:v>7.2</c:v>
                </c:pt>
                <c:pt idx="27">
                  <c:v>7.4</c:v>
                </c:pt>
                <c:pt idx="28">
                  <c:v>7.6000000000000005</c:v>
                </c:pt>
                <c:pt idx="29">
                  <c:v>7.8000000000000007</c:v>
                </c:pt>
                <c:pt idx="30">
                  <c:v>8</c:v>
                </c:pt>
                <c:pt idx="31">
                  <c:v>8.1999999999999993</c:v>
                </c:pt>
                <c:pt idx="32">
                  <c:v>8.4</c:v>
                </c:pt>
                <c:pt idx="33">
                  <c:v>8.6000000000000014</c:v>
                </c:pt>
                <c:pt idx="34">
                  <c:v>8.8000000000000007</c:v>
                </c:pt>
                <c:pt idx="35">
                  <c:v>9</c:v>
                </c:pt>
                <c:pt idx="36">
                  <c:v>9.1999999999999993</c:v>
                </c:pt>
                <c:pt idx="37">
                  <c:v>9.4</c:v>
                </c:pt>
                <c:pt idx="38">
                  <c:v>9.6000000000000014</c:v>
                </c:pt>
                <c:pt idx="39">
                  <c:v>9.8000000000000007</c:v>
                </c:pt>
                <c:pt idx="40">
                  <c:v>10</c:v>
                </c:pt>
                <c:pt idx="41">
                  <c:v>10.200000000000001</c:v>
                </c:pt>
                <c:pt idx="42">
                  <c:v>10.4</c:v>
                </c:pt>
                <c:pt idx="43">
                  <c:v>10.6</c:v>
                </c:pt>
                <c:pt idx="44">
                  <c:v>10.8</c:v>
                </c:pt>
                <c:pt idx="45">
                  <c:v>11</c:v>
                </c:pt>
                <c:pt idx="46">
                  <c:v>11.200000000000001</c:v>
                </c:pt>
                <c:pt idx="47">
                  <c:v>11.4</c:v>
                </c:pt>
                <c:pt idx="48">
                  <c:v>11.600000000000001</c:v>
                </c:pt>
                <c:pt idx="49">
                  <c:v>11.8</c:v>
                </c:pt>
                <c:pt idx="50">
                  <c:v>12</c:v>
                </c:pt>
                <c:pt idx="51">
                  <c:v>12.200000000000001</c:v>
                </c:pt>
                <c:pt idx="52">
                  <c:v>12.4</c:v>
                </c:pt>
                <c:pt idx="53">
                  <c:v>12.600000000000001</c:v>
                </c:pt>
                <c:pt idx="54">
                  <c:v>12.8</c:v>
                </c:pt>
                <c:pt idx="55">
                  <c:v>13</c:v>
                </c:pt>
                <c:pt idx="56">
                  <c:v>13.200000000000001</c:v>
                </c:pt>
                <c:pt idx="57">
                  <c:v>13.4</c:v>
                </c:pt>
                <c:pt idx="58">
                  <c:v>13.600000000000001</c:v>
                </c:pt>
                <c:pt idx="59">
                  <c:v>13.8</c:v>
                </c:pt>
                <c:pt idx="60">
                  <c:v>14</c:v>
                </c:pt>
                <c:pt idx="61">
                  <c:v>14.200000000000001</c:v>
                </c:pt>
                <c:pt idx="62">
                  <c:v>14.4</c:v>
                </c:pt>
                <c:pt idx="63">
                  <c:v>14.600000000000001</c:v>
                </c:pt>
                <c:pt idx="64">
                  <c:v>14.8</c:v>
                </c:pt>
                <c:pt idx="65">
                  <c:v>15</c:v>
                </c:pt>
                <c:pt idx="66">
                  <c:v>15.200000000000001</c:v>
                </c:pt>
                <c:pt idx="67">
                  <c:v>15.4</c:v>
                </c:pt>
                <c:pt idx="68">
                  <c:v>15.600000000000001</c:v>
                </c:pt>
                <c:pt idx="69">
                  <c:v>15.8</c:v>
                </c:pt>
                <c:pt idx="70">
                  <c:v>16</c:v>
                </c:pt>
                <c:pt idx="71">
                  <c:v>16.200000000000003</c:v>
                </c:pt>
                <c:pt idx="72">
                  <c:v>16.399999999999999</c:v>
                </c:pt>
                <c:pt idx="73">
                  <c:v>16.600000000000001</c:v>
                </c:pt>
                <c:pt idx="74">
                  <c:v>16.8</c:v>
                </c:pt>
                <c:pt idx="75">
                  <c:v>17</c:v>
                </c:pt>
                <c:pt idx="76">
                  <c:v>17.200000000000003</c:v>
                </c:pt>
                <c:pt idx="77">
                  <c:v>17.399999999999999</c:v>
                </c:pt>
                <c:pt idx="78">
                  <c:v>17.600000000000001</c:v>
                </c:pt>
                <c:pt idx="79">
                  <c:v>17.8</c:v>
                </c:pt>
                <c:pt idx="80">
                  <c:v>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30B-40F7-B49B-BE9E170A18B8}"/>
            </c:ext>
          </c:extLst>
        </c:ser>
        <c:ser>
          <c:idx val="4"/>
          <c:order val="4"/>
          <c:tx>
            <c:strRef>
              <c:f>'Monopolio bilaterale'!$E$34</c:f>
              <c:strCache>
                <c:ptCount val="1"/>
                <c:pt idx="0">
                  <c:v>Ricavo marginale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'Monopolio bilaterale'!$A$35:$A$115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'Monopolio bilaterale'!$E$35:$E$115</c:f>
              <c:numCache>
                <c:formatCode>0.00</c:formatCode>
                <c:ptCount val="81"/>
                <c:pt idx="0">
                  <c:v>16</c:v>
                </c:pt>
                <c:pt idx="1">
                  <c:v>15.6</c:v>
                </c:pt>
                <c:pt idx="2">
                  <c:v>15.2</c:v>
                </c:pt>
                <c:pt idx="3">
                  <c:v>14.8</c:v>
                </c:pt>
                <c:pt idx="4">
                  <c:v>14.4</c:v>
                </c:pt>
                <c:pt idx="5">
                  <c:v>14</c:v>
                </c:pt>
                <c:pt idx="6">
                  <c:v>13.6</c:v>
                </c:pt>
                <c:pt idx="7">
                  <c:v>13.2</c:v>
                </c:pt>
                <c:pt idx="8">
                  <c:v>12.8</c:v>
                </c:pt>
                <c:pt idx="9">
                  <c:v>12.4</c:v>
                </c:pt>
                <c:pt idx="10">
                  <c:v>12</c:v>
                </c:pt>
                <c:pt idx="11">
                  <c:v>11.6</c:v>
                </c:pt>
                <c:pt idx="12">
                  <c:v>11.2</c:v>
                </c:pt>
                <c:pt idx="13">
                  <c:v>10.8</c:v>
                </c:pt>
                <c:pt idx="14">
                  <c:v>10.399999999999999</c:v>
                </c:pt>
                <c:pt idx="15">
                  <c:v>10</c:v>
                </c:pt>
                <c:pt idx="16">
                  <c:v>9.6</c:v>
                </c:pt>
                <c:pt idx="17">
                  <c:v>9.1999999999999993</c:v>
                </c:pt>
                <c:pt idx="18">
                  <c:v>8.8000000000000007</c:v>
                </c:pt>
                <c:pt idx="19">
                  <c:v>8.3999999999999986</c:v>
                </c:pt>
                <c:pt idx="20">
                  <c:v>8</c:v>
                </c:pt>
                <c:pt idx="21">
                  <c:v>7.6</c:v>
                </c:pt>
                <c:pt idx="22">
                  <c:v>7.1999999999999993</c:v>
                </c:pt>
                <c:pt idx="23">
                  <c:v>6.7999999999999989</c:v>
                </c:pt>
                <c:pt idx="24">
                  <c:v>6.3999999999999986</c:v>
                </c:pt>
                <c:pt idx="25">
                  <c:v>6</c:v>
                </c:pt>
                <c:pt idx="26">
                  <c:v>5.6</c:v>
                </c:pt>
                <c:pt idx="27">
                  <c:v>5.1999999999999993</c:v>
                </c:pt>
                <c:pt idx="28">
                  <c:v>4.7999999999999989</c:v>
                </c:pt>
                <c:pt idx="29">
                  <c:v>4.3999999999999986</c:v>
                </c:pt>
                <c:pt idx="30">
                  <c:v>4</c:v>
                </c:pt>
                <c:pt idx="31">
                  <c:v>3.5999999999999996</c:v>
                </c:pt>
                <c:pt idx="32">
                  <c:v>3.1999999999999993</c:v>
                </c:pt>
                <c:pt idx="33">
                  <c:v>2.7999999999999989</c:v>
                </c:pt>
                <c:pt idx="34">
                  <c:v>2.3999999999999986</c:v>
                </c:pt>
                <c:pt idx="35">
                  <c:v>2</c:v>
                </c:pt>
                <c:pt idx="36">
                  <c:v>1.5999999999999996</c:v>
                </c:pt>
                <c:pt idx="37">
                  <c:v>1.1999999999999993</c:v>
                </c:pt>
                <c:pt idx="38">
                  <c:v>0.79999999999999893</c:v>
                </c:pt>
                <c:pt idx="39">
                  <c:v>0.39999999999999858</c:v>
                </c:pt>
                <c:pt idx="40">
                  <c:v>0</c:v>
                </c:pt>
                <c:pt idx="41">
                  <c:v>-0.40000000000000213</c:v>
                </c:pt>
                <c:pt idx="42">
                  <c:v>-0.80000000000000071</c:v>
                </c:pt>
                <c:pt idx="43">
                  <c:v>-1.1999999999999993</c:v>
                </c:pt>
                <c:pt idx="44">
                  <c:v>-1.6000000000000014</c:v>
                </c:pt>
                <c:pt idx="45">
                  <c:v>-2</c:v>
                </c:pt>
                <c:pt idx="46">
                  <c:v>-2.4000000000000021</c:v>
                </c:pt>
                <c:pt idx="47">
                  <c:v>-2.8000000000000007</c:v>
                </c:pt>
                <c:pt idx="48">
                  <c:v>-3.2000000000000028</c:v>
                </c:pt>
                <c:pt idx="49">
                  <c:v>-3.6000000000000014</c:v>
                </c:pt>
                <c:pt idx="50">
                  <c:v>-4</c:v>
                </c:pt>
                <c:pt idx="51">
                  <c:v>-4.4000000000000021</c:v>
                </c:pt>
                <c:pt idx="52">
                  <c:v>-4.8000000000000007</c:v>
                </c:pt>
                <c:pt idx="53">
                  <c:v>-5.2000000000000028</c:v>
                </c:pt>
                <c:pt idx="54">
                  <c:v>-5.6000000000000014</c:v>
                </c:pt>
                <c:pt idx="55">
                  <c:v>-6</c:v>
                </c:pt>
                <c:pt idx="56">
                  <c:v>-6.4000000000000021</c:v>
                </c:pt>
                <c:pt idx="57">
                  <c:v>-6.8000000000000007</c:v>
                </c:pt>
                <c:pt idx="58">
                  <c:v>-7.2000000000000028</c:v>
                </c:pt>
                <c:pt idx="59">
                  <c:v>-7.6000000000000014</c:v>
                </c:pt>
                <c:pt idx="60">
                  <c:v>-8</c:v>
                </c:pt>
                <c:pt idx="61">
                  <c:v>-8.4000000000000021</c:v>
                </c:pt>
                <c:pt idx="62">
                  <c:v>-8.8000000000000007</c:v>
                </c:pt>
                <c:pt idx="63">
                  <c:v>-9.2000000000000028</c:v>
                </c:pt>
                <c:pt idx="64">
                  <c:v>-9.6000000000000014</c:v>
                </c:pt>
                <c:pt idx="65">
                  <c:v>-10</c:v>
                </c:pt>
                <c:pt idx="66">
                  <c:v>-10.400000000000002</c:v>
                </c:pt>
                <c:pt idx="67">
                  <c:v>-10.8</c:v>
                </c:pt>
                <c:pt idx="68">
                  <c:v>-11.200000000000003</c:v>
                </c:pt>
                <c:pt idx="69">
                  <c:v>-11.600000000000001</c:v>
                </c:pt>
                <c:pt idx="70">
                  <c:v>-12</c:v>
                </c:pt>
                <c:pt idx="71">
                  <c:v>-12.400000000000002</c:v>
                </c:pt>
                <c:pt idx="72">
                  <c:v>-12.8</c:v>
                </c:pt>
                <c:pt idx="73">
                  <c:v>-13.200000000000003</c:v>
                </c:pt>
                <c:pt idx="74">
                  <c:v>-13.600000000000001</c:v>
                </c:pt>
                <c:pt idx="75">
                  <c:v>-14</c:v>
                </c:pt>
                <c:pt idx="76">
                  <c:v>-14.400000000000002</c:v>
                </c:pt>
                <c:pt idx="77">
                  <c:v>-14.8</c:v>
                </c:pt>
                <c:pt idx="78">
                  <c:v>-15.200000000000003</c:v>
                </c:pt>
                <c:pt idx="79">
                  <c:v>-15.600000000000001</c:v>
                </c:pt>
                <c:pt idx="80">
                  <c:v>-16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30B-40F7-B49B-BE9E170A18B8}"/>
            </c:ext>
          </c:extLst>
        </c:ser>
        <c:ser>
          <c:idx val="5"/>
          <c:order val="5"/>
          <c:tx>
            <c:strRef>
              <c:f>'Monopolio bilaterale'!$A$21</c:f>
              <c:strCache>
                <c:ptCount val="1"/>
                <c:pt idx="0">
                  <c:v>Prezzo di monopolio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'Monopolio bilaterale'!$C$21:$C$24</c:f>
              <c:numCache>
                <c:formatCode>0.00</c:formatCode>
                <c:ptCount val="4"/>
                <c:pt idx="0">
                  <c:v>0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</c:numCache>
            </c:numRef>
          </c:xVal>
          <c:yVal>
            <c:numRef>
              <c:f>'Monopolio bilaterale'!$B$21:$B$24</c:f>
              <c:numCache>
                <c:formatCode>0.00</c:formatCode>
                <c:ptCount val="4"/>
                <c:pt idx="0">
                  <c:v>10.399999999999999</c:v>
                </c:pt>
                <c:pt idx="1">
                  <c:v>10.399999999999999</c:v>
                </c:pt>
                <c:pt idx="2">
                  <c:v>10.399999999999999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30B-40F7-B49B-BE9E170A1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165040"/>
        <c:axId val="425165432"/>
      </c:scatterChart>
      <c:valAx>
        <c:axId val="425165040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5165432"/>
        <c:crosses val="autoZero"/>
        <c:crossBetween val="midCat"/>
        <c:majorUnit val="5"/>
      </c:valAx>
      <c:valAx>
        <c:axId val="425165432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Prezzo</a:t>
                </a:r>
              </a:p>
            </c:rich>
          </c:tx>
          <c:layout>
            <c:manualLayout>
              <c:xMode val="edge"/>
              <c:yMode val="edge"/>
              <c:x val="3.7045257754392928E-2"/>
              <c:y val="0.445484272021175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516504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3218861364180944"/>
          <c:y val="0.20095278941196179"/>
          <c:w val="0.1860875226109584"/>
          <c:h val="0.22651165248639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Il duopolio sequenziale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1631183018958326E-2"/>
          <c:y val="0.1018956043956044"/>
          <c:w val="0.80663397805497439"/>
          <c:h val="0.68820520031149957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'Duopolio sequenziale (C=0)'!$A$15</c:f>
              <c:strCache>
                <c:ptCount val="1"/>
                <c:pt idx="0">
                  <c:v>Domanda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'Duopolio sequenziale (C=0)'!$B$15:$B$16</c:f>
              <c:numCache>
                <c:formatCode>0.0</c:formatCode>
                <c:ptCount val="2"/>
                <c:pt idx="0" formatCode="General">
                  <c:v>0</c:v>
                </c:pt>
                <c:pt idx="1">
                  <c:v>66.666666666666671</c:v>
                </c:pt>
              </c:numCache>
            </c:numRef>
          </c:xVal>
          <c:yVal>
            <c:numRef>
              <c:f>'Duopolio sequenziale (C=0)'!$C$15:$C$16</c:f>
              <c:numCache>
                <c:formatCode>General</c:formatCode>
                <c:ptCount val="2"/>
                <c:pt idx="0">
                  <c:v>20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6E1-4B47-926D-772DAFCBF5AB}"/>
            </c:ext>
          </c:extLst>
        </c:ser>
        <c:ser>
          <c:idx val="0"/>
          <c:order val="1"/>
          <c:tx>
            <c:strRef>
              <c:f>'Duopolio sequenziale (C=0)'!$A$18</c:f>
              <c:strCache>
                <c:ptCount val="1"/>
                <c:pt idx="0">
                  <c:v>Rm Prima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'Duopolio sequenziale (C=0)'!$B$18:$B$19</c:f>
              <c:numCache>
                <c:formatCode>0.0</c:formatCode>
                <c:ptCount val="2"/>
                <c:pt idx="0" formatCode="General">
                  <c:v>0</c:v>
                </c:pt>
                <c:pt idx="1">
                  <c:v>33.333333333333336</c:v>
                </c:pt>
              </c:numCache>
            </c:numRef>
          </c:xVal>
          <c:yVal>
            <c:numRef>
              <c:f>'Duopolio sequenziale (C=0)'!$C$18:$C$19</c:f>
              <c:numCache>
                <c:formatCode>0.0</c:formatCode>
                <c:ptCount val="2"/>
                <c:pt idx="0" formatCode="General">
                  <c:v>20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6E1-4B47-926D-772DAFCBF5AB}"/>
            </c:ext>
          </c:extLst>
        </c:ser>
        <c:ser>
          <c:idx val="2"/>
          <c:order val="2"/>
          <c:tx>
            <c:strRef>
              <c:f>'Duopolio sequenziale (C=0)'!$A$11</c:f>
              <c:strCache>
                <c:ptCount val="1"/>
                <c:pt idx="0">
                  <c:v>Prezzo Prima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'Duopolio sequenziale (C=0)'!$B$11:$B$13</c:f>
              <c:numCache>
                <c:formatCode>0.0</c:formatCode>
                <c:ptCount val="3"/>
                <c:pt idx="0">
                  <c:v>33.333333333333336</c:v>
                </c:pt>
                <c:pt idx="1">
                  <c:v>33.333333333333336</c:v>
                </c:pt>
                <c:pt idx="2" formatCode="General">
                  <c:v>0</c:v>
                </c:pt>
              </c:numCache>
            </c:numRef>
          </c:xVal>
          <c:yVal>
            <c:numRef>
              <c:f>'Duopolio sequenziale (C=0)'!$C$11:$C$13</c:f>
              <c:numCache>
                <c:formatCode>General</c:formatCode>
                <c:ptCount val="3"/>
                <c:pt idx="0">
                  <c:v>0</c:v>
                </c:pt>
                <c:pt idx="1">
                  <c:v>10</c:v>
                </c:pt>
                <c:pt idx="2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6E1-4B47-926D-772DAFCBF5AB}"/>
            </c:ext>
          </c:extLst>
        </c:ser>
        <c:ser>
          <c:idx val="1"/>
          <c:order val="3"/>
          <c:tx>
            <c:strRef>
              <c:f>'Duopolio sequenziale (C=0)'!$A$21</c:f>
              <c:strCache>
                <c:ptCount val="1"/>
                <c:pt idx="0">
                  <c:v>Rm Seconda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'Duopolio sequenziale (C=0)'!$B$21:$B$22</c:f>
              <c:numCache>
                <c:formatCode>General</c:formatCode>
                <c:ptCount val="2"/>
                <c:pt idx="0" formatCode="0.0">
                  <c:v>33.333333333333336</c:v>
                </c:pt>
                <c:pt idx="1">
                  <c:v>50</c:v>
                </c:pt>
              </c:numCache>
            </c:numRef>
          </c:xVal>
          <c:yVal>
            <c:numRef>
              <c:f>'Duopolio sequenziale (C=0)'!$C$21:$C$22</c:f>
              <c:numCache>
                <c:formatCode>General</c:formatCode>
                <c:ptCount val="2"/>
                <c:pt idx="0">
                  <c:v>10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6E1-4B47-926D-772DAFCBF5AB}"/>
            </c:ext>
          </c:extLst>
        </c:ser>
        <c:ser>
          <c:idx val="4"/>
          <c:order val="4"/>
          <c:tx>
            <c:strRef>
              <c:f>'Duopolio sequenziale (C=0)'!$A$25</c:f>
              <c:strCache>
                <c:ptCount val="1"/>
                <c:pt idx="0">
                  <c:v>Prezzo Seconda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'Duopolio sequenziale (C=0)'!$B$25:$B$27</c:f>
              <c:numCache>
                <c:formatCode>General</c:formatCode>
                <c:ptCount val="3"/>
                <c:pt idx="0">
                  <c:v>50</c:v>
                </c:pt>
                <c:pt idx="1">
                  <c:v>50</c:v>
                </c:pt>
                <c:pt idx="2">
                  <c:v>0</c:v>
                </c:pt>
              </c:numCache>
            </c:numRef>
          </c:xVal>
          <c:yVal>
            <c:numRef>
              <c:f>'Duopolio sequenziale (C=0)'!$C$25:$C$27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6E1-4B47-926D-772DAFCBF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9334304"/>
        <c:axId val="1"/>
      </c:scatterChart>
      <c:valAx>
        <c:axId val="1119334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Quantità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Prezzo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1933430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0711580916821063E-2"/>
          <c:y val="0.93409714228965024"/>
          <c:w val="0.89455228737272352"/>
          <c:h val="4.5331184846409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156208</xdr:colOff>
      <xdr:row>2</xdr:row>
      <xdr:rowOff>38100</xdr:rowOff>
    </xdr:from>
    <xdr:to>
      <xdr:col>12</xdr:col>
      <xdr:colOff>619124</xdr:colOff>
      <xdr:row>32</xdr:row>
      <xdr:rowOff>47625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414A90-10CF-4B24-B703-3EDABF45FF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</xdr:row>
      <xdr:rowOff>17462</xdr:rowOff>
    </xdr:from>
    <xdr:to>
      <xdr:col>10</xdr:col>
      <xdr:colOff>76200</xdr:colOff>
      <xdr:row>15</xdr:row>
      <xdr:rowOff>87312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F4B1531-CB3B-4505-9222-4678D5D5D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100012</xdr:colOff>
      <xdr:row>15</xdr:row>
      <xdr:rowOff>131762</xdr:rowOff>
    </xdr:from>
    <xdr:to>
      <xdr:col>10</xdr:col>
      <xdr:colOff>80962</xdr:colOff>
      <xdr:row>30</xdr:row>
      <xdr:rowOff>23812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E2B4076-6EAE-4E60-B109-7ED2E5316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635001</xdr:colOff>
      <xdr:row>10</xdr:row>
      <xdr:rowOff>143774</xdr:rowOff>
    </xdr:from>
    <xdr:to>
      <xdr:col>5</xdr:col>
      <xdr:colOff>633406</xdr:colOff>
      <xdr:row>12</xdr:row>
      <xdr:rowOff>181382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sellaDiTesto 16">
              <a:extLst>
                <a:ext uri="{FF2B5EF4-FFF2-40B4-BE49-F238E27FC236}">
                  <a16:creationId xmlns:a16="http://schemas.microsoft.com/office/drawing/2014/main" id="{C23DB51C-F26F-4292-9FEF-38B9432CB9CE}"/>
                </a:ext>
              </a:extLst>
            </xdr:cNvPr>
            <xdr:cNvSpPr txBox="1"/>
          </xdr:nvSpPr>
          <xdr:spPr>
            <a:xfrm>
              <a:off x="4813301" y="2010674"/>
              <a:ext cx="1865305" cy="405908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it-IT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1400" b="0" i="1">
                                <a:latin typeface="Cambria Math" panose="02040503050406030204" pitchFamily="18" charset="0"/>
                              </a:rPr>
                              <m:t>𝑅</m:t>
                            </m:r>
                          </m:e>
                          <m:sub>
                            <m:r>
                              <a:rPr lang="it-IT" sz="14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it-IT" sz="1400" b="0" i="1">
                            <a:latin typeface="Cambria Math" panose="02040503050406030204" pitchFamily="18" charset="0"/>
                          </a:rPr>
                          <m:t>:  </m:t>
                        </m:r>
                        <m:r>
                          <a:rPr lang="it-IT" sz="1400" b="0" i="1">
                            <a:latin typeface="Cambria Math" panose="02040503050406030204" pitchFamily="18" charset="0"/>
                          </a:rPr>
                          <m:t>𝑞</m:t>
                        </m:r>
                      </m:e>
                      <m:sub>
                        <m:r>
                          <a:rPr lang="it-IT" sz="14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it-IT" sz="14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it-IT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14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</m:e>
                          <m:sub>
                            <m:r>
                              <a:rPr lang="it-IT" sz="14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  <m:r>
                              <a:rPr lang="it-IT" sz="14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it-IT" sz="14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it-IT" sz="1400" i="1">
                            <a:latin typeface="Cambria Math" panose="02040503050406030204" pitchFamily="18" charset="0"/>
                          </a:rPr>
                          <m:t>𝑎</m:t>
                        </m:r>
                        <m:sSub>
                          <m:sSubPr>
                            <m:ctrlPr>
                              <a:rPr lang="it-IT" sz="14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1400" i="1">
                                <a:latin typeface="Cambria Math" panose="02040503050406030204" pitchFamily="18" charset="0"/>
                              </a:rPr>
                              <m:t>𝑞</m:t>
                            </m:r>
                          </m:e>
                          <m:sub>
                            <m:r>
                              <a:rPr lang="it-IT" sz="140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it-IT" sz="14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it-IT" sz="1400" i="1">
                            <a:latin typeface="Cambria Math" panose="02040503050406030204" pitchFamily="18" charset="0"/>
                          </a:rPr>
                          <m:t>𝑏</m:t>
                        </m:r>
                      </m:num>
                      <m:den>
                        <m:r>
                          <a:rPr lang="it-IT" sz="14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it-IT" sz="1400" b="0" i="1">
                            <a:latin typeface="Cambria Math" panose="02040503050406030204" pitchFamily="18" charset="0"/>
                          </a:rPr>
                          <m:t>𝑎</m:t>
                        </m:r>
                      </m:den>
                    </m:f>
                  </m:oMath>
                </m:oMathPara>
              </a14:m>
              <a:endParaRPr lang="it-IT" sz="1400"/>
            </a:p>
          </xdr:txBody>
        </xdr:sp>
      </mc:Choice>
      <mc:Fallback xmlns="">
        <xdr:sp macro="" textlink="">
          <xdr:nvSpPr>
            <xdr:cNvPr id="2" name="CasellaDiTesto 16">
              <a:extLst>
                <a:ext uri="{FF2B5EF4-FFF2-40B4-BE49-F238E27FC236}">
                  <a16:creationId xmlns:a16="http://schemas.microsoft.com/office/drawing/2014/main" id="{C23DB51C-F26F-4292-9FEF-38B9432CB9CE}"/>
                </a:ext>
              </a:extLst>
            </xdr:cNvPr>
            <xdr:cNvSpPr txBox="1"/>
          </xdr:nvSpPr>
          <xdr:spPr>
            <a:xfrm>
              <a:off x="4813301" y="2010674"/>
              <a:ext cx="1865305" cy="405908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sz="1400" b="0" i="0">
                  <a:latin typeface="Cambria Math" panose="02040503050406030204" pitchFamily="18" charset="0"/>
                </a:rPr>
                <a:t>〖𝑅_1:  𝑞〗_1=(𝐶_𝑚1−</a:t>
              </a:r>
              <a:r>
                <a:rPr lang="it-IT" sz="1400" i="0">
                  <a:latin typeface="Cambria Math" panose="02040503050406030204" pitchFamily="18" charset="0"/>
                </a:rPr>
                <a:t>𝑎𝑞_2</a:t>
              </a:r>
              <a:r>
                <a:rPr lang="it-IT" sz="1400" b="0" i="0">
                  <a:latin typeface="Cambria Math" panose="02040503050406030204" pitchFamily="18" charset="0"/>
                </a:rPr>
                <a:t>−</a:t>
              </a:r>
              <a:r>
                <a:rPr lang="it-IT" sz="1400" i="0">
                  <a:latin typeface="Cambria Math" panose="02040503050406030204" pitchFamily="18" charset="0"/>
                </a:rPr>
                <a:t>𝑏</a:t>
              </a:r>
              <a:r>
                <a:rPr lang="it-IT" sz="1400" b="0" i="0">
                  <a:latin typeface="Cambria Math" panose="02040503050406030204" pitchFamily="18" charset="0"/>
                </a:rPr>
                <a:t>)/2𝑎</a:t>
              </a:r>
              <a:endParaRPr lang="it-IT" sz="1400"/>
            </a:p>
          </xdr:txBody>
        </xdr:sp>
      </mc:Fallback>
    </mc:AlternateContent>
    <xdr:clientData/>
  </xdr:twoCellAnchor>
  <xdr:twoCellAnchor>
    <xdr:from>
      <xdr:col>3</xdr:col>
      <xdr:colOff>371415</xdr:colOff>
      <xdr:row>15</xdr:row>
      <xdr:rowOff>161746</xdr:rowOff>
    </xdr:from>
    <xdr:to>
      <xdr:col>5</xdr:col>
      <xdr:colOff>807768</xdr:colOff>
      <xdr:row>18</xdr:row>
      <xdr:rowOff>13646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sellaDiTesto 11">
              <a:extLst>
                <a:ext uri="{FF2B5EF4-FFF2-40B4-BE49-F238E27FC236}">
                  <a16:creationId xmlns:a16="http://schemas.microsoft.com/office/drawing/2014/main" id="{332E664C-9A59-46C6-A35B-CDA61B957353}"/>
                </a:ext>
              </a:extLst>
            </xdr:cNvPr>
            <xdr:cNvSpPr txBox="1"/>
          </xdr:nvSpPr>
          <xdr:spPr>
            <a:xfrm>
              <a:off x="4549715" y="2949396"/>
              <a:ext cx="2303253" cy="40435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it-IT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1400" b="0" i="1">
                                <a:latin typeface="Cambria Math" panose="02040503050406030204" pitchFamily="18" charset="0"/>
                              </a:rPr>
                              <m:t>𝑅</m:t>
                            </m:r>
                          </m:e>
                          <m:sub>
                            <m:r>
                              <a:rPr lang="it-IT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it-IT" sz="1400" b="0" i="1">
                            <a:latin typeface="Cambria Math" panose="02040503050406030204" pitchFamily="18" charset="0"/>
                          </a:rPr>
                          <m:t>: </m:t>
                        </m:r>
                        <m:r>
                          <a:rPr lang="it-IT" sz="1400" b="0" i="1">
                            <a:latin typeface="Cambria Math" panose="02040503050406030204" pitchFamily="18" charset="0"/>
                          </a:rPr>
                          <m:t>𝑞</m:t>
                        </m:r>
                      </m:e>
                      <m:sub>
                        <m:r>
                          <a:rPr lang="it-IT" sz="14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it-IT" sz="14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it-IT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14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</m:e>
                          <m:sub>
                            <m:r>
                              <a:rPr lang="it-IT" sz="14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  <m:r>
                              <a:rPr lang="it-IT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it-IT" sz="14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it-IT" sz="1400" i="1">
                            <a:latin typeface="Cambria Math" panose="02040503050406030204" pitchFamily="18" charset="0"/>
                          </a:rPr>
                          <m:t>𝑎</m:t>
                        </m:r>
                        <m:sSub>
                          <m:sSubPr>
                            <m:ctrlPr>
                              <a:rPr lang="it-IT" sz="14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1400" i="1">
                                <a:latin typeface="Cambria Math" panose="02040503050406030204" pitchFamily="18" charset="0"/>
                              </a:rPr>
                              <m:t>𝑞</m:t>
                            </m:r>
                          </m:e>
                          <m:sub>
                            <m:r>
                              <a:rPr lang="it-IT" sz="14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it-IT" sz="14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it-IT" sz="1400" i="1">
                            <a:latin typeface="Cambria Math" panose="02040503050406030204" pitchFamily="18" charset="0"/>
                          </a:rPr>
                          <m:t>𝑏</m:t>
                        </m:r>
                      </m:num>
                      <m:den>
                        <m:r>
                          <a:rPr lang="it-IT" sz="14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it-IT" sz="1400" b="0" i="1">
                            <a:latin typeface="Cambria Math" panose="02040503050406030204" pitchFamily="18" charset="0"/>
                          </a:rPr>
                          <m:t>𝑎</m:t>
                        </m:r>
                      </m:den>
                    </m:f>
                  </m:oMath>
                </m:oMathPara>
              </a14:m>
              <a:endParaRPr lang="it-IT" sz="1400"/>
            </a:p>
          </xdr:txBody>
        </xdr:sp>
      </mc:Choice>
      <mc:Fallback xmlns="">
        <xdr:sp macro="" textlink="">
          <xdr:nvSpPr>
            <xdr:cNvPr id="3" name="CasellaDiTesto 11">
              <a:extLst>
                <a:ext uri="{FF2B5EF4-FFF2-40B4-BE49-F238E27FC236}">
                  <a16:creationId xmlns:a16="http://schemas.microsoft.com/office/drawing/2014/main" id="{332E664C-9A59-46C6-A35B-CDA61B957353}"/>
                </a:ext>
              </a:extLst>
            </xdr:cNvPr>
            <xdr:cNvSpPr txBox="1"/>
          </xdr:nvSpPr>
          <xdr:spPr>
            <a:xfrm>
              <a:off x="4549715" y="2949396"/>
              <a:ext cx="2303253" cy="40435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sz="1400" b="0" i="0">
                  <a:latin typeface="Cambria Math" panose="02040503050406030204" pitchFamily="18" charset="0"/>
                </a:rPr>
                <a:t>〖𝑅_2: 𝑞〗_2=(𝐶_𝑚2−</a:t>
              </a:r>
              <a:r>
                <a:rPr lang="it-IT" sz="1400" i="0">
                  <a:latin typeface="Cambria Math" panose="02040503050406030204" pitchFamily="18" charset="0"/>
                </a:rPr>
                <a:t>𝑎𝑞_</a:t>
              </a:r>
              <a:r>
                <a:rPr lang="it-IT" sz="1400" b="0" i="0">
                  <a:latin typeface="Cambria Math" panose="02040503050406030204" pitchFamily="18" charset="0"/>
                </a:rPr>
                <a:t>1−</a:t>
              </a:r>
              <a:r>
                <a:rPr lang="it-IT" sz="1400" i="0">
                  <a:latin typeface="Cambria Math" panose="02040503050406030204" pitchFamily="18" charset="0"/>
                </a:rPr>
                <a:t>𝑏</a:t>
              </a:r>
              <a:r>
                <a:rPr lang="it-IT" sz="1400" b="0" i="0">
                  <a:latin typeface="Cambria Math" panose="02040503050406030204" pitchFamily="18" charset="0"/>
                </a:rPr>
                <a:t>)/2𝑎</a:t>
              </a:r>
              <a:endParaRPr lang="it-IT" sz="1400"/>
            </a:p>
          </xdr:txBody>
        </xdr:sp>
      </mc:Fallback>
    </mc:AlternateContent>
    <xdr:clientData/>
  </xdr:twoCellAnchor>
  <xdr:twoCellAnchor>
    <xdr:from>
      <xdr:col>6</xdr:col>
      <xdr:colOff>872704</xdr:colOff>
      <xdr:row>0</xdr:row>
      <xdr:rowOff>173246</xdr:rowOff>
    </xdr:from>
    <xdr:to>
      <xdr:col>13</xdr:col>
      <xdr:colOff>388666</xdr:colOff>
      <xdr:row>26</xdr:row>
      <xdr:rowOff>23243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2EA1E5E4-5A04-45D0-BD21-E5F8BDFF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635001</xdr:colOff>
      <xdr:row>10</xdr:row>
      <xdr:rowOff>143774</xdr:rowOff>
    </xdr:from>
    <xdr:to>
      <xdr:col>5</xdr:col>
      <xdr:colOff>633406</xdr:colOff>
      <xdr:row>12</xdr:row>
      <xdr:rowOff>181382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sellaDiTesto 16">
              <a:extLst>
                <a:ext uri="{FF2B5EF4-FFF2-40B4-BE49-F238E27FC236}">
                  <a16:creationId xmlns:a16="http://schemas.microsoft.com/office/drawing/2014/main" id="{E72C7D62-7BEA-4AB4-AF3A-EE5D33274C15}"/>
                </a:ext>
              </a:extLst>
            </xdr:cNvPr>
            <xdr:cNvSpPr txBox="1"/>
          </xdr:nvSpPr>
          <xdr:spPr>
            <a:xfrm>
              <a:off x="4818945" y="2006441"/>
              <a:ext cx="1868128" cy="404497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it-IT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1400" b="0" i="1">
                                <a:latin typeface="Cambria Math" panose="02040503050406030204" pitchFamily="18" charset="0"/>
                              </a:rPr>
                              <m:t>𝑅</m:t>
                            </m:r>
                          </m:e>
                          <m:sub>
                            <m:r>
                              <a:rPr lang="it-IT" sz="14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it-IT" sz="1400" b="0" i="1">
                            <a:latin typeface="Cambria Math" panose="02040503050406030204" pitchFamily="18" charset="0"/>
                          </a:rPr>
                          <m:t>:  </m:t>
                        </m:r>
                        <m:r>
                          <a:rPr lang="it-IT" sz="1400" b="0" i="1">
                            <a:latin typeface="Cambria Math" panose="02040503050406030204" pitchFamily="18" charset="0"/>
                          </a:rPr>
                          <m:t>𝑞</m:t>
                        </m:r>
                      </m:e>
                      <m:sub>
                        <m:r>
                          <a:rPr lang="it-IT" sz="14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it-IT" sz="14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it-IT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14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</m:e>
                          <m:sub>
                            <m:r>
                              <a:rPr lang="it-IT" sz="14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  <m:r>
                              <a:rPr lang="it-IT" sz="14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it-IT" sz="14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it-IT" sz="1400" i="1">
                            <a:latin typeface="Cambria Math" panose="02040503050406030204" pitchFamily="18" charset="0"/>
                          </a:rPr>
                          <m:t>𝑎</m:t>
                        </m:r>
                        <m:sSub>
                          <m:sSubPr>
                            <m:ctrlPr>
                              <a:rPr lang="it-IT" sz="14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1400" i="1">
                                <a:latin typeface="Cambria Math" panose="02040503050406030204" pitchFamily="18" charset="0"/>
                              </a:rPr>
                              <m:t>𝑞</m:t>
                            </m:r>
                          </m:e>
                          <m:sub>
                            <m:r>
                              <a:rPr lang="it-IT" sz="140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it-IT" sz="14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it-IT" sz="1400" i="1">
                            <a:latin typeface="Cambria Math" panose="02040503050406030204" pitchFamily="18" charset="0"/>
                          </a:rPr>
                          <m:t>𝑏</m:t>
                        </m:r>
                      </m:num>
                      <m:den>
                        <m:r>
                          <a:rPr lang="it-IT" sz="14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it-IT" sz="1400" b="0" i="1">
                            <a:latin typeface="Cambria Math" panose="02040503050406030204" pitchFamily="18" charset="0"/>
                          </a:rPr>
                          <m:t>𝑎</m:t>
                        </m:r>
                      </m:den>
                    </m:f>
                  </m:oMath>
                </m:oMathPara>
              </a14:m>
              <a:endParaRPr lang="it-IT" sz="1400"/>
            </a:p>
          </xdr:txBody>
        </xdr:sp>
      </mc:Choice>
      <mc:Fallback xmlns="">
        <xdr:sp macro="" textlink="">
          <xdr:nvSpPr>
            <xdr:cNvPr id="4" name="CasellaDiTesto 16">
              <a:extLst>
                <a:ext uri="{FF2B5EF4-FFF2-40B4-BE49-F238E27FC236}">
                  <a16:creationId xmlns:a16="http://schemas.microsoft.com/office/drawing/2014/main" id="{E72C7D62-7BEA-4AB4-AF3A-EE5D33274C15}"/>
                </a:ext>
              </a:extLst>
            </xdr:cNvPr>
            <xdr:cNvSpPr txBox="1"/>
          </xdr:nvSpPr>
          <xdr:spPr>
            <a:xfrm>
              <a:off x="4818945" y="2006441"/>
              <a:ext cx="1868128" cy="404497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sz="1400" b="0" i="0">
                  <a:latin typeface="Cambria Math" panose="02040503050406030204" pitchFamily="18" charset="0"/>
                </a:rPr>
                <a:t>〖𝑅_1:  𝑞〗_1=(𝐶_𝑚1−</a:t>
              </a:r>
              <a:r>
                <a:rPr lang="it-IT" sz="1400" i="0">
                  <a:latin typeface="Cambria Math" panose="02040503050406030204" pitchFamily="18" charset="0"/>
                </a:rPr>
                <a:t>𝑎𝑞_2</a:t>
              </a:r>
              <a:r>
                <a:rPr lang="it-IT" sz="1400" b="0" i="0">
                  <a:latin typeface="Cambria Math" panose="02040503050406030204" pitchFamily="18" charset="0"/>
                </a:rPr>
                <a:t>−</a:t>
              </a:r>
              <a:r>
                <a:rPr lang="it-IT" sz="1400" i="0">
                  <a:latin typeface="Cambria Math" panose="02040503050406030204" pitchFamily="18" charset="0"/>
                </a:rPr>
                <a:t>𝑏</a:t>
              </a:r>
              <a:r>
                <a:rPr lang="it-IT" sz="1400" b="0" i="0">
                  <a:latin typeface="Cambria Math" panose="02040503050406030204" pitchFamily="18" charset="0"/>
                </a:rPr>
                <a:t>)/2𝑎</a:t>
              </a:r>
              <a:endParaRPr lang="it-IT" sz="1400"/>
            </a:p>
          </xdr:txBody>
        </xdr:sp>
      </mc:Fallback>
    </mc:AlternateContent>
    <xdr:clientData/>
  </xdr:twoCellAnchor>
  <xdr:twoCellAnchor>
    <xdr:from>
      <xdr:col>3</xdr:col>
      <xdr:colOff>371415</xdr:colOff>
      <xdr:row>15</xdr:row>
      <xdr:rowOff>161746</xdr:rowOff>
    </xdr:from>
    <xdr:to>
      <xdr:col>5</xdr:col>
      <xdr:colOff>807768</xdr:colOff>
      <xdr:row>18</xdr:row>
      <xdr:rowOff>13646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asellaDiTesto 11">
              <a:extLst>
                <a:ext uri="{FF2B5EF4-FFF2-40B4-BE49-F238E27FC236}">
                  <a16:creationId xmlns:a16="http://schemas.microsoft.com/office/drawing/2014/main" id="{7D65A46B-5BEF-4A6E-BDCE-05258AA854B3}"/>
                </a:ext>
              </a:extLst>
            </xdr:cNvPr>
            <xdr:cNvSpPr txBox="1"/>
          </xdr:nvSpPr>
          <xdr:spPr>
            <a:xfrm>
              <a:off x="4555359" y="2941635"/>
              <a:ext cx="2306076" cy="40223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it-IT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1400" b="0" i="1">
                                <a:latin typeface="Cambria Math" panose="02040503050406030204" pitchFamily="18" charset="0"/>
                              </a:rPr>
                              <m:t>𝑅</m:t>
                            </m:r>
                          </m:e>
                          <m:sub>
                            <m:r>
                              <a:rPr lang="it-IT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it-IT" sz="1400" b="0" i="1">
                            <a:latin typeface="Cambria Math" panose="02040503050406030204" pitchFamily="18" charset="0"/>
                          </a:rPr>
                          <m:t>: </m:t>
                        </m:r>
                        <m:r>
                          <a:rPr lang="it-IT" sz="1400" b="0" i="1">
                            <a:latin typeface="Cambria Math" panose="02040503050406030204" pitchFamily="18" charset="0"/>
                          </a:rPr>
                          <m:t>𝑞</m:t>
                        </m:r>
                      </m:e>
                      <m:sub>
                        <m:r>
                          <a:rPr lang="it-IT" sz="14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it-IT" sz="14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it-IT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14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</m:e>
                          <m:sub>
                            <m:r>
                              <a:rPr lang="it-IT" sz="14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  <m:r>
                              <a:rPr lang="it-IT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it-IT" sz="14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it-IT" sz="1400" i="1">
                            <a:latin typeface="Cambria Math" panose="02040503050406030204" pitchFamily="18" charset="0"/>
                          </a:rPr>
                          <m:t>𝑎</m:t>
                        </m:r>
                        <m:sSub>
                          <m:sSubPr>
                            <m:ctrlPr>
                              <a:rPr lang="it-IT" sz="14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1400" i="1">
                                <a:latin typeface="Cambria Math" panose="02040503050406030204" pitchFamily="18" charset="0"/>
                              </a:rPr>
                              <m:t>𝑞</m:t>
                            </m:r>
                          </m:e>
                          <m:sub>
                            <m:r>
                              <a:rPr lang="it-IT" sz="14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it-IT" sz="14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it-IT" sz="1400" i="1">
                            <a:latin typeface="Cambria Math" panose="02040503050406030204" pitchFamily="18" charset="0"/>
                          </a:rPr>
                          <m:t>𝑏</m:t>
                        </m:r>
                      </m:num>
                      <m:den>
                        <m:r>
                          <a:rPr lang="it-IT" sz="14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it-IT" sz="1400" b="0" i="1">
                            <a:latin typeface="Cambria Math" panose="02040503050406030204" pitchFamily="18" charset="0"/>
                          </a:rPr>
                          <m:t>𝑎</m:t>
                        </m:r>
                      </m:den>
                    </m:f>
                  </m:oMath>
                </m:oMathPara>
              </a14:m>
              <a:endParaRPr lang="it-IT" sz="1400"/>
            </a:p>
          </xdr:txBody>
        </xdr:sp>
      </mc:Choice>
      <mc:Fallback xmlns="">
        <xdr:sp macro="" textlink="">
          <xdr:nvSpPr>
            <xdr:cNvPr id="5" name="CasellaDiTesto 11">
              <a:extLst>
                <a:ext uri="{FF2B5EF4-FFF2-40B4-BE49-F238E27FC236}">
                  <a16:creationId xmlns:a16="http://schemas.microsoft.com/office/drawing/2014/main" id="{7D65A46B-5BEF-4A6E-BDCE-05258AA854B3}"/>
                </a:ext>
              </a:extLst>
            </xdr:cNvPr>
            <xdr:cNvSpPr txBox="1"/>
          </xdr:nvSpPr>
          <xdr:spPr>
            <a:xfrm>
              <a:off x="4555359" y="2941635"/>
              <a:ext cx="2306076" cy="40223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sz="1400" b="0" i="0">
                  <a:latin typeface="Cambria Math" panose="02040503050406030204" pitchFamily="18" charset="0"/>
                </a:rPr>
                <a:t>〖𝑅_2: 𝑞〗_2=(𝐶_𝑚2−</a:t>
              </a:r>
              <a:r>
                <a:rPr lang="it-IT" sz="1400" i="0">
                  <a:latin typeface="Cambria Math" panose="02040503050406030204" pitchFamily="18" charset="0"/>
                </a:rPr>
                <a:t>𝑎𝑞_</a:t>
              </a:r>
              <a:r>
                <a:rPr lang="it-IT" sz="1400" b="0" i="0">
                  <a:latin typeface="Cambria Math" panose="02040503050406030204" pitchFamily="18" charset="0"/>
                </a:rPr>
                <a:t>1−</a:t>
              </a:r>
              <a:r>
                <a:rPr lang="it-IT" sz="1400" i="0">
                  <a:latin typeface="Cambria Math" panose="02040503050406030204" pitchFamily="18" charset="0"/>
                </a:rPr>
                <a:t>𝑏</a:t>
              </a:r>
              <a:r>
                <a:rPr lang="it-IT" sz="1400" b="0" i="0">
                  <a:latin typeface="Cambria Math" panose="02040503050406030204" pitchFamily="18" charset="0"/>
                </a:rPr>
                <a:t>)/2𝑎</a:t>
              </a:r>
              <a:endParaRPr lang="it-IT" sz="1400"/>
            </a:p>
          </xdr:txBody>
        </xdr:sp>
      </mc:Fallback>
    </mc:AlternateContent>
    <xdr:clientData/>
  </xdr:twoCellAnchor>
  <xdr:twoCellAnchor>
    <xdr:from>
      <xdr:col>6</xdr:col>
      <xdr:colOff>872704</xdr:colOff>
      <xdr:row>0</xdr:row>
      <xdr:rowOff>173246</xdr:rowOff>
    </xdr:from>
    <xdr:to>
      <xdr:col>13</xdr:col>
      <xdr:colOff>388666</xdr:colOff>
      <xdr:row>26</xdr:row>
      <xdr:rowOff>23243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31B7574-CB8C-44A4-872A-3B56C41E8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606423</xdr:colOff>
      <xdr:row>5</xdr:row>
      <xdr:rowOff>150813</xdr:rowOff>
    </xdr:from>
    <xdr:to>
      <xdr:col>16</xdr:col>
      <xdr:colOff>238124</xdr:colOff>
      <xdr:row>21</xdr:row>
      <xdr:rowOff>47626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D4C8F34-7067-4C9E-AD96-E386F31EC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574675</xdr:colOff>
      <xdr:row>23</xdr:row>
      <xdr:rowOff>65089</xdr:rowOff>
    </xdr:from>
    <xdr:to>
      <xdr:col>16</xdr:col>
      <xdr:colOff>285750</xdr:colOff>
      <xdr:row>38</xdr:row>
      <xdr:rowOff>174625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760571-DEFC-4F23-9965-849FD2111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523875</xdr:colOff>
      <xdr:row>0</xdr:row>
      <xdr:rowOff>31749</xdr:rowOff>
    </xdr:from>
    <xdr:to>
      <xdr:col>10</xdr:col>
      <xdr:colOff>635000</xdr:colOff>
      <xdr:row>24</xdr:row>
      <xdr:rowOff>-1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ADDE0CA-C049-43A0-859D-0ED26343B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0</xdr:row>
      <xdr:rowOff>38100</xdr:rowOff>
    </xdr:from>
    <xdr:to>
      <xdr:col>19</xdr:col>
      <xdr:colOff>50800</xdr:colOff>
      <xdr:row>24</xdr:row>
      <xdr:rowOff>44450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8991E1D-2103-47F1-B619-6C8D938A10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156209</xdr:colOff>
      <xdr:row>2</xdr:row>
      <xdr:rowOff>66675</xdr:rowOff>
    </xdr:from>
    <xdr:to>
      <xdr:col>10</xdr:col>
      <xdr:colOff>114300</xdr:colOff>
      <xdr:row>24</xdr:row>
      <xdr:rowOff>19051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DAE4F7-1126-43C5-8816-EEEC074379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524509</xdr:colOff>
      <xdr:row>2</xdr:row>
      <xdr:rowOff>0</xdr:rowOff>
    </xdr:from>
    <xdr:to>
      <xdr:col>11</xdr:col>
      <xdr:colOff>76200</xdr:colOff>
      <xdr:row>16</xdr:row>
      <xdr:rowOff>50799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C7DC176-6841-4A5C-A38C-8FB980D288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508000</xdr:colOff>
      <xdr:row>17</xdr:row>
      <xdr:rowOff>76199</xdr:rowOff>
    </xdr:from>
    <xdr:to>
      <xdr:col>11</xdr:col>
      <xdr:colOff>95250</xdr:colOff>
      <xdr:row>30</xdr:row>
      <xdr:rowOff>82550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3C93367-2D22-4B93-958F-3F8915D84D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488950</xdr:colOff>
      <xdr:row>31</xdr:row>
      <xdr:rowOff>88900</xdr:rowOff>
    </xdr:from>
    <xdr:to>
      <xdr:col>11</xdr:col>
      <xdr:colOff>76200</xdr:colOff>
      <xdr:row>44</xdr:row>
      <xdr:rowOff>95251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488D843-CF03-413D-83C7-2787C1B5A5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857250</xdr:colOff>
      <xdr:row>74</xdr:row>
      <xdr:rowOff>146050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0D9CC48-A385-4760-BA09-CEEF7EE424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156209</xdr:colOff>
      <xdr:row>2</xdr:row>
      <xdr:rowOff>38100</xdr:rowOff>
    </xdr:from>
    <xdr:to>
      <xdr:col>11</xdr:col>
      <xdr:colOff>190500</xdr:colOff>
      <xdr:row>45</xdr:row>
      <xdr:rowOff>69850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67716B3-5076-4104-A01E-B8D45C653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156208</xdr:colOff>
      <xdr:row>2</xdr:row>
      <xdr:rowOff>38100</xdr:rowOff>
    </xdr:from>
    <xdr:to>
      <xdr:col>14</xdr:col>
      <xdr:colOff>152400</xdr:colOff>
      <xdr:row>32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49BA12C-EFCC-4794-BDA3-ECA2901F9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69850</xdr:colOff>
      <xdr:row>2</xdr:row>
      <xdr:rowOff>6350</xdr:rowOff>
    </xdr:from>
    <xdr:to>
      <xdr:col>16</xdr:col>
      <xdr:colOff>203200</xdr:colOff>
      <xdr:row>31</xdr:row>
      <xdr:rowOff>25400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ECC1B5-0C00-4A7F-AC40-750C7F1E8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6565899" y="1035050"/>
    <xdr:ext cx="6242051" cy="400050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B0F8CB5-F306-4ED8-A709-34E3F31D8C4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6515101" y="5251450"/>
    <xdr:ext cx="6356349" cy="4076700"/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D3F728E-1AAA-42A2-BC58-C0BF1B3233F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203200</xdr:colOff>
      <xdr:row>2</xdr:row>
      <xdr:rowOff>6350</xdr:rowOff>
    </xdr:from>
    <xdr:to>
      <xdr:col>17</xdr:col>
      <xdr:colOff>374650</xdr:colOff>
      <xdr:row>27</xdr:row>
      <xdr:rowOff>107950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3F8EBA-8D8E-4F16-85F3-66FC83122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4876801" y="2406650"/>
    <xdr:ext cx="6438899" cy="460375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9294C2A-D492-4D92-8330-3DFAB4C43DB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4876800" y="7169150"/>
    <xdr:ext cx="6438899" cy="4603750"/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9748D98-D067-4820-9595-8840D6F5DBE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386EA-EB82-4348-9926-DD2389AF689E}">
  <dimension ref="A1:Z15"/>
  <sheetViews>
    <sheetView workbookViewId="0">
      <selection activeCell="B4" sqref="B4"/>
    </sheetView>
  </sheetViews>
  <sheetFormatPr defaultRowHeight="15" x14ac:dyDescent="0.25"/>
  <cols>
    <col min="1" max="1" width="26.85546875" customWidth="1"/>
    <col min="2" max="2" width="16.7109375" customWidth="1"/>
    <col min="3" max="3" width="16.28515625" customWidth="1"/>
    <col min="4" max="4" width="10.7109375" customWidth="1"/>
    <col min="5" max="8" width="14.140625" customWidth="1"/>
    <col min="9" max="18" width="13.140625" customWidth="1"/>
    <col min="19" max="19" width="10.7109375" customWidth="1"/>
    <col min="20" max="20" width="11" customWidth="1"/>
    <col min="21" max="21" width="9.42578125" bestFit="1" customWidth="1"/>
    <col min="22" max="24" width="9.42578125" customWidth="1"/>
    <col min="25" max="25" width="9.42578125" bestFit="1" customWidth="1"/>
    <col min="26" max="26" width="13" customWidth="1"/>
  </cols>
  <sheetData>
    <row r="1" spans="1:26" ht="18" x14ac:dyDescent="0.35">
      <c r="A1" t="s">
        <v>11</v>
      </c>
      <c r="T1" s="5" t="s">
        <v>5</v>
      </c>
      <c r="U1" s="64" t="s">
        <v>6</v>
      </c>
      <c r="V1" s="64"/>
      <c r="W1" s="5" t="str">
        <f>+T1</f>
        <v>P1</v>
      </c>
      <c r="X1" s="64" t="str">
        <f>+U1</f>
        <v>x1</v>
      </c>
      <c r="Y1" s="64"/>
      <c r="Z1" s="5" t="s">
        <v>9</v>
      </c>
    </row>
    <row r="2" spans="1:26" x14ac:dyDescent="0.25">
      <c r="B2" s="64" t="s">
        <v>8</v>
      </c>
      <c r="C2" s="64"/>
      <c r="D2" s="64"/>
      <c r="E2" s="64"/>
    </row>
    <row r="3" spans="1:26" x14ac:dyDescent="0.25">
      <c r="A3" t="s">
        <v>7</v>
      </c>
      <c r="B3" s="1" t="s">
        <v>10</v>
      </c>
      <c r="C3" s="1" t="s">
        <v>0</v>
      </c>
      <c r="D3" s="1"/>
      <c r="E3" s="1"/>
    </row>
    <row r="4" spans="1:26" x14ac:dyDescent="0.25">
      <c r="A4" t="s">
        <v>3</v>
      </c>
      <c r="B4" s="7">
        <v>10</v>
      </c>
      <c r="C4" s="8">
        <v>30</v>
      </c>
      <c r="D4" s="3"/>
      <c r="E4" s="2"/>
    </row>
    <row r="5" spans="1:26" x14ac:dyDescent="0.25">
      <c r="A5" t="s">
        <v>4</v>
      </c>
      <c r="B5" s="9">
        <v>8</v>
      </c>
      <c r="C5" s="8">
        <v>40</v>
      </c>
      <c r="E5" s="2"/>
    </row>
    <row r="6" spans="1:26" x14ac:dyDescent="0.25">
      <c r="B6" s="1" t="s">
        <v>1</v>
      </c>
      <c r="C6" s="1" t="s">
        <v>2</v>
      </c>
      <c r="D6" s="1"/>
      <c r="E6" s="1"/>
    </row>
    <row r="7" spans="1:26" x14ac:dyDescent="0.25">
      <c r="B7" s="3">
        <f>INTERCEPT(B4:B5,C4:C5)</f>
        <v>16</v>
      </c>
      <c r="C7" s="3">
        <f>SLOPE(B4:B5,C4:C5)</f>
        <v>-0.2</v>
      </c>
      <c r="D7" s="3"/>
      <c r="E7" s="3"/>
    </row>
    <row r="9" spans="1:26" x14ac:dyDescent="0.25">
      <c r="B9" s="64" t="s">
        <v>12</v>
      </c>
      <c r="C9" s="64"/>
    </row>
    <row r="10" spans="1:26" x14ac:dyDescent="0.25">
      <c r="A10" t="s">
        <v>12</v>
      </c>
      <c r="B10" s="1" t="s">
        <v>10</v>
      </c>
      <c r="C10" s="1" t="s">
        <v>0</v>
      </c>
    </row>
    <row r="11" spans="1:26" x14ac:dyDescent="0.25">
      <c r="A11" t="s">
        <v>3</v>
      </c>
      <c r="B11" s="7">
        <v>5</v>
      </c>
      <c r="C11" s="8">
        <v>30</v>
      </c>
    </row>
    <row r="12" spans="1:26" x14ac:dyDescent="0.25">
      <c r="A12" t="s">
        <v>4</v>
      </c>
      <c r="B12" s="9">
        <v>3</v>
      </c>
      <c r="C12" s="8">
        <v>10</v>
      </c>
    </row>
    <row r="13" spans="1:26" x14ac:dyDescent="0.25">
      <c r="B13" s="1" t="s">
        <v>1</v>
      </c>
      <c r="C13" s="1" t="s">
        <v>2</v>
      </c>
    </row>
    <row r="14" spans="1:26" x14ac:dyDescent="0.25">
      <c r="B14" s="3">
        <f>INTERCEPT(B11:B12,C11:C12)</f>
        <v>2</v>
      </c>
      <c r="C14" s="3">
        <f>SLOPE(B11:B12,C11:C12)</f>
        <v>0.1</v>
      </c>
    </row>
    <row r="15" spans="1:26" x14ac:dyDescent="0.25">
      <c r="B15" s="3"/>
      <c r="C15" s="3"/>
    </row>
  </sheetData>
  <mergeCells count="5">
    <mergeCell ref="U1:V1"/>
    <mergeCell ref="X1:Y1"/>
    <mergeCell ref="B2:C2"/>
    <mergeCell ref="D2:E2"/>
    <mergeCell ref="B9:C9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BF07D-51DC-43AD-89CF-E4785478D886}">
  <dimension ref="A1:O136"/>
  <sheetViews>
    <sheetView topLeftCell="B1" workbookViewId="0">
      <selection activeCell="D33" sqref="D33"/>
    </sheetView>
  </sheetViews>
  <sheetFormatPr defaultColWidth="8.7109375" defaultRowHeight="12.75" x14ac:dyDescent="0.2"/>
  <cols>
    <col min="1" max="8" width="8.7109375" style="37"/>
    <col min="9" max="9" width="9.140625" style="38" customWidth="1"/>
    <col min="10" max="16384" width="8.7109375" style="37"/>
  </cols>
  <sheetData>
    <row r="1" spans="1:15" x14ac:dyDescent="0.2">
      <c r="A1" s="37" t="s">
        <v>152</v>
      </c>
    </row>
    <row r="3" spans="1:15" x14ac:dyDescent="0.2">
      <c r="A3" s="37" t="s">
        <v>116</v>
      </c>
    </row>
    <row r="4" spans="1:15" x14ac:dyDescent="0.2">
      <c r="A4" s="42" t="s">
        <v>151</v>
      </c>
      <c r="J4" s="41"/>
      <c r="K4" s="41"/>
      <c r="L4" s="41"/>
      <c r="M4" s="41"/>
      <c r="N4" s="41"/>
      <c r="O4" s="41"/>
    </row>
    <row r="5" spans="1:15" x14ac:dyDescent="0.2">
      <c r="A5" s="37" t="s">
        <v>150</v>
      </c>
      <c r="B5" s="37">
        <v>-0.3</v>
      </c>
    </row>
    <row r="6" spans="1:15" x14ac:dyDescent="0.2">
      <c r="A6" s="37" t="s">
        <v>149</v>
      </c>
      <c r="B6" s="37">
        <v>20</v>
      </c>
      <c r="J6" s="40"/>
      <c r="K6" s="40"/>
      <c r="L6" s="40"/>
      <c r="M6" s="40"/>
      <c r="N6" s="40"/>
      <c r="O6" s="40"/>
    </row>
    <row r="7" spans="1:15" x14ac:dyDescent="0.2">
      <c r="A7" s="37" t="s">
        <v>118</v>
      </c>
      <c r="B7" s="37">
        <f>+B6/-B5</f>
        <v>66.666666666666671</v>
      </c>
      <c r="J7" s="40"/>
      <c r="K7" s="40"/>
      <c r="L7" s="40"/>
      <c r="M7" s="40"/>
      <c r="N7" s="40"/>
      <c r="O7" s="40"/>
    </row>
    <row r="8" spans="1:15" x14ac:dyDescent="0.2">
      <c r="J8" s="40"/>
      <c r="K8" s="40"/>
      <c r="L8" s="40"/>
      <c r="M8" s="40"/>
      <c r="N8" s="40"/>
      <c r="O8" s="40"/>
    </row>
    <row r="9" spans="1:15" x14ac:dyDescent="0.2">
      <c r="A9" s="37" t="s">
        <v>148</v>
      </c>
      <c r="J9" s="40"/>
      <c r="K9" s="40"/>
      <c r="L9" s="40"/>
      <c r="M9" s="40"/>
      <c r="N9" s="40"/>
      <c r="O9" s="40"/>
    </row>
    <row r="10" spans="1:15" x14ac:dyDescent="0.2">
      <c r="A10" s="37" t="s">
        <v>147</v>
      </c>
      <c r="J10" s="40"/>
      <c r="K10" s="40"/>
      <c r="L10" s="40"/>
      <c r="M10" s="40"/>
      <c r="N10" s="40"/>
      <c r="O10" s="40"/>
    </row>
    <row r="11" spans="1:15" x14ac:dyDescent="0.2">
      <c r="A11" s="37" t="s">
        <v>146</v>
      </c>
      <c r="B11" s="37">
        <v>0.2</v>
      </c>
      <c r="J11" s="40"/>
      <c r="K11" s="40"/>
      <c r="L11" s="40"/>
      <c r="M11" s="40"/>
      <c r="N11" s="40"/>
      <c r="O11" s="40"/>
    </row>
    <row r="12" spans="1:15" x14ac:dyDescent="0.2">
      <c r="A12" s="37" t="s">
        <v>145</v>
      </c>
      <c r="B12" s="37">
        <v>1</v>
      </c>
      <c r="J12" s="40"/>
      <c r="K12" s="40"/>
      <c r="L12" s="40"/>
      <c r="M12" s="40"/>
      <c r="N12" s="40"/>
      <c r="O12" s="40"/>
    </row>
    <row r="13" spans="1:15" x14ac:dyDescent="0.2">
      <c r="J13" s="40"/>
      <c r="K13" s="40"/>
      <c r="L13" s="40"/>
      <c r="M13" s="40"/>
      <c r="N13" s="40"/>
      <c r="O13" s="40"/>
    </row>
    <row r="14" spans="1:15" x14ac:dyDescent="0.2">
      <c r="A14" s="37" t="s">
        <v>144</v>
      </c>
    </row>
    <row r="15" spans="1:15" x14ac:dyDescent="0.2">
      <c r="A15" s="37" t="s">
        <v>143</v>
      </c>
    </row>
    <row r="16" spans="1:15" x14ac:dyDescent="0.2">
      <c r="A16" s="37" t="s">
        <v>142</v>
      </c>
      <c r="B16" s="37">
        <v>0.1</v>
      </c>
    </row>
    <row r="17" spans="1:5" x14ac:dyDescent="0.2">
      <c r="A17" s="37" t="s">
        <v>141</v>
      </c>
      <c r="B17" s="37">
        <v>2</v>
      </c>
    </row>
    <row r="20" spans="1:5" x14ac:dyDescent="0.2">
      <c r="A20" s="37" t="s">
        <v>140</v>
      </c>
      <c r="B20" s="37" t="s">
        <v>8</v>
      </c>
      <c r="C20" s="37" t="s">
        <v>139</v>
      </c>
      <c r="D20" s="37" t="s">
        <v>138</v>
      </c>
      <c r="E20" s="37" t="s">
        <v>137</v>
      </c>
    </row>
    <row r="21" spans="1:5" x14ac:dyDescent="0.2">
      <c r="A21" s="37">
        <v>0</v>
      </c>
      <c r="B21" s="37">
        <f t="shared" ref="B21:B52" si="0">+$B$6+$B$5*A21</f>
        <v>20</v>
      </c>
      <c r="C21" s="37">
        <f t="shared" ref="C21:C52" si="1">+$B$12+$B$11*A21</f>
        <v>1</v>
      </c>
      <c r="D21" s="37">
        <f t="shared" ref="D21:D52" si="2">+$B$17+$B$16*A21</f>
        <v>2</v>
      </c>
      <c r="E21" s="37">
        <f t="shared" ref="E21:E52" si="3">+$B$6+2*$B$5*A21</f>
        <v>20</v>
      </c>
    </row>
    <row r="22" spans="1:5" x14ac:dyDescent="0.2">
      <c r="A22" s="37">
        <v>1</v>
      </c>
      <c r="B22" s="37">
        <f t="shared" si="0"/>
        <v>19.7</v>
      </c>
      <c r="C22" s="37">
        <f t="shared" si="1"/>
        <v>1.2</v>
      </c>
      <c r="D22" s="37">
        <f t="shared" si="2"/>
        <v>2.1</v>
      </c>
      <c r="E22" s="37">
        <f t="shared" si="3"/>
        <v>19.399999999999999</v>
      </c>
    </row>
    <row r="23" spans="1:5" x14ac:dyDescent="0.2">
      <c r="A23" s="37">
        <v>2</v>
      </c>
      <c r="B23" s="37">
        <f t="shared" si="0"/>
        <v>19.399999999999999</v>
      </c>
      <c r="C23" s="37">
        <f t="shared" si="1"/>
        <v>1.4</v>
      </c>
      <c r="D23" s="37">
        <f t="shared" si="2"/>
        <v>2.2000000000000002</v>
      </c>
      <c r="E23" s="37">
        <f t="shared" si="3"/>
        <v>18.8</v>
      </c>
    </row>
    <row r="24" spans="1:5" x14ac:dyDescent="0.2">
      <c r="A24" s="37">
        <v>3</v>
      </c>
      <c r="B24" s="37">
        <f t="shared" si="0"/>
        <v>19.100000000000001</v>
      </c>
      <c r="C24" s="37">
        <f t="shared" si="1"/>
        <v>1.6</v>
      </c>
      <c r="D24" s="37">
        <f t="shared" si="2"/>
        <v>2.2999999999999998</v>
      </c>
      <c r="E24" s="37">
        <f t="shared" si="3"/>
        <v>18.2</v>
      </c>
    </row>
    <row r="25" spans="1:5" x14ac:dyDescent="0.2">
      <c r="A25" s="37">
        <v>4</v>
      </c>
      <c r="B25" s="37">
        <f t="shared" si="0"/>
        <v>18.8</v>
      </c>
      <c r="C25" s="37">
        <f t="shared" si="1"/>
        <v>1.8</v>
      </c>
      <c r="D25" s="37">
        <f t="shared" si="2"/>
        <v>2.4</v>
      </c>
      <c r="E25" s="37">
        <f t="shared" si="3"/>
        <v>17.600000000000001</v>
      </c>
    </row>
    <row r="26" spans="1:5" x14ac:dyDescent="0.2">
      <c r="A26" s="37">
        <v>5</v>
      </c>
      <c r="B26" s="37">
        <f t="shared" si="0"/>
        <v>18.5</v>
      </c>
      <c r="C26" s="37">
        <f t="shared" si="1"/>
        <v>2</v>
      </c>
      <c r="D26" s="37">
        <f t="shared" si="2"/>
        <v>2.5</v>
      </c>
      <c r="E26" s="37">
        <f t="shared" si="3"/>
        <v>17</v>
      </c>
    </row>
    <row r="27" spans="1:5" x14ac:dyDescent="0.2">
      <c r="A27" s="37">
        <v>6</v>
      </c>
      <c r="B27" s="37">
        <f t="shared" si="0"/>
        <v>18.2</v>
      </c>
      <c r="C27" s="37">
        <f t="shared" si="1"/>
        <v>2.2000000000000002</v>
      </c>
      <c r="D27" s="37">
        <f t="shared" si="2"/>
        <v>2.6</v>
      </c>
      <c r="E27" s="37">
        <f t="shared" si="3"/>
        <v>16.399999999999999</v>
      </c>
    </row>
    <row r="28" spans="1:5" x14ac:dyDescent="0.2">
      <c r="A28" s="37">
        <v>7</v>
      </c>
      <c r="B28" s="37">
        <f t="shared" si="0"/>
        <v>17.899999999999999</v>
      </c>
      <c r="C28" s="37">
        <f t="shared" si="1"/>
        <v>2.4000000000000004</v>
      </c>
      <c r="D28" s="37">
        <f t="shared" si="2"/>
        <v>2.7</v>
      </c>
      <c r="E28" s="37">
        <f t="shared" si="3"/>
        <v>15.8</v>
      </c>
    </row>
    <row r="29" spans="1:5" x14ac:dyDescent="0.2">
      <c r="A29" s="37">
        <v>8</v>
      </c>
      <c r="B29" s="37">
        <f t="shared" si="0"/>
        <v>17.600000000000001</v>
      </c>
      <c r="C29" s="37">
        <f t="shared" si="1"/>
        <v>2.6</v>
      </c>
      <c r="D29" s="37">
        <f t="shared" si="2"/>
        <v>2.8</v>
      </c>
      <c r="E29" s="37">
        <f t="shared" si="3"/>
        <v>15.2</v>
      </c>
    </row>
    <row r="30" spans="1:5" x14ac:dyDescent="0.2">
      <c r="A30" s="37">
        <v>9</v>
      </c>
      <c r="B30" s="37">
        <f t="shared" si="0"/>
        <v>17.3</v>
      </c>
      <c r="C30" s="37">
        <f t="shared" si="1"/>
        <v>2.8</v>
      </c>
      <c r="D30" s="37">
        <f t="shared" si="2"/>
        <v>2.9</v>
      </c>
      <c r="E30" s="37">
        <f t="shared" si="3"/>
        <v>14.600000000000001</v>
      </c>
    </row>
    <row r="31" spans="1:5" x14ac:dyDescent="0.2">
      <c r="A31" s="37">
        <v>10</v>
      </c>
      <c r="B31" s="37">
        <f t="shared" si="0"/>
        <v>17</v>
      </c>
      <c r="C31" s="37">
        <f t="shared" si="1"/>
        <v>3</v>
      </c>
      <c r="D31" s="37">
        <f t="shared" si="2"/>
        <v>3</v>
      </c>
      <c r="E31" s="37">
        <f t="shared" si="3"/>
        <v>14</v>
      </c>
    </row>
    <row r="32" spans="1:5" x14ac:dyDescent="0.2">
      <c r="A32" s="37">
        <v>11</v>
      </c>
      <c r="B32" s="37">
        <f t="shared" si="0"/>
        <v>16.7</v>
      </c>
      <c r="C32" s="37">
        <f t="shared" si="1"/>
        <v>3.2</v>
      </c>
      <c r="D32" s="37">
        <f t="shared" si="2"/>
        <v>3.1</v>
      </c>
      <c r="E32" s="37">
        <f t="shared" si="3"/>
        <v>13.4</v>
      </c>
    </row>
    <row r="33" spans="1:5" x14ac:dyDescent="0.2">
      <c r="A33" s="37">
        <v>12</v>
      </c>
      <c r="B33" s="37">
        <f t="shared" si="0"/>
        <v>16.399999999999999</v>
      </c>
      <c r="C33" s="37">
        <f t="shared" si="1"/>
        <v>3.4000000000000004</v>
      </c>
      <c r="D33" s="37">
        <f t="shared" si="2"/>
        <v>3.2</v>
      </c>
      <c r="E33" s="37">
        <f t="shared" si="3"/>
        <v>12.8</v>
      </c>
    </row>
    <row r="34" spans="1:5" x14ac:dyDescent="0.2">
      <c r="A34" s="37">
        <v>13</v>
      </c>
      <c r="B34" s="37">
        <f t="shared" si="0"/>
        <v>16.100000000000001</v>
      </c>
      <c r="C34" s="37">
        <f t="shared" si="1"/>
        <v>3.6</v>
      </c>
      <c r="D34" s="37">
        <f t="shared" si="2"/>
        <v>3.3</v>
      </c>
      <c r="E34" s="37">
        <f t="shared" si="3"/>
        <v>12.2</v>
      </c>
    </row>
    <row r="35" spans="1:5" x14ac:dyDescent="0.2">
      <c r="A35" s="37">
        <v>14</v>
      </c>
      <c r="B35" s="37">
        <f t="shared" si="0"/>
        <v>15.8</v>
      </c>
      <c r="C35" s="37">
        <f t="shared" si="1"/>
        <v>3.8000000000000003</v>
      </c>
      <c r="D35" s="37">
        <f t="shared" si="2"/>
        <v>3.4000000000000004</v>
      </c>
      <c r="E35" s="37">
        <f t="shared" si="3"/>
        <v>11.6</v>
      </c>
    </row>
    <row r="36" spans="1:5" x14ac:dyDescent="0.2">
      <c r="A36" s="37">
        <v>15</v>
      </c>
      <c r="B36" s="37">
        <f t="shared" si="0"/>
        <v>15.5</v>
      </c>
      <c r="C36" s="37">
        <f t="shared" si="1"/>
        <v>4</v>
      </c>
      <c r="D36" s="37">
        <f t="shared" si="2"/>
        <v>3.5</v>
      </c>
      <c r="E36" s="37">
        <f t="shared" si="3"/>
        <v>11</v>
      </c>
    </row>
    <row r="37" spans="1:5" x14ac:dyDescent="0.2">
      <c r="A37" s="37">
        <v>16</v>
      </c>
      <c r="B37" s="37">
        <f t="shared" si="0"/>
        <v>15.2</v>
      </c>
      <c r="C37" s="37">
        <f t="shared" si="1"/>
        <v>4.2</v>
      </c>
      <c r="D37" s="37">
        <f t="shared" si="2"/>
        <v>3.6</v>
      </c>
      <c r="E37" s="37">
        <f t="shared" si="3"/>
        <v>10.4</v>
      </c>
    </row>
    <row r="38" spans="1:5" x14ac:dyDescent="0.2">
      <c r="A38" s="37">
        <v>17</v>
      </c>
      <c r="B38" s="37">
        <f t="shared" si="0"/>
        <v>14.9</v>
      </c>
      <c r="C38" s="37">
        <f t="shared" si="1"/>
        <v>4.4000000000000004</v>
      </c>
      <c r="D38" s="37">
        <f t="shared" si="2"/>
        <v>3.7</v>
      </c>
      <c r="E38" s="37">
        <f t="shared" si="3"/>
        <v>9.8000000000000007</v>
      </c>
    </row>
    <row r="39" spans="1:5" x14ac:dyDescent="0.2">
      <c r="A39" s="37">
        <v>18</v>
      </c>
      <c r="B39" s="37">
        <f t="shared" si="0"/>
        <v>14.600000000000001</v>
      </c>
      <c r="C39" s="37">
        <f t="shared" si="1"/>
        <v>4.5999999999999996</v>
      </c>
      <c r="D39" s="37">
        <f t="shared" si="2"/>
        <v>3.8</v>
      </c>
      <c r="E39" s="37">
        <f t="shared" si="3"/>
        <v>9.2000000000000011</v>
      </c>
    </row>
    <row r="40" spans="1:5" x14ac:dyDescent="0.2">
      <c r="A40" s="37">
        <v>19</v>
      </c>
      <c r="B40" s="37">
        <f t="shared" si="0"/>
        <v>14.3</v>
      </c>
      <c r="C40" s="37">
        <f t="shared" si="1"/>
        <v>4.8000000000000007</v>
      </c>
      <c r="D40" s="37">
        <f t="shared" si="2"/>
        <v>3.9000000000000004</v>
      </c>
      <c r="E40" s="37">
        <f t="shared" si="3"/>
        <v>8.6</v>
      </c>
    </row>
    <row r="41" spans="1:5" x14ac:dyDescent="0.2">
      <c r="A41" s="37">
        <v>20</v>
      </c>
      <c r="B41" s="37">
        <f t="shared" si="0"/>
        <v>14</v>
      </c>
      <c r="C41" s="37">
        <f t="shared" si="1"/>
        <v>5</v>
      </c>
      <c r="D41" s="37">
        <f t="shared" si="2"/>
        <v>4</v>
      </c>
      <c r="E41" s="37">
        <f t="shared" si="3"/>
        <v>8</v>
      </c>
    </row>
    <row r="42" spans="1:5" x14ac:dyDescent="0.2">
      <c r="A42" s="37">
        <v>21</v>
      </c>
      <c r="B42" s="37">
        <f t="shared" si="0"/>
        <v>13.7</v>
      </c>
      <c r="C42" s="37">
        <f t="shared" si="1"/>
        <v>5.2</v>
      </c>
      <c r="D42" s="37">
        <f t="shared" si="2"/>
        <v>4.0999999999999996</v>
      </c>
      <c r="E42" s="37">
        <f t="shared" si="3"/>
        <v>7.4</v>
      </c>
    </row>
    <row r="43" spans="1:5" x14ac:dyDescent="0.2">
      <c r="A43" s="37">
        <v>22</v>
      </c>
      <c r="B43" s="37">
        <f t="shared" si="0"/>
        <v>13.4</v>
      </c>
      <c r="C43" s="37">
        <f t="shared" si="1"/>
        <v>5.4</v>
      </c>
      <c r="D43" s="37">
        <f t="shared" si="2"/>
        <v>4.2</v>
      </c>
      <c r="E43" s="37">
        <f t="shared" si="3"/>
        <v>6.8000000000000007</v>
      </c>
    </row>
    <row r="44" spans="1:5" x14ac:dyDescent="0.2">
      <c r="A44" s="37">
        <v>23</v>
      </c>
      <c r="B44" s="37">
        <f t="shared" si="0"/>
        <v>13.100000000000001</v>
      </c>
      <c r="C44" s="37">
        <f t="shared" si="1"/>
        <v>5.6000000000000005</v>
      </c>
      <c r="D44" s="37">
        <f t="shared" si="2"/>
        <v>4.3000000000000007</v>
      </c>
      <c r="E44" s="37">
        <f t="shared" si="3"/>
        <v>6.2000000000000011</v>
      </c>
    </row>
    <row r="45" spans="1:5" x14ac:dyDescent="0.2">
      <c r="A45" s="37">
        <v>24</v>
      </c>
      <c r="B45" s="37">
        <f t="shared" si="0"/>
        <v>12.8</v>
      </c>
      <c r="C45" s="37">
        <f t="shared" si="1"/>
        <v>5.8000000000000007</v>
      </c>
      <c r="D45" s="37">
        <f t="shared" si="2"/>
        <v>4.4000000000000004</v>
      </c>
      <c r="E45" s="37">
        <f t="shared" si="3"/>
        <v>5.6000000000000014</v>
      </c>
    </row>
    <row r="46" spans="1:5" x14ac:dyDescent="0.2">
      <c r="A46" s="37">
        <v>25</v>
      </c>
      <c r="B46" s="37">
        <f t="shared" si="0"/>
        <v>12.5</v>
      </c>
      <c r="C46" s="37">
        <f t="shared" si="1"/>
        <v>6</v>
      </c>
      <c r="D46" s="37">
        <f t="shared" si="2"/>
        <v>4.5</v>
      </c>
      <c r="E46" s="37">
        <f t="shared" si="3"/>
        <v>5</v>
      </c>
    </row>
    <row r="47" spans="1:5" x14ac:dyDescent="0.2">
      <c r="A47" s="37">
        <v>26</v>
      </c>
      <c r="B47" s="37">
        <f t="shared" si="0"/>
        <v>12.2</v>
      </c>
      <c r="C47" s="37">
        <f t="shared" si="1"/>
        <v>6.2</v>
      </c>
      <c r="D47" s="37">
        <f t="shared" si="2"/>
        <v>4.5999999999999996</v>
      </c>
      <c r="E47" s="37">
        <f t="shared" si="3"/>
        <v>4.4000000000000004</v>
      </c>
    </row>
    <row r="48" spans="1:5" x14ac:dyDescent="0.2">
      <c r="A48" s="37">
        <v>27</v>
      </c>
      <c r="B48" s="37">
        <f t="shared" si="0"/>
        <v>11.9</v>
      </c>
      <c r="C48" s="37">
        <f t="shared" si="1"/>
        <v>6.4</v>
      </c>
      <c r="D48" s="37">
        <f t="shared" si="2"/>
        <v>4.7</v>
      </c>
      <c r="E48" s="37">
        <f t="shared" si="3"/>
        <v>3.8000000000000007</v>
      </c>
    </row>
    <row r="49" spans="1:5" x14ac:dyDescent="0.2">
      <c r="A49" s="37">
        <v>28</v>
      </c>
      <c r="B49" s="37">
        <f t="shared" si="0"/>
        <v>11.6</v>
      </c>
      <c r="C49" s="37">
        <f t="shared" si="1"/>
        <v>6.6000000000000005</v>
      </c>
      <c r="D49" s="37">
        <f t="shared" si="2"/>
        <v>4.8000000000000007</v>
      </c>
      <c r="E49" s="37">
        <f t="shared" si="3"/>
        <v>3.1999999999999993</v>
      </c>
    </row>
    <row r="50" spans="1:5" x14ac:dyDescent="0.2">
      <c r="A50" s="37">
        <v>29</v>
      </c>
      <c r="B50" s="37">
        <f t="shared" si="0"/>
        <v>11.3</v>
      </c>
      <c r="C50" s="37">
        <f t="shared" si="1"/>
        <v>6.8000000000000007</v>
      </c>
      <c r="D50" s="37">
        <f t="shared" si="2"/>
        <v>4.9000000000000004</v>
      </c>
      <c r="E50" s="37">
        <f t="shared" si="3"/>
        <v>2.6000000000000014</v>
      </c>
    </row>
    <row r="51" spans="1:5" x14ac:dyDescent="0.2">
      <c r="A51" s="37">
        <v>30</v>
      </c>
      <c r="B51" s="37">
        <f t="shared" si="0"/>
        <v>11</v>
      </c>
      <c r="C51" s="37">
        <f t="shared" si="1"/>
        <v>7</v>
      </c>
      <c r="D51" s="37">
        <f t="shared" si="2"/>
        <v>5</v>
      </c>
      <c r="E51" s="37">
        <f t="shared" si="3"/>
        <v>2</v>
      </c>
    </row>
    <row r="52" spans="1:5" x14ac:dyDescent="0.2">
      <c r="A52" s="37">
        <v>31</v>
      </c>
      <c r="B52" s="37">
        <f t="shared" si="0"/>
        <v>10.700000000000001</v>
      </c>
      <c r="C52" s="37">
        <f t="shared" si="1"/>
        <v>7.2</v>
      </c>
      <c r="D52" s="37">
        <f t="shared" si="2"/>
        <v>5.0999999999999996</v>
      </c>
      <c r="E52" s="37">
        <f t="shared" si="3"/>
        <v>1.4000000000000021</v>
      </c>
    </row>
    <row r="53" spans="1:5" x14ac:dyDescent="0.2">
      <c r="A53" s="37">
        <v>32</v>
      </c>
      <c r="B53" s="37">
        <f t="shared" ref="B53:B84" si="4">+$B$6+$B$5*A53</f>
        <v>10.4</v>
      </c>
      <c r="C53" s="37">
        <f t="shared" ref="C53:C88" si="5">+$B$12+$B$11*A53</f>
        <v>7.4</v>
      </c>
      <c r="D53" s="37">
        <f t="shared" ref="D53:D88" si="6">+$B$17+$B$16*A53</f>
        <v>5.2</v>
      </c>
      <c r="E53" s="37">
        <f t="shared" ref="E53:E88" si="7">+$B$6+2*$B$5*A53</f>
        <v>0.80000000000000071</v>
      </c>
    </row>
    <row r="54" spans="1:5" x14ac:dyDescent="0.2">
      <c r="A54" s="37">
        <v>33</v>
      </c>
      <c r="B54" s="37">
        <f t="shared" si="4"/>
        <v>10.1</v>
      </c>
      <c r="C54" s="37">
        <f t="shared" si="5"/>
        <v>7.6000000000000005</v>
      </c>
      <c r="D54" s="37">
        <f t="shared" si="6"/>
        <v>5.3000000000000007</v>
      </c>
      <c r="E54" s="37">
        <f t="shared" si="7"/>
        <v>0.19999999999999929</v>
      </c>
    </row>
    <row r="55" spans="1:5" x14ac:dyDescent="0.2">
      <c r="A55" s="37">
        <v>34</v>
      </c>
      <c r="B55" s="37">
        <f t="shared" si="4"/>
        <v>9.8000000000000007</v>
      </c>
      <c r="C55" s="37">
        <f t="shared" si="5"/>
        <v>7.8000000000000007</v>
      </c>
      <c r="D55" s="37">
        <f t="shared" si="6"/>
        <v>5.4</v>
      </c>
      <c r="E55" s="37">
        <f t="shared" si="7"/>
        <v>-0.39999999999999858</v>
      </c>
    </row>
    <row r="56" spans="1:5" x14ac:dyDescent="0.2">
      <c r="A56" s="37">
        <v>35</v>
      </c>
      <c r="B56" s="37">
        <f t="shared" si="4"/>
        <v>9.5</v>
      </c>
      <c r="C56" s="37">
        <f t="shared" si="5"/>
        <v>8</v>
      </c>
      <c r="D56" s="37">
        <f t="shared" si="6"/>
        <v>5.5</v>
      </c>
      <c r="E56" s="37">
        <f t="shared" si="7"/>
        <v>-1</v>
      </c>
    </row>
    <row r="57" spans="1:5" x14ac:dyDescent="0.2">
      <c r="A57" s="37">
        <v>36</v>
      </c>
      <c r="B57" s="37">
        <f t="shared" si="4"/>
        <v>9.2000000000000011</v>
      </c>
      <c r="C57" s="37">
        <f t="shared" si="5"/>
        <v>8.1999999999999993</v>
      </c>
      <c r="D57" s="37">
        <f t="shared" si="6"/>
        <v>5.6</v>
      </c>
      <c r="E57" s="37">
        <f t="shared" si="7"/>
        <v>-1.5999999999999979</v>
      </c>
    </row>
    <row r="58" spans="1:5" x14ac:dyDescent="0.2">
      <c r="A58" s="37">
        <v>37</v>
      </c>
      <c r="B58" s="37">
        <f t="shared" si="4"/>
        <v>8.9</v>
      </c>
      <c r="C58" s="37">
        <f t="shared" si="5"/>
        <v>8.4</v>
      </c>
      <c r="D58" s="37">
        <f t="shared" si="6"/>
        <v>5.7</v>
      </c>
      <c r="E58" s="37">
        <f t="shared" si="7"/>
        <v>-2.1999999999999993</v>
      </c>
    </row>
    <row r="59" spans="1:5" x14ac:dyDescent="0.2">
      <c r="A59" s="37">
        <v>38</v>
      </c>
      <c r="B59" s="37">
        <f t="shared" si="4"/>
        <v>8.6</v>
      </c>
      <c r="C59" s="37">
        <f t="shared" si="5"/>
        <v>8.6000000000000014</v>
      </c>
      <c r="D59" s="37">
        <f t="shared" si="6"/>
        <v>5.8000000000000007</v>
      </c>
      <c r="E59" s="37">
        <f t="shared" si="7"/>
        <v>-2.8000000000000007</v>
      </c>
    </row>
    <row r="60" spans="1:5" x14ac:dyDescent="0.2">
      <c r="A60" s="37">
        <v>39</v>
      </c>
      <c r="B60" s="37">
        <f t="shared" si="4"/>
        <v>8.3000000000000007</v>
      </c>
      <c r="C60" s="37">
        <f t="shared" si="5"/>
        <v>8.8000000000000007</v>
      </c>
      <c r="D60" s="37">
        <f t="shared" si="6"/>
        <v>5.9</v>
      </c>
      <c r="E60" s="37">
        <f t="shared" si="7"/>
        <v>-3.3999999999999986</v>
      </c>
    </row>
    <row r="61" spans="1:5" x14ac:dyDescent="0.2">
      <c r="A61" s="37">
        <v>40</v>
      </c>
      <c r="B61" s="37">
        <f t="shared" si="4"/>
        <v>8</v>
      </c>
      <c r="C61" s="37">
        <f t="shared" si="5"/>
        <v>9</v>
      </c>
      <c r="D61" s="37">
        <f t="shared" si="6"/>
        <v>6</v>
      </c>
      <c r="E61" s="37">
        <f t="shared" si="7"/>
        <v>-4</v>
      </c>
    </row>
    <row r="62" spans="1:5" x14ac:dyDescent="0.2">
      <c r="A62" s="37">
        <v>41</v>
      </c>
      <c r="B62" s="37">
        <f t="shared" si="4"/>
        <v>7.7000000000000011</v>
      </c>
      <c r="C62" s="37">
        <f t="shared" si="5"/>
        <v>9.2000000000000011</v>
      </c>
      <c r="D62" s="37">
        <f t="shared" si="6"/>
        <v>6.1000000000000005</v>
      </c>
      <c r="E62" s="37">
        <f t="shared" si="7"/>
        <v>-4.5999999999999979</v>
      </c>
    </row>
    <row r="63" spans="1:5" x14ac:dyDescent="0.2">
      <c r="A63" s="37">
        <v>42</v>
      </c>
      <c r="B63" s="37">
        <f t="shared" si="4"/>
        <v>7.4</v>
      </c>
      <c r="C63" s="37">
        <f t="shared" si="5"/>
        <v>9.4</v>
      </c>
      <c r="D63" s="37">
        <f t="shared" si="6"/>
        <v>6.2</v>
      </c>
      <c r="E63" s="37">
        <f t="shared" si="7"/>
        <v>-5.1999999999999993</v>
      </c>
    </row>
    <row r="64" spans="1:5" x14ac:dyDescent="0.2">
      <c r="A64" s="37">
        <v>43</v>
      </c>
      <c r="B64" s="37">
        <f t="shared" si="4"/>
        <v>7.1</v>
      </c>
      <c r="C64" s="37">
        <f t="shared" si="5"/>
        <v>9.6</v>
      </c>
      <c r="D64" s="37">
        <f t="shared" si="6"/>
        <v>6.3</v>
      </c>
      <c r="E64" s="37">
        <f t="shared" si="7"/>
        <v>-5.8000000000000007</v>
      </c>
    </row>
    <row r="65" spans="1:5" x14ac:dyDescent="0.2">
      <c r="A65" s="37">
        <v>44</v>
      </c>
      <c r="B65" s="37">
        <f t="shared" si="4"/>
        <v>6.8000000000000007</v>
      </c>
      <c r="C65" s="37">
        <f t="shared" si="5"/>
        <v>9.8000000000000007</v>
      </c>
      <c r="D65" s="37">
        <f t="shared" si="6"/>
        <v>6.4</v>
      </c>
      <c r="E65" s="37">
        <f t="shared" si="7"/>
        <v>-6.3999999999999986</v>
      </c>
    </row>
    <row r="66" spans="1:5" x14ac:dyDescent="0.2">
      <c r="A66" s="37">
        <v>45</v>
      </c>
      <c r="B66" s="37">
        <f t="shared" si="4"/>
        <v>6.5</v>
      </c>
      <c r="C66" s="37">
        <f t="shared" si="5"/>
        <v>10</v>
      </c>
      <c r="D66" s="37">
        <f t="shared" si="6"/>
        <v>6.5</v>
      </c>
      <c r="E66" s="37">
        <f t="shared" si="7"/>
        <v>-7</v>
      </c>
    </row>
    <row r="67" spans="1:5" x14ac:dyDescent="0.2">
      <c r="A67" s="37">
        <v>46</v>
      </c>
      <c r="B67" s="37">
        <f t="shared" si="4"/>
        <v>6.2000000000000011</v>
      </c>
      <c r="C67" s="37">
        <f t="shared" si="5"/>
        <v>10.200000000000001</v>
      </c>
      <c r="D67" s="37">
        <f t="shared" si="6"/>
        <v>6.6000000000000005</v>
      </c>
      <c r="E67" s="37">
        <f t="shared" si="7"/>
        <v>-7.5999999999999979</v>
      </c>
    </row>
    <row r="68" spans="1:5" x14ac:dyDescent="0.2">
      <c r="A68" s="37">
        <v>47</v>
      </c>
      <c r="B68" s="37">
        <f t="shared" si="4"/>
        <v>5.9</v>
      </c>
      <c r="C68" s="37">
        <f t="shared" si="5"/>
        <v>10.4</v>
      </c>
      <c r="D68" s="37">
        <f t="shared" si="6"/>
        <v>6.7</v>
      </c>
      <c r="E68" s="37">
        <f t="shared" si="7"/>
        <v>-8.1999999999999993</v>
      </c>
    </row>
    <row r="69" spans="1:5" x14ac:dyDescent="0.2">
      <c r="A69" s="37">
        <v>48</v>
      </c>
      <c r="B69" s="37">
        <f t="shared" si="4"/>
        <v>5.6000000000000014</v>
      </c>
      <c r="C69" s="37">
        <f t="shared" si="5"/>
        <v>10.600000000000001</v>
      </c>
      <c r="D69" s="37">
        <f t="shared" si="6"/>
        <v>6.8000000000000007</v>
      </c>
      <c r="E69" s="37">
        <f t="shared" si="7"/>
        <v>-8.7999999999999972</v>
      </c>
    </row>
    <row r="70" spans="1:5" x14ac:dyDescent="0.2">
      <c r="A70" s="37">
        <v>49</v>
      </c>
      <c r="B70" s="37">
        <f t="shared" si="4"/>
        <v>5.3000000000000007</v>
      </c>
      <c r="C70" s="37">
        <f t="shared" si="5"/>
        <v>10.8</v>
      </c>
      <c r="D70" s="37">
        <f t="shared" si="6"/>
        <v>6.9</v>
      </c>
      <c r="E70" s="37">
        <f t="shared" si="7"/>
        <v>-9.3999999999999986</v>
      </c>
    </row>
    <row r="71" spans="1:5" x14ac:dyDescent="0.2">
      <c r="A71" s="37">
        <v>50</v>
      </c>
      <c r="B71" s="37">
        <f t="shared" si="4"/>
        <v>5</v>
      </c>
      <c r="C71" s="37">
        <f t="shared" si="5"/>
        <v>11</v>
      </c>
      <c r="D71" s="37">
        <f t="shared" si="6"/>
        <v>7</v>
      </c>
      <c r="E71" s="37">
        <f t="shared" si="7"/>
        <v>-10</v>
      </c>
    </row>
    <row r="72" spans="1:5" x14ac:dyDescent="0.2">
      <c r="A72" s="37">
        <v>51</v>
      </c>
      <c r="B72" s="37">
        <f t="shared" si="4"/>
        <v>4.7000000000000011</v>
      </c>
      <c r="C72" s="37">
        <f t="shared" si="5"/>
        <v>11.200000000000001</v>
      </c>
      <c r="D72" s="37">
        <f t="shared" si="6"/>
        <v>7.1000000000000005</v>
      </c>
      <c r="E72" s="37">
        <f t="shared" si="7"/>
        <v>-10.599999999999998</v>
      </c>
    </row>
    <row r="73" spans="1:5" x14ac:dyDescent="0.2">
      <c r="A73" s="37">
        <v>52</v>
      </c>
      <c r="B73" s="37">
        <f t="shared" si="4"/>
        <v>4.4000000000000004</v>
      </c>
      <c r="C73" s="37">
        <f t="shared" si="5"/>
        <v>11.4</v>
      </c>
      <c r="D73" s="37">
        <f t="shared" si="6"/>
        <v>7.2</v>
      </c>
      <c r="E73" s="37">
        <f t="shared" si="7"/>
        <v>-11.2</v>
      </c>
    </row>
    <row r="74" spans="1:5" x14ac:dyDescent="0.2">
      <c r="A74" s="37">
        <v>53</v>
      </c>
      <c r="B74" s="37">
        <f t="shared" si="4"/>
        <v>4.1000000000000014</v>
      </c>
      <c r="C74" s="37">
        <f t="shared" si="5"/>
        <v>11.600000000000001</v>
      </c>
      <c r="D74" s="37">
        <f t="shared" si="6"/>
        <v>7.3000000000000007</v>
      </c>
      <c r="E74" s="37">
        <f t="shared" si="7"/>
        <v>-11.799999999999997</v>
      </c>
    </row>
    <row r="75" spans="1:5" x14ac:dyDescent="0.2">
      <c r="A75" s="37">
        <v>54</v>
      </c>
      <c r="B75" s="37">
        <f t="shared" si="4"/>
        <v>3.8000000000000007</v>
      </c>
      <c r="C75" s="37">
        <f t="shared" si="5"/>
        <v>11.8</v>
      </c>
      <c r="D75" s="37">
        <f t="shared" si="6"/>
        <v>7.4</v>
      </c>
      <c r="E75" s="37">
        <f t="shared" si="7"/>
        <v>-12.399999999999999</v>
      </c>
    </row>
    <row r="76" spans="1:5" x14ac:dyDescent="0.2">
      <c r="A76" s="37">
        <v>55</v>
      </c>
      <c r="B76" s="37">
        <f t="shared" si="4"/>
        <v>3.5</v>
      </c>
      <c r="C76" s="37">
        <f t="shared" si="5"/>
        <v>12</v>
      </c>
      <c r="D76" s="37">
        <f t="shared" si="6"/>
        <v>7.5</v>
      </c>
      <c r="E76" s="37">
        <f t="shared" si="7"/>
        <v>-13</v>
      </c>
    </row>
    <row r="77" spans="1:5" x14ac:dyDescent="0.2">
      <c r="A77" s="37">
        <v>56</v>
      </c>
      <c r="B77" s="37">
        <f t="shared" si="4"/>
        <v>3.1999999999999993</v>
      </c>
      <c r="C77" s="37">
        <f t="shared" si="5"/>
        <v>12.200000000000001</v>
      </c>
      <c r="D77" s="37">
        <f t="shared" si="6"/>
        <v>7.6000000000000005</v>
      </c>
      <c r="E77" s="37">
        <f t="shared" si="7"/>
        <v>-13.600000000000001</v>
      </c>
    </row>
    <row r="78" spans="1:5" x14ac:dyDescent="0.2">
      <c r="A78" s="37">
        <v>57</v>
      </c>
      <c r="B78" s="37">
        <f t="shared" si="4"/>
        <v>2.9000000000000021</v>
      </c>
      <c r="C78" s="37">
        <f t="shared" si="5"/>
        <v>12.4</v>
      </c>
      <c r="D78" s="37">
        <f t="shared" si="6"/>
        <v>7.7</v>
      </c>
      <c r="E78" s="37">
        <f t="shared" si="7"/>
        <v>-14.199999999999996</v>
      </c>
    </row>
    <row r="79" spans="1:5" x14ac:dyDescent="0.2">
      <c r="A79" s="37">
        <v>58</v>
      </c>
      <c r="B79" s="37">
        <f t="shared" si="4"/>
        <v>2.6000000000000014</v>
      </c>
      <c r="C79" s="37">
        <f t="shared" si="5"/>
        <v>12.600000000000001</v>
      </c>
      <c r="D79" s="37">
        <f t="shared" si="6"/>
        <v>7.8000000000000007</v>
      </c>
      <c r="E79" s="37">
        <f t="shared" si="7"/>
        <v>-14.799999999999997</v>
      </c>
    </row>
    <row r="80" spans="1:5" x14ac:dyDescent="0.2">
      <c r="A80" s="37">
        <v>59</v>
      </c>
      <c r="B80" s="37">
        <f t="shared" si="4"/>
        <v>2.3000000000000007</v>
      </c>
      <c r="C80" s="37">
        <f t="shared" si="5"/>
        <v>12.8</v>
      </c>
      <c r="D80" s="37">
        <f t="shared" si="6"/>
        <v>7.9</v>
      </c>
      <c r="E80" s="37">
        <f t="shared" si="7"/>
        <v>-15.399999999999999</v>
      </c>
    </row>
    <row r="81" spans="1:5" x14ac:dyDescent="0.2">
      <c r="A81" s="37">
        <v>60</v>
      </c>
      <c r="B81" s="37">
        <f t="shared" si="4"/>
        <v>2</v>
      </c>
      <c r="C81" s="37">
        <f t="shared" si="5"/>
        <v>13</v>
      </c>
      <c r="D81" s="37">
        <f t="shared" si="6"/>
        <v>8</v>
      </c>
      <c r="E81" s="37">
        <f t="shared" si="7"/>
        <v>-16</v>
      </c>
    </row>
    <row r="82" spans="1:5" x14ac:dyDescent="0.2">
      <c r="A82" s="37">
        <v>61</v>
      </c>
      <c r="B82" s="37">
        <f t="shared" si="4"/>
        <v>1.6999999999999993</v>
      </c>
      <c r="C82" s="37">
        <f t="shared" si="5"/>
        <v>13.200000000000001</v>
      </c>
      <c r="D82" s="37">
        <f t="shared" si="6"/>
        <v>8.1000000000000014</v>
      </c>
      <c r="E82" s="37">
        <f t="shared" si="7"/>
        <v>-16.600000000000001</v>
      </c>
    </row>
    <row r="83" spans="1:5" x14ac:dyDescent="0.2">
      <c r="A83" s="37">
        <v>62</v>
      </c>
      <c r="B83" s="37">
        <f t="shared" si="4"/>
        <v>1.4000000000000021</v>
      </c>
      <c r="C83" s="37">
        <f t="shared" si="5"/>
        <v>13.4</v>
      </c>
      <c r="D83" s="37">
        <f t="shared" si="6"/>
        <v>8.1999999999999993</v>
      </c>
      <c r="E83" s="37">
        <f t="shared" si="7"/>
        <v>-17.199999999999996</v>
      </c>
    </row>
    <row r="84" spans="1:5" x14ac:dyDescent="0.2">
      <c r="A84" s="37">
        <v>63</v>
      </c>
      <c r="B84" s="37">
        <f t="shared" si="4"/>
        <v>1.1000000000000014</v>
      </c>
      <c r="C84" s="37">
        <f t="shared" si="5"/>
        <v>13.600000000000001</v>
      </c>
      <c r="D84" s="37">
        <f t="shared" si="6"/>
        <v>8.3000000000000007</v>
      </c>
      <c r="E84" s="37">
        <f t="shared" si="7"/>
        <v>-17.799999999999997</v>
      </c>
    </row>
    <row r="85" spans="1:5" x14ac:dyDescent="0.2">
      <c r="A85" s="37">
        <v>64</v>
      </c>
      <c r="B85" s="37">
        <f t="shared" ref="B85:B88" si="8">+$B$6+$B$5*A85</f>
        <v>0.80000000000000071</v>
      </c>
      <c r="C85" s="37">
        <f t="shared" si="5"/>
        <v>13.8</v>
      </c>
      <c r="D85" s="37">
        <f t="shared" si="6"/>
        <v>8.4</v>
      </c>
      <c r="E85" s="37">
        <f t="shared" si="7"/>
        <v>-18.399999999999999</v>
      </c>
    </row>
    <row r="86" spans="1:5" x14ac:dyDescent="0.2">
      <c r="A86" s="37">
        <v>65</v>
      </c>
      <c r="B86" s="37">
        <f t="shared" si="8"/>
        <v>0.5</v>
      </c>
      <c r="C86" s="37">
        <f t="shared" si="5"/>
        <v>14</v>
      </c>
      <c r="D86" s="37">
        <f t="shared" si="6"/>
        <v>8.5</v>
      </c>
      <c r="E86" s="37">
        <f t="shared" si="7"/>
        <v>-19</v>
      </c>
    </row>
    <row r="87" spans="1:5" x14ac:dyDescent="0.2">
      <c r="A87" s="37">
        <v>66</v>
      </c>
      <c r="B87" s="37">
        <f t="shared" si="8"/>
        <v>0.19999999999999929</v>
      </c>
      <c r="C87" s="37">
        <f t="shared" si="5"/>
        <v>14.200000000000001</v>
      </c>
      <c r="D87" s="37">
        <f t="shared" si="6"/>
        <v>8.6000000000000014</v>
      </c>
      <c r="E87" s="37">
        <f t="shared" si="7"/>
        <v>-19.600000000000001</v>
      </c>
    </row>
    <row r="88" spans="1:5" x14ac:dyDescent="0.2">
      <c r="A88" s="37">
        <v>67</v>
      </c>
      <c r="B88" s="37">
        <f t="shared" si="8"/>
        <v>-9.9999999999997868E-2</v>
      </c>
      <c r="C88" s="37">
        <f t="shared" si="5"/>
        <v>14.4</v>
      </c>
      <c r="D88" s="37">
        <f t="shared" si="6"/>
        <v>8.6999999999999993</v>
      </c>
      <c r="E88" s="37">
        <f t="shared" si="7"/>
        <v>-20.199999999999996</v>
      </c>
    </row>
    <row r="102" spans="3:3" x14ac:dyDescent="0.2">
      <c r="C102" s="39"/>
    </row>
    <row r="119" spans="2:3" x14ac:dyDescent="0.2">
      <c r="B119" s="39"/>
      <c r="C119" s="39"/>
    </row>
    <row r="136" spans="2:3" x14ac:dyDescent="0.2">
      <c r="B136" s="39"/>
      <c r="C136" s="39"/>
    </row>
  </sheetData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39AD7-EE2C-4780-86A6-EAACFF3F902C}">
  <dimension ref="A1:O147"/>
  <sheetViews>
    <sheetView topLeftCell="A23" workbookViewId="0">
      <selection activeCell="D33" sqref="D33"/>
    </sheetView>
  </sheetViews>
  <sheetFormatPr defaultColWidth="8.7109375" defaultRowHeight="12.75" x14ac:dyDescent="0.2"/>
  <cols>
    <col min="1" max="8" width="8.7109375" style="37"/>
    <col min="9" max="9" width="9.140625" style="38" customWidth="1"/>
    <col min="10" max="16384" width="8.7109375" style="37"/>
  </cols>
  <sheetData>
    <row r="1" spans="1:15" x14ac:dyDescent="0.2">
      <c r="A1" s="37" t="s">
        <v>152</v>
      </c>
    </row>
    <row r="3" spans="1:15" ht="13.5" thickBot="1" x14ac:dyDescent="0.25">
      <c r="A3" s="37" t="s">
        <v>116</v>
      </c>
    </row>
    <row r="4" spans="1:15" ht="13.5" thickBot="1" x14ac:dyDescent="0.25">
      <c r="A4" s="42" t="s">
        <v>117</v>
      </c>
      <c r="I4" s="92" t="s">
        <v>193</v>
      </c>
      <c r="J4" s="85" t="s">
        <v>140</v>
      </c>
      <c r="K4" s="86"/>
      <c r="L4" s="85" t="s">
        <v>102</v>
      </c>
      <c r="M4" s="86"/>
      <c r="N4" s="91" t="s">
        <v>192</v>
      </c>
      <c r="O4" s="86"/>
    </row>
    <row r="5" spans="1:15" ht="13.5" thickBot="1" x14ac:dyDescent="0.25">
      <c r="A5" s="37" t="s">
        <v>84</v>
      </c>
      <c r="B5" s="37">
        <v>-0.3</v>
      </c>
      <c r="I5" s="93"/>
      <c r="J5" s="47" t="s">
        <v>135</v>
      </c>
      <c r="K5" s="54" t="s">
        <v>191</v>
      </c>
      <c r="L5" s="54" t="s">
        <v>135</v>
      </c>
      <c r="M5" s="53" t="s">
        <v>191</v>
      </c>
      <c r="N5" s="63" t="s">
        <v>135</v>
      </c>
      <c r="O5" s="54" t="s">
        <v>191</v>
      </c>
    </row>
    <row r="6" spans="1:15" x14ac:dyDescent="0.2">
      <c r="A6" s="37" t="s">
        <v>85</v>
      </c>
      <c r="B6" s="37">
        <v>20</v>
      </c>
      <c r="I6" s="62">
        <v>1</v>
      </c>
      <c r="J6" s="61">
        <f>+B25</f>
        <v>23.75</v>
      </c>
      <c r="K6" s="49"/>
      <c r="L6" s="49">
        <f>+B26</f>
        <v>12.875</v>
      </c>
      <c r="M6" s="48"/>
      <c r="N6" s="50">
        <f>+J6*L6</f>
        <v>305.78125</v>
      </c>
      <c r="O6" s="49"/>
    </row>
    <row r="7" spans="1:15" x14ac:dyDescent="0.2">
      <c r="A7" s="37" t="s">
        <v>118</v>
      </c>
      <c r="B7" s="37">
        <f>+B6/-B5</f>
        <v>66.666666666666671</v>
      </c>
      <c r="I7" s="62">
        <v>2</v>
      </c>
      <c r="J7" s="61"/>
      <c r="K7" s="49">
        <f>+C44</f>
        <v>13.571428571428577</v>
      </c>
      <c r="L7" s="49"/>
      <c r="M7" s="48">
        <f>+C45</f>
        <v>8.803571428571427</v>
      </c>
      <c r="N7" s="50"/>
      <c r="O7" s="49">
        <f>+K7*M7</f>
        <v>119.47704081632655</v>
      </c>
    </row>
    <row r="8" spans="1:15" x14ac:dyDescent="0.2">
      <c r="I8" s="62">
        <v>3</v>
      </c>
      <c r="J8" s="61">
        <f>+C61</f>
        <v>9.5732662529372696</v>
      </c>
      <c r="K8" s="49"/>
      <c r="L8" s="49">
        <f>+C62</f>
        <v>13.056591552690247</v>
      </c>
      <c r="M8" s="48"/>
      <c r="N8" s="50">
        <f>+J8*L8</f>
        <v>124.99422728975536</v>
      </c>
      <c r="O8" s="49"/>
    </row>
    <row r="9" spans="1:15" x14ac:dyDescent="0.2">
      <c r="A9" s="37" t="s">
        <v>148</v>
      </c>
      <c r="I9" s="62">
        <v>4</v>
      </c>
      <c r="J9" s="61"/>
      <c r="K9" s="49">
        <f>+C78</f>
        <v>19.913404536640673</v>
      </c>
      <c r="L9" s="49"/>
      <c r="M9" s="48">
        <f>+C79</f>
        <v>11.153998763126618</v>
      </c>
      <c r="N9" s="50"/>
      <c r="O9" s="49">
        <f>+K9*M9</f>
        <v>222.11408957133006</v>
      </c>
    </row>
    <row r="10" spans="1:15" x14ac:dyDescent="0.2">
      <c r="A10" s="37" t="s">
        <v>190</v>
      </c>
      <c r="I10" s="62">
        <v>5</v>
      </c>
      <c r="J10" s="61">
        <f>+C95</f>
        <v>9.1137569616822454</v>
      </c>
      <c r="K10" s="49"/>
      <c r="L10" s="49">
        <f>+C96</f>
        <v>11.291851550503125</v>
      </c>
      <c r="M10" s="48"/>
      <c r="N10" s="50">
        <f>+J10*L10</f>
        <v>102.91119067868031</v>
      </c>
      <c r="O10" s="49"/>
    </row>
    <row r="11" spans="1:15" x14ac:dyDescent="0.2">
      <c r="A11" s="37" t="s">
        <v>189</v>
      </c>
      <c r="B11" s="37">
        <v>0.2</v>
      </c>
      <c r="I11" s="62">
        <v>6</v>
      </c>
      <c r="J11" s="61"/>
      <c r="K11" s="49">
        <f>+C112</f>
        <v>19.05055904497241</v>
      </c>
      <c r="L11" s="49"/>
      <c r="M11" s="48">
        <f>+C113</f>
        <v>11.550705198003604</v>
      </c>
      <c r="N11" s="50"/>
      <c r="O11" s="49">
        <f>+K11*M11</f>
        <v>220.04739138563738</v>
      </c>
    </row>
    <row r="12" spans="1:15" x14ac:dyDescent="0.2">
      <c r="A12" s="37" t="s">
        <v>188</v>
      </c>
      <c r="B12" s="37">
        <v>1</v>
      </c>
      <c r="I12" s="62">
        <v>7</v>
      </c>
      <c r="J12" s="61">
        <f>+C129</f>
        <v>9.837990541281016</v>
      </c>
      <c r="K12" s="49"/>
      <c r="L12" s="49">
        <f>+C130</f>
        <v>11.333435124123973</v>
      </c>
      <c r="M12" s="48"/>
      <c r="N12" s="50">
        <f>+J12*L12</f>
        <v>111.49822755135368</v>
      </c>
      <c r="O12" s="49"/>
    </row>
    <row r="13" spans="1:15" ht="13.5" thickBot="1" x14ac:dyDescent="0.25">
      <c r="I13" s="60">
        <v>8</v>
      </c>
      <c r="J13" s="59"/>
      <c r="K13" s="45">
        <f>+C146</f>
        <v>18.741881943358408</v>
      </c>
      <c r="L13" s="45"/>
      <c r="M13" s="44">
        <f>+C147</f>
        <v>11.426038254608173</v>
      </c>
      <c r="N13" s="46"/>
      <c r="O13" s="45">
        <f>+K13*M13</f>
        <v>214.14546004816333</v>
      </c>
    </row>
    <row r="14" spans="1:15" x14ac:dyDescent="0.2">
      <c r="A14" s="37" t="s">
        <v>144</v>
      </c>
    </row>
    <row r="15" spans="1:15" x14ac:dyDescent="0.2">
      <c r="A15" s="37" t="s">
        <v>187</v>
      </c>
    </row>
    <row r="16" spans="1:15" x14ac:dyDescent="0.2">
      <c r="A16" s="37" t="s">
        <v>186</v>
      </c>
      <c r="B16" s="37">
        <v>0.1</v>
      </c>
    </row>
    <row r="17" spans="1:3" x14ac:dyDescent="0.2">
      <c r="A17" s="37" t="s">
        <v>185</v>
      </c>
      <c r="B17" s="37">
        <v>1</v>
      </c>
    </row>
    <row r="19" spans="1:3" x14ac:dyDescent="0.2">
      <c r="A19" s="37" t="s">
        <v>184</v>
      </c>
    </row>
    <row r="20" spans="1:3" x14ac:dyDescent="0.2">
      <c r="A20" s="37" t="s">
        <v>183</v>
      </c>
    </row>
    <row r="21" spans="1:3" x14ac:dyDescent="0.2">
      <c r="A21" s="37" t="s">
        <v>182</v>
      </c>
    </row>
    <row r="22" spans="1:3" x14ac:dyDescent="0.2">
      <c r="A22" s="37" t="s">
        <v>181</v>
      </c>
      <c r="C22" s="37">
        <f>+B7/2</f>
        <v>33.333333333333336</v>
      </c>
    </row>
    <row r="24" spans="1:3" x14ac:dyDescent="0.2">
      <c r="A24" s="37" t="s">
        <v>154</v>
      </c>
    </row>
    <row r="25" spans="1:3" x14ac:dyDescent="0.2">
      <c r="A25" s="37" t="s">
        <v>164</v>
      </c>
      <c r="B25" s="37">
        <f>+(+B12-B6)/(2*B5-B11)</f>
        <v>23.75</v>
      </c>
    </row>
    <row r="26" spans="1:3" x14ac:dyDescent="0.2">
      <c r="A26" s="37" t="s">
        <v>61</v>
      </c>
      <c r="B26" s="37">
        <f>+B5*B25+B6</f>
        <v>12.875</v>
      </c>
    </row>
    <row r="31" spans="1:3" x14ac:dyDescent="0.2">
      <c r="A31" s="37" t="s">
        <v>180</v>
      </c>
    </row>
    <row r="32" spans="1:3" x14ac:dyDescent="0.2">
      <c r="A32" s="37" t="s">
        <v>179</v>
      </c>
    </row>
    <row r="34" spans="1:4" x14ac:dyDescent="0.2">
      <c r="B34" s="39" t="s">
        <v>110</v>
      </c>
      <c r="C34" s="39" t="s">
        <v>10</v>
      </c>
    </row>
    <row r="35" spans="1:4" x14ac:dyDescent="0.2">
      <c r="A35" s="37" t="s">
        <v>103</v>
      </c>
      <c r="B35" s="37">
        <f>+B25</f>
        <v>23.75</v>
      </c>
      <c r="C35" s="37">
        <f>+B26</f>
        <v>12.875</v>
      </c>
      <c r="D35" s="37" t="s">
        <v>161</v>
      </c>
    </row>
    <row r="36" spans="1:4" x14ac:dyDescent="0.2">
      <c r="A36" s="37" t="s">
        <v>104</v>
      </c>
      <c r="B36" s="37">
        <f>+(B7+B25)/2</f>
        <v>45.208333333333336</v>
      </c>
      <c r="C36" s="37">
        <v>0</v>
      </c>
      <c r="D36" s="37" t="s">
        <v>160</v>
      </c>
    </row>
    <row r="38" spans="1:4" x14ac:dyDescent="0.2">
      <c r="A38" s="37" t="s">
        <v>175</v>
      </c>
    </row>
    <row r="39" spans="1:4" x14ac:dyDescent="0.2">
      <c r="A39" s="37" t="s">
        <v>158</v>
      </c>
      <c r="B39" s="37">
        <f>+(C36-C35)/(B36-B35)</f>
        <v>-0.6</v>
      </c>
    </row>
    <row r="40" spans="1:4" x14ac:dyDescent="0.2">
      <c r="A40" s="37" t="s">
        <v>157</v>
      </c>
      <c r="B40" s="37">
        <f>-B35*((C36-C35)/(B36-B35))+C35</f>
        <v>27.125</v>
      </c>
    </row>
    <row r="41" spans="1:4" x14ac:dyDescent="0.2">
      <c r="A41" s="37" t="s">
        <v>156</v>
      </c>
      <c r="B41" s="37">
        <f>+B40/-B39</f>
        <v>45.208333333333336</v>
      </c>
    </row>
    <row r="42" spans="1:4" x14ac:dyDescent="0.2">
      <c r="A42" s="37" t="s">
        <v>15</v>
      </c>
    </row>
    <row r="43" spans="1:4" x14ac:dyDescent="0.2">
      <c r="A43" s="37" t="s">
        <v>154</v>
      </c>
    </row>
    <row r="44" spans="1:4" x14ac:dyDescent="0.2">
      <c r="A44" s="37" t="s">
        <v>153</v>
      </c>
      <c r="B44" s="37">
        <f>+(B40-B17)/(B16-B39)</f>
        <v>37.321428571428577</v>
      </c>
      <c r="C44" s="37">
        <f>+B44-B25</f>
        <v>13.571428571428577</v>
      </c>
    </row>
    <row r="45" spans="1:4" x14ac:dyDescent="0.2">
      <c r="A45" s="37" t="s">
        <v>62</v>
      </c>
      <c r="C45" s="37">
        <f>+B44*B5+B6</f>
        <v>8.803571428571427</v>
      </c>
    </row>
    <row r="48" spans="1:4" x14ac:dyDescent="0.2">
      <c r="A48" s="37" t="s">
        <v>178</v>
      </c>
    </row>
    <row r="49" spans="1:4" x14ac:dyDescent="0.2">
      <c r="A49" s="37" t="s">
        <v>177</v>
      </c>
    </row>
    <row r="51" spans="1:4" x14ac:dyDescent="0.2">
      <c r="B51" s="39" t="s">
        <v>110</v>
      </c>
      <c r="C51" s="39" t="s">
        <v>10</v>
      </c>
    </row>
    <row r="52" spans="1:4" x14ac:dyDescent="0.2">
      <c r="A52" s="37" t="s">
        <v>103</v>
      </c>
      <c r="B52" s="37">
        <f>+C44</f>
        <v>13.571428571428577</v>
      </c>
      <c r="C52" s="37">
        <f>+C45</f>
        <v>8.803571428571427</v>
      </c>
      <c r="D52" s="37" t="s">
        <v>176</v>
      </c>
    </row>
    <row r="53" spans="1:4" x14ac:dyDescent="0.2">
      <c r="A53" s="37" t="s">
        <v>104</v>
      </c>
      <c r="B53" s="37">
        <f>+(B$7+C44)/2</f>
        <v>40.11904761904762</v>
      </c>
      <c r="C53" s="37">
        <v>0</v>
      </c>
      <c r="D53" s="37" t="s">
        <v>160</v>
      </c>
    </row>
    <row r="55" spans="1:4" x14ac:dyDescent="0.2">
      <c r="A55" s="37" t="s">
        <v>175</v>
      </c>
    </row>
    <row r="56" spans="1:4" x14ac:dyDescent="0.2">
      <c r="A56" s="37" t="s">
        <v>158</v>
      </c>
      <c r="B56" s="37">
        <f>+(C53-C52)/(B53-B52)</f>
        <v>-0.33161434977578474</v>
      </c>
    </row>
    <row r="57" spans="1:4" x14ac:dyDescent="0.2">
      <c r="A57" s="37" t="s">
        <v>157</v>
      </c>
      <c r="B57" s="37">
        <f>-B52*((C53-C52)/(B53-B52))+C52</f>
        <v>13.304051889814222</v>
      </c>
    </row>
    <row r="58" spans="1:4" x14ac:dyDescent="0.2">
      <c r="A58" s="37" t="s">
        <v>156</v>
      </c>
      <c r="B58" s="37">
        <f>+B57/-B56</f>
        <v>40.11904761904762</v>
      </c>
    </row>
    <row r="59" spans="1:4" x14ac:dyDescent="0.2">
      <c r="A59" s="37" t="s">
        <v>155</v>
      </c>
    </row>
    <row r="60" spans="1:4" x14ac:dyDescent="0.2">
      <c r="A60" s="37" t="s">
        <v>154</v>
      </c>
    </row>
    <row r="61" spans="1:4" x14ac:dyDescent="0.2">
      <c r="A61" s="37" t="s">
        <v>164</v>
      </c>
      <c r="B61" s="37">
        <f>+(B57-B$12)/(B$11-B56)</f>
        <v>23.144694824365846</v>
      </c>
      <c r="C61" s="37">
        <f>+B61-C44</f>
        <v>9.5732662529372696</v>
      </c>
    </row>
    <row r="62" spans="1:4" x14ac:dyDescent="0.2">
      <c r="A62" s="37" t="s">
        <v>61</v>
      </c>
      <c r="C62" s="37">
        <f>+B61*B$5+B$6</f>
        <v>13.056591552690247</v>
      </c>
    </row>
    <row r="65" spans="1:4" x14ac:dyDescent="0.2">
      <c r="A65" s="37" t="s">
        <v>174</v>
      </c>
    </row>
    <row r="66" spans="1:4" x14ac:dyDescent="0.2">
      <c r="A66" s="37" t="s">
        <v>173</v>
      </c>
    </row>
    <row r="68" spans="1:4" x14ac:dyDescent="0.2">
      <c r="B68" s="39" t="s">
        <v>110</v>
      </c>
      <c r="C68" s="39" t="s">
        <v>10</v>
      </c>
    </row>
    <row r="69" spans="1:4" x14ac:dyDescent="0.2">
      <c r="A69" s="37" t="s">
        <v>103</v>
      </c>
      <c r="B69" s="37">
        <f>+C61</f>
        <v>9.5732662529372696</v>
      </c>
      <c r="C69" s="37">
        <f>+C62</f>
        <v>13.056591552690247</v>
      </c>
      <c r="D69" s="37" t="s">
        <v>161</v>
      </c>
    </row>
    <row r="70" spans="1:4" x14ac:dyDescent="0.2">
      <c r="A70" s="37" t="s">
        <v>104</v>
      </c>
      <c r="B70" s="37">
        <f>+(B$7+C61)/2</f>
        <v>38.119966459801972</v>
      </c>
      <c r="C70" s="37">
        <v>0</v>
      </c>
      <c r="D70" s="37" t="s">
        <v>160</v>
      </c>
    </row>
    <row r="72" spans="1:4" x14ac:dyDescent="0.2">
      <c r="A72" s="37" t="s">
        <v>159</v>
      </c>
    </row>
    <row r="73" spans="1:4" x14ac:dyDescent="0.2">
      <c r="A73" s="37" t="s">
        <v>158</v>
      </c>
      <c r="B73" s="37">
        <f>+(C70-C69)/(B70-B69)</f>
        <v>-0.45737656044569708</v>
      </c>
    </row>
    <row r="74" spans="1:4" x14ac:dyDescent="0.2">
      <c r="A74" s="37" t="s">
        <v>157</v>
      </c>
      <c r="B74" s="37">
        <f>-B69*((C70-C69)/(B70-B69))+C69</f>
        <v>17.43517914368956</v>
      </c>
    </row>
    <row r="75" spans="1:4" x14ac:dyDescent="0.2">
      <c r="A75" s="37" t="s">
        <v>156</v>
      </c>
      <c r="B75" s="37">
        <f>+B74/-B73</f>
        <v>38.119966459801965</v>
      </c>
    </row>
    <row r="76" spans="1:4" x14ac:dyDescent="0.2">
      <c r="A76" s="37" t="s">
        <v>155</v>
      </c>
    </row>
    <row r="77" spans="1:4" x14ac:dyDescent="0.2">
      <c r="A77" s="37" t="s">
        <v>154</v>
      </c>
    </row>
    <row r="78" spans="1:4" x14ac:dyDescent="0.2">
      <c r="A78" s="37" t="s">
        <v>153</v>
      </c>
      <c r="B78" s="37">
        <f>+(B74-B$17)/(B$16-B73)</f>
        <v>29.486670789577943</v>
      </c>
      <c r="C78" s="37">
        <f>+B78-C61</f>
        <v>19.913404536640673</v>
      </c>
    </row>
    <row r="79" spans="1:4" x14ac:dyDescent="0.2">
      <c r="A79" s="37" t="s">
        <v>62</v>
      </c>
      <c r="C79" s="37">
        <f>+B78*B$5+B$6</f>
        <v>11.153998763126618</v>
      </c>
    </row>
    <row r="82" spans="1:4" x14ac:dyDescent="0.2">
      <c r="A82" s="37" t="s">
        <v>172</v>
      </c>
    </row>
    <row r="83" spans="1:4" x14ac:dyDescent="0.2">
      <c r="A83" s="37" t="s">
        <v>171</v>
      </c>
    </row>
    <row r="85" spans="1:4" x14ac:dyDescent="0.2">
      <c r="B85" s="39" t="s">
        <v>110</v>
      </c>
      <c r="C85" s="39" t="s">
        <v>10</v>
      </c>
    </row>
    <row r="86" spans="1:4" x14ac:dyDescent="0.2">
      <c r="A86" s="37" t="s">
        <v>103</v>
      </c>
      <c r="B86" s="37">
        <f>+C78</f>
        <v>19.913404536640673</v>
      </c>
      <c r="C86" s="37">
        <f>+C79</f>
        <v>11.153998763126618</v>
      </c>
      <c r="D86" s="37" t="s">
        <v>166</v>
      </c>
    </row>
    <row r="87" spans="1:4" x14ac:dyDescent="0.2">
      <c r="A87" s="37" t="s">
        <v>104</v>
      </c>
      <c r="B87" s="37">
        <f>+(B$7+C78)/2</f>
        <v>43.29003560165367</v>
      </c>
      <c r="C87" s="37">
        <v>0</v>
      </c>
      <c r="D87" s="37" t="s">
        <v>165</v>
      </c>
    </row>
    <row r="89" spans="1:4" x14ac:dyDescent="0.2">
      <c r="A89" s="37" t="s">
        <v>159</v>
      </c>
    </row>
    <row r="90" spans="1:4" x14ac:dyDescent="0.2">
      <c r="A90" s="37" t="s">
        <v>158</v>
      </c>
      <c r="B90" s="37">
        <f>+(C87-C86)/(B87-B86)</f>
        <v>-0.47714312349397625</v>
      </c>
    </row>
    <row r="91" spans="1:4" x14ac:dyDescent="0.2">
      <c r="A91" s="37" t="s">
        <v>157</v>
      </c>
      <c r="B91" s="37">
        <f>-B86*((C87-C86)/(B87-B86))+C86</f>
        <v>20.655542803138466</v>
      </c>
    </row>
    <row r="92" spans="1:4" x14ac:dyDescent="0.2">
      <c r="A92" s="37" t="s">
        <v>156</v>
      </c>
      <c r="B92" s="37">
        <f>+B91/-B90</f>
        <v>43.29003560165367</v>
      </c>
    </row>
    <row r="93" spans="1:4" x14ac:dyDescent="0.2">
      <c r="A93" s="37" t="s">
        <v>155</v>
      </c>
    </row>
    <row r="94" spans="1:4" x14ac:dyDescent="0.2">
      <c r="A94" s="37" t="s">
        <v>154</v>
      </c>
    </row>
    <row r="95" spans="1:4" x14ac:dyDescent="0.2">
      <c r="A95" s="37" t="s">
        <v>164</v>
      </c>
      <c r="B95" s="37">
        <f>+(B91-B$12)/(B$11-B90)</f>
        <v>29.027161498322918</v>
      </c>
      <c r="C95" s="37">
        <f>+B95-C78</f>
        <v>9.1137569616822454</v>
      </c>
    </row>
    <row r="96" spans="1:4" x14ac:dyDescent="0.2">
      <c r="A96" s="37" t="s">
        <v>61</v>
      </c>
      <c r="C96" s="37">
        <f>+B95*B$5+B$6</f>
        <v>11.291851550503125</v>
      </c>
    </row>
    <row r="99" spans="1:4" x14ac:dyDescent="0.2">
      <c r="A99" s="37" t="s">
        <v>170</v>
      </c>
    </row>
    <row r="100" spans="1:4" x14ac:dyDescent="0.2">
      <c r="A100" s="37" t="s">
        <v>169</v>
      </c>
    </row>
    <row r="102" spans="1:4" x14ac:dyDescent="0.2">
      <c r="B102" s="39" t="s">
        <v>110</v>
      </c>
      <c r="C102" s="39" t="s">
        <v>10</v>
      </c>
    </row>
    <row r="103" spans="1:4" x14ac:dyDescent="0.2">
      <c r="A103" s="37" t="s">
        <v>103</v>
      </c>
      <c r="B103" s="37">
        <f>+C95</f>
        <v>9.1137569616822454</v>
      </c>
      <c r="C103" s="37">
        <f>+C96</f>
        <v>11.291851550503125</v>
      </c>
      <c r="D103" s="37" t="s">
        <v>161</v>
      </c>
    </row>
    <row r="104" spans="1:4" x14ac:dyDescent="0.2">
      <c r="A104" s="37" t="s">
        <v>104</v>
      </c>
      <c r="B104" s="37">
        <f>+(B$7+C95)/2</f>
        <v>37.890211814174457</v>
      </c>
      <c r="C104" s="37">
        <v>0</v>
      </c>
      <c r="D104" s="37" t="s">
        <v>160</v>
      </c>
    </row>
    <row r="106" spans="1:4" x14ac:dyDescent="0.2">
      <c r="A106" s="37" t="s">
        <v>159</v>
      </c>
    </row>
    <row r="107" spans="1:4" x14ac:dyDescent="0.2">
      <c r="A107" s="37" t="s">
        <v>158</v>
      </c>
      <c r="B107" s="37">
        <f>+(C104-C103)/(B104-B103)</f>
        <v>-0.39239898063833889</v>
      </c>
    </row>
    <row r="108" spans="1:4" x14ac:dyDescent="0.2">
      <c r="A108" s="37" t="s">
        <v>157</v>
      </c>
      <c r="B108" s="37">
        <f>-B103*((C104-C103)/(B104-B103))+C103</f>
        <v>14.868080492052803</v>
      </c>
    </row>
    <row r="109" spans="1:4" x14ac:dyDescent="0.2">
      <c r="A109" s="37" t="s">
        <v>156</v>
      </c>
      <c r="B109" s="37">
        <f>+B108/-B107</f>
        <v>37.890211814174457</v>
      </c>
    </row>
    <row r="110" spans="1:4" x14ac:dyDescent="0.2">
      <c r="A110" s="37" t="s">
        <v>155</v>
      </c>
    </row>
    <row r="111" spans="1:4" x14ac:dyDescent="0.2">
      <c r="A111" s="37" t="s">
        <v>154</v>
      </c>
    </row>
    <row r="112" spans="1:4" x14ac:dyDescent="0.2">
      <c r="A112" s="37" t="s">
        <v>153</v>
      </c>
      <c r="B112" s="37">
        <f>+(B108-B$17)/(B$16-B107)</f>
        <v>28.164316006654655</v>
      </c>
      <c r="C112" s="37">
        <f>+B112-C95</f>
        <v>19.05055904497241</v>
      </c>
    </row>
    <row r="113" spans="1:4" x14ac:dyDescent="0.2">
      <c r="A113" s="37" t="s">
        <v>62</v>
      </c>
      <c r="C113" s="37">
        <f>+B112*B$5+B$6</f>
        <v>11.550705198003604</v>
      </c>
    </row>
    <row r="116" spans="1:4" x14ac:dyDescent="0.2">
      <c r="A116" s="37" t="s">
        <v>168</v>
      </c>
    </row>
    <row r="117" spans="1:4" x14ac:dyDescent="0.2">
      <c r="A117" s="37" t="s">
        <v>167</v>
      </c>
    </row>
    <row r="119" spans="1:4" x14ac:dyDescent="0.2">
      <c r="B119" s="39" t="s">
        <v>110</v>
      </c>
      <c r="C119" s="39" t="s">
        <v>10</v>
      </c>
    </row>
    <row r="120" spans="1:4" x14ac:dyDescent="0.2">
      <c r="A120" s="37" t="s">
        <v>103</v>
      </c>
      <c r="B120" s="37">
        <f>+C112</f>
        <v>19.05055904497241</v>
      </c>
      <c r="C120" s="37">
        <f>+C113</f>
        <v>11.550705198003604</v>
      </c>
      <c r="D120" s="37" t="s">
        <v>166</v>
      </c>
    </row>
    <row r="121" spans="1:4" x14ac:dyDescent="0.2">
      <c r="A121" s="37" t="s">
        <v>104</v>
      </c>
      <c r="B121" s="37">
        <f>+(B$7+C112)/2</f>
        <v>42.858612855819544</v>
      </c>
      <c r="C121" s="37">
        <v>0</v>
      </c>
      <c r="D121" s="37" t="s">
        <v>165</v>
      </c>
    </row>
    <row r="123" spans="1:4" x14ac:dyDescent="0.2">
      <c r="A123" s="37" t="s">
        <v>159</v>
      </c>
    </row>
    <row r="124" spans="1:4" x14ac:dyDescent="0.2">
      <c r="A124" s="37" t="s">
        <v>158</v>
      </c>
      <c r="B124" s="37">
        <f>+(C121-C120)/(B121-B120)</f>
        <v>-0.48515957204116417</v>
      </c>
    </row>
    <row r="125" spans="1:4" x14ac:dyDescent="0.2">
      <c r="A125" s="37" t="s">
        <v>157</v>
      </c>
      <c r="B125" s="37">
        <f>-B120*((C121-C120)/(B121-B120))+C120</f>
        <v>20.793266271407347</v>
      </c>
    </row>
    <row r="126" spans="1:4" x14ac:dyDescent="0.2">
      <c r="A126" s="37" t="s">
        <v>156</v>
      </c>
      <c r="B126" s="37">
        <f>+B125/-B124</f>
        <v>42.858612855819544</v>
      </c>
    </row>
    <row r="127" spans="1:4" x14ac:dyDescent="0.2">
      <c r="A127" s="37" t="s">
        <v>155</v>
      </c>
    </row>
    <row r="128" spans="1:4" x14ac:dyDescent="0.2">
      <c r="A128" s="37" t="s">
        <v>154</v>
      </c>
    </row>
    <row r="129" spans="1:4" x14ac:dyDescent="0.2">
      <c r="A129" s="37" t="s">
        <v>164</v>
      </c>
      <c r="B129" s="37">
        <f>+(B125-B$12)/(B$11-B124)</f>
        <v>28.888549586253426</v>
      </c>
      <c r="C129" s="37">
        <f>+B129-C112</f>
        <v>9.837990541281016</v>
      </c>
    </row>
    <row r="130" spans="1:4" x14ac:dyDescent="0.2">
      <c r="A130" s="37" t="s">
        <v>61</v>
      </c>
      <c r="C130" s="37">
        <f>+B129*B$5+B$6</f>
        <v>11.333435124123973</v>
      </c>
    </row>
    <row r="133" spans="1:4" x14ac:dyDescent="0.2">
      <c r="A133" s="37" t="s">
        <v>163</v>
      </c>
    </row>
    <row r="134" spans="1:4" x14ac:dyDescent="0.2">
      <c r="A134" s="37" t="s">
        <v>162</v>
      </c>
    </row>
    <row r="136" spans="1:4" x14ac:dyDescent="0.2">
      <c r="B136" s="39" t="s">
        <v>110</v>
      </c>
      <c r="C136" s="39" t="s">
        <v>10</v>
      </c>
    </row>
    <row r="137" spans="1:4" x14ac:dyDescent="0.2">
      <c r="A137" s="37" t="s">
        <v>103</v>
      </c>
      <c r="B137" s="37">
        <f>+C129</f>
        <v>9.837990541281016</v>
      </c>
      <c r="C137" s="37">
        <f>+C130</f>
        <v>11.333435124123973</v>
      </c>
      <c r="D137" s="37" t="s">
        <v>161</v>
      </c>
    </row>
    <row r="138" spans="1:4" x14ac:dyDescent="0.2">
      <c r="A138" s="37" t="s">
        <v>104</v>
      </c>
      <c r="B138" s="37">
        <f>+(B$7+C129)/2</f>
        <v>38.252328603973844</v>
      </c>
      <c r="C138" s="37">
        <v>0</v>
      </c>
      <c r="D138" s="37" t="s">
        <v>160</v>
      </c>
    </row>
    <row r="140" spans="1:4" x14ac:dyDescent="0.2">
      <c r="A140" s="37" t="s">
        <v>159</v>
      </c>
    </row>
    <row r="141" spans="1:4" x14ac:dyDescent="0.2">
      <c r="A141" s="37" t="s">
        <v>158</v>
      </c>
      <c r="B141" s="37">
        <f>+(C138-C137)/(B138-B137)</f>
        <v>-0.39886324640461829</v>
      </c>
    </row>
    <row r="142" spans="1:4" x14ac:dyDescent="0.2">
      <c r="A142" s="37" t="s">
        <v>157</v>
      </c>
      <c r="B142" s="37">
        <f>-B137*((C138-C137)/(B138-B137))+C137</f>
        <v>15.257447969517248</v>
      </c>
    </row>
    <row r="143" spans="1:4" x14ac:dyDescent="0.2">
      <c r="A143" s="37" t="s">
        <v>156</v>
      </c>
      <c r="B143" s="37">
        <f>+B142/-B141</f>
        <v>38.252328603973844</v>
      </c>
    </row>
    <row r="144" spans="1:4" x14ac:dyDescent="0.2">
      <c r="A144" s="37" t="s">
        <v>155</v>
      </c>
    </row>
    <row r="145" spans="1:3" x14ac:dyDescent="0.2">
      <c r="A145" s="37" t="s">
        <v>154</v>
      </c>
    </row>
    <row r="146" spans="1:3" x14ac:dyDescent="0.2">
      <c r="A146" s="37" t="s">
        <v>153</v>
      </c>
      <c r="B146" s="37">
        <f>+(B142-B$17)/(B$16-B141)</f>
        <v>28.579872484639424</v>
      </c>
      <c r="C146" s="37">
        <f>+B146-C129</f>
        <v>18.741881943358408</v>
      </c>
    </row>
    <row r="147" spans="1:3" x14ac:dyDescent="0.2">
      <c r="A147" s="37" t="s">
        <v>62</v>
      </c>
      <c r="C147" s="37">
        <f>+B146*B$5+B$6</f>
        <v>11.426038254608173</v>
      </c>
    </row>
  </sheetData>
  <mergeCells count="4">
    <mergeCell ref="J4:K4"/>
    <mergeCell ref="L4:M4"/>
    <mergeCell ref="N4:O4"/>
    <mergeCell ref="I4:I5"/>
  </mergeCells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6F64A-5684-4925-9383-BD52B1308293}">
  <dimension ref="A1:Z95"/>
  <sheetViews>
    <sheetView topLeftCell="D1" zoomScale="106" zoomScaleNormal="106" workbookViewId="0">
      <selection activeCell="E20" sqref="E20"/>
    </sheetView>
  </sheetViews>
  <sheetFormatPr defaultRowHeight="15" x14ac:dyDescent="0.25"/>
  <cols>
    <col min="1" max="1" width="26.85546875" customWidth="1"/>
    <col min="2" max="2" width="16.7109375" customWidth="1"/>
    <col min="3" max="4" width="16.28515625" customWidth="1"/>
    <col min="5" max="5" width="10.42578125" customWidth="1"/>
    <col min="6" max="8" width="14.140625" customWidth="1"/>
    <col min="9" max="18" width="13.140625" customWidth="1"/>
    <col min="19" max="19" width="10.7109375" customWidth="1"/>
    <col min="20" max="20" width="11" customWidth="1"/>
    <col min="21" max="21" width="9.42578125" bestFit="1" customWidth="1"/>
    <col min="22" max="24" width="9.42578125" customWidth="1"/>
    <col min="25" max="25" width="9.42578125" bestFit="1" customWidth="1"/>
    <col min="26" max="26" width="13" customWidth="1"/>
  </cols>
  <sheetData>
    <row r="1" spans="1:26" ht="18" x14ac:dyDescent="0.35">
      <c r="A1" t="s">
        <v>34</v>
      </c>
      <c r="T1" s="5" t="s">
        <v>5</v>
      </c>
      <c r="U1" s="64" t="s">
        <v>6</v>
      </c>
      <c r="V1" s="64"/>
      <c r="W1" s="5" t="str">
        <f>+T1</f>
        <v>P1</v>
      </c>
      <c r="X1" s="64" t="str">
        <f>+U1</f>
        <v>x1</v>
      </c>
      <c r="Y1" s="64"/>
      <c r="Z1" s="5" t="s">
        <v>9</v>
      </c>
    </row>
    <row r="2" spans="1:26" x14ac:dyDescent="0.25">
      <c r="B2" s="64" t="s">
        <v>8</v>
      </c>
      <c r="C2" s="64"/>
      <c r="D2" s="11"/>
      <c r="E2" s="12"/>
    </row>
    <row r="3" spans="1:26" x14ac:dyDescent="0.25">
      <c r="A3" t="s">
        <v>7</v>
      </c>
      <c r="B3" s="1" t="s">
        <v>10</v>
      </c>
      <c r="C3" s="1" t="s">
        <v>0</v>
      </c>
      <c r="D3" s="1"/>
      <c r="E3" s="1"/>
    </row>
    <row r="4" spans="1:26" x14ac:dyDescent="0.25">
      <c r="A4" t="s">
        <v>3</v>
      </c>
      <c r="B4" s="14">
        <f>+Parametri!B4</f>
        <v>10</v>
      </c>
      <c r="C4" s="14">
        <f>+Parametri!C4</f>
        <v>30</v>
      </c>
      <c r="D4" s="14"/>
      <c r="E4" s="2"/>
    </row>
    <row r="5" spans="1:26" x14ac:dyDescent="0.25">
      <c r="A5" t="s">
        <v>4</v>
      </c>
      <c r="B5" s="14">
        <f>+Parametri!B5</f>
        <v>8</v>
      </c>
      <c r="C5" s="14">
        <f>+Parametri!C5</f>
        <v>40</v>
      </c>
      <c r="D5" s="14"/>
      <c r="E5" s="2"/>
    </row>
    <row r="6" spans="1:26" x14ac:dyDescent="0.25">
      <c r="B6" s="15" t="s">
        <v>45</v>
      </c>
      <c r="C6" s="15" t="s">
        <v>46</v>
      </c>
      <c r="D6" s="15"/>
      <c r="E6" s="1"/>
    </row>
    <row r="7" spans="1:26" x14ac:dyDescent="0.25">
      <c r="B7" s="3">
        <f>INTERCEPT(B4:B5,C4:C5)</f>
        <v>16</v>
      </c>
      <c r="C7" s="3">
        <f>SLOPE(B4:B5,C4:C5)</f>
        <v>-0.2</v>
      </c>
      <c r="D7" s="3"/>
      <c r="E7" s="3"/>
    </row>
    <row r="8" spans="1:26" x14ac:dyDescent="0.25">
      <c r="B8" s="3"/>
      <c r="C8" s="3"/>
      <c r="D8" s="3"/>
      <c r="E8" s="3"/>
    </row>
    <row r="9" spans="1:26" x14ac:dyDescent="0.25">
      <c r="A9" t="s">
        <v>40</v>
      </c>
      <c r="B9" s="3">
        <v>1</v>
      </c>
      <c r="C9" s="3"/>
      <c r="D9" s="3"/>
      <c r="E9" s="3"/>
    </row>
    <row r="10" spans="1:26" x14ac:dyDescent="0.25">
      <c r="A10" t="s">
        <v>41</v>
      </c>
      <c r="B10" s="3">
        <v>1</v>
      </c>
      <c r="C10" s="3"/>
      <c r="D10" s="3"/>
      <c r="E10" s="3"/>
    </row>
    <row r="11" spans="1:26" x14ac:dyDescent="0.25">
      <c r="B11" s="12"/>
      <c r="C11" s="12"/>
      <c r="D11" s="12"/>
    </row>
    <row r="13" spans="1:26" x14ac:dyDescent="0.25">
      <c r="B13" s="64" t="s">
        <v>42</v>
      </c>
      <c r="C13" s="64"/>
      <c r="D13" s="11"/>
    </row>
    <row r="14" spans="1:26" x14ac:dyDescent="0.25">
      <c r="B14" s="1" t="s">
        <v>39</v>
      </c>
      <c r="C14" s="1" t="s">
        <v>43</v>
      </c>
      <c r="D14" s="1" t="s">
        <v>38</v>
      </c>
      <c r="E14" s="6" t="s">
        <v>44</v>
      </c>
    </row>
    <row r="15" spans="1:26" x14ac:dyDescent="0.25">
      <c r="B15">
        <v>0</v>
      </c>
      <c r="C15" s="3">
        <f>+($B$10-$C$7*B15-$B$7)/(2*$C$7)</f>
        <v>37.5</v>
      </c>
      <c r="D15" s="3">
        <f>+B15</f>
        <v>0</v>
      </c>
      <c r="E15" s="3">
        <f>+($B$9-$C$7*D15-$B$7)/(2*$C$7)</f>
        <v>37.5</v>
      </c>
      <c r="F15" s="3"/>
    </row>
    <row r="16" spans="1:26" x14ac:dyDescent="0.25">
      <c r="B16">
        <v>1</v>
      </c>
      <c r="C16" s="3">
        <f t="shared" ref="C16:C79" si="0">+($B$10-$C$7*B16-$B$7)/(2*$C$7)</f>
        <v>37</v>
      </c>
      <c r="D16" s="3">
        <f t="shared" ref="D16:D79" si="1">+B16</f>
        <v>1</v>
      </c>
      <c r="E16" s="3">
        <f t="shared" ref="E16:E79" si="2">+($B$9-$C$7*D16-$B$7)/(2*$C$7)</f>
        <v>37</v>
      </c>
      <c r="F16" s="3"/>
    </row>
    <row r="17" spans="2:6" x14ac:dyDescent="0.25">
      <c r="B17">
        <v>2</v>
      </c>
      <c r="C17" s="3">
        <f t="shared" si="0"/>
        <v>36.5</v>
      </c>
      <c r="D17" s="3">
        <f t="shared" si="1"/>
        <v>2</v>
      </c>
      <c r="E17" s="3">
        <f t="shared" si="2"/>
        <v>36.5</v>
      </c>
      <c r="F17" s="3"/>
    </row>
    <row r="18" spans="2:6" x14ac:dyDescent="0.25">
      <c r="B18">
        <v>3</v>
      </c>
      <c r="C18" s="3">
        <f t="shared" si="0"/>
        <v>36</v>
      </c>
      <c r="D18" s="3">
        <f t="shared" si="1"/>
        <v>3</v>
      </c>
      <c r="E18" s="3">
        <f t="shared" si="2"/>
        <v>36</v>
      </c>
      <c r="F18" s="3"/>
    </row>
    <row r="19" spans="2:6" x14ac:dyDescent="0.25">
      <c r="B19">
        <v>4</v>
      </c>
      <c r="C19" s="3">
        <f t="shared" si="0"/>
        <v>35.499999999999993</v>
      </c>
      <c r="D19" s="3">
        <f t="shared" si="1"/>
        <v>4</v>
      </c>
      <c r="E19" s="3">
        <f t="shared" si="2"/>
        <v>35.499999999999993</v>
      </c>
      <c r="F19" s="3"/>
    </row>
    <row r="20" spans="2:6" x14ac:dyDescent="0.25">
      <c r="B20">
        <v>5</v>
      </c>
      <c r="C20" s="3">
        <f t="shared" si="0"/>
        <v>35</v>
      </c>
      <c r="D20" s="3">
        <f t="shared" si="1"/>
        <v>5</v>
      </c>
      <c r="E20" s="3">
        <f>+($B$9-$C$7*D20-$B$7)/(2*$C$7)</f>
        <v>35</v>
      </c>
      <c r="F20" s="3"/>
    </row>
    <row r="21" spans="2:6" x14ac:dyDescent="0.25">
      <c r="B21">
        <v>6</v>
      </c>
      <c r="C21" s="3">
        <f t="shared" si="0"/>
        <v>34.5</v>
      </c>
      <c r="D21" s="3">
        <f t="shared" si="1"/>
        <v>6</v>
      </c>
      <c r="E21" s="3">
        <f t="shared" si="2"/>
        <v>34.5</v>
      </c>
      <c r="F21" s="3"/>
    </row>
    <row r="22" spans="2:6" x14ac:dyDescent="0.25">
      <c r="B22">
        <v>7</v>
      </c>
      <c r="C22" s="3">
        <f t="shared" si="0"/>
        <v>34</v>
      </c>
      <c r="D22" s="3">
        <f t="shared" si="1"/>
        <v>7</v>
      </c>
      <c r="E22" s="3">
        <f t="shared" si="2"/>
        <v>34</v>
      </c>
      <c r="F22" s="3"/>
    </row>
    <row r="23" spans="2:6" x14ac:dyDescent="0.25">
      <c r="B23">
        <v>8</v>
      </c>
      <c r="C23" s="3">
        <f t="shared" si="0"/>
        <v>33.5</v>
      </c>
      <c r="D23" s="3">
        <f t="shared" si="1"/>
        <v>8</v>
      </c>
      <c r="E23" s="3">
        <f t="shared" si="2"/>
        <v>33.5</v>
      </c>
      <c r="F23" s="3"/>
    </row>
    <row r="24" spans="2:6" x14ac:dyDescent="0.25">
      <c r="B24">
        <v>9</v>
      </c>
      <c r="C24" s="3">
        <f t="shared" si="0"/>
        <v>32.999999999999993</v>
      </c>
      <c r="D24" s="3">
        <f t="shared" si="1"/>
        <v>9</v>
      </c>
      <c r="E24" s="3">
        <f t="shared" si="2"/>
        <v>32.999999999999993</v>
      </c>
      <c r="F24" s="3"/>
    </row>
    <row r="25" spans="2:6" x14ac:dyDescent="0.25">
      <c r="B25">
        <v>10</v>
      </c>
      <c r="C25" s="3">
        <f t="shared" si="0"/>
        <v>32.5</v>
      </c>
      <c r="D25" s="3">
        <f t="shared" si="1"/>
        <v>10</v>
      </c>
      <c r="E25" s="3">
        <f t="shared" si="2"/>
        <v>32.5</v>
      </c>
      <c r="F25" s="3"/>
    </row>
    <row r="26" spans="2:6" x14ac:dyDescent="0.25">
      <c r="B26">
        <v>11</v>
      </c>
      <c r="C26" s="3">
        <f t="shared" si="0"/>
        <v>32</v>
      </c>
      <c r="D26" s="3">
        <f t="shared" si="1"/>
        <v>11</v>
      </c>
      <c r="E26" s="3">
        <f t="shared" si="2"/>
        <v>32</v>
      </c>
      <c r="F26" s="3"/>
    </row>
    <row r="27" spans="2:6" x14ac:dyDescent="0.25">
      <c r="B27">
        <v>12</v>
      </c>
      <c r="C27" s="3">
        <f t="shared" si="0"/>
        <v>31.499999999999996</v>
      </c>
      <c r="D27" s="3">
        <f t="shared" si="1"/>
        <v>12</v>
      </c>
      <c r="E27" s="3">
        <f t="shared" si="2"/>
        <v>31.499999999999996</v>
      </c>
      <c r="F27" s="3"/>
    </row>
    <row r="28" spans="2:6" x14ac:dyDescent="0.25">
      <c r="B28">
        <v>13</v>
      </c>
      <c r="C28" s="3">
        <f t="shared" si="0"/>
        <v>31</v>
      </c>
      <c r="D28" s="3">
        <f t="shared" si="1"/>
        <v>13</v>
      </c>
      <c r="E28" s="3">
        <f t="shared" si="2"/>
        <v>31</v>
      </c>
      <c r="F28" s="3"/>
    </row>
    <row r="29" spans="2:6" x14ac:dyDescent="0.25">
      <c r="B29">
        <v>14</v>
      </c>
      <c r="C29" s="3">
        <f t="shared" si="0"/>
        <v>30.499999999999996</v>
      </c>
      <c r="D29" s="3">
        <f t="shared" si="1"/>
        <v>14</v>
      </c>
      <c r="E29" s="3">
        <f t="shared" si="2"/>
        <v>30.499999999999996</v>
      </c>
      <c r="F29" s="3"/>
    </row>
    <row r="30" spans="2:6" x14ac:dyDescent="0.25">
      <c r="B30">
        <v>15</v>
      </c>
      <c r="C30" s="3">
        <f t="shared" si="0"/>
        <v>30</v>
      </c>
      <c r="D30" s="3">
        <f t="shared" si="1"/>
        <v>15</v>
      </c>
      <c r="E30" s="3">
        <f t="shared" si="2"/>
        <v>30</v>
      </c>
      <c r="F30" s="3"/>
    </row>
    <row r="31" spans="2:6" x14ac:dyDescent="0.25">
      <c r="B31">
        <v>16</v>
      </c>
      <c r="C31" s="3">
        <f t="shared" si="0"/>
        <v>29.5</v>
      </c>
      <c r="D31" s="3">
        <f t="shared" si="1"/>
        <v>16</v>
      </c>
      <c r="E31" s="3">
        <f t="shared" si="2"/>
        <v>29.5</v>
      </c>
      <c r="F31" s="3"/>
    </row>
    <row r="32" spans="2:6" x14ac:dyDescent="0.25">
      <c r="B32">
        <v>17</v>
      </c>
      <c r="C32" s="3">
        <f t="shared" si="0"/>
        <v>28.999999999999996</v>
      </c>
      <c r="D32" s="3">
        <f t="shared" si="1"/>
        <v>17</v>
      </c>
      <c r="E32" s="3">
        <f t="shared" si="2"/>
        <v>28.999999999999996</v>
      </c>
      <c r="F32" s="3"/>
    </row>
    <row r="33" spans="2:6" x14ac:dyDescent="0.25">
      <c r="B33">
        <v>18</v>
      </c>
      <c r="C33" s="3">
        <f t="shared" si="0"/>
        <v>28.5</v>
      </c>
      <c r="D33" s="3">
        <f t="shared" si="1"/>
        <v>18</v>
      </c>
      <c r="E33" s="3">
        <f t="shared" si="2"/>
        <v>28.5</v>
      </c>
      <c r="F33" s="3"/>
    </row>
    <row r="34" spans="2:6" x14ac:dyDescent="0.25">
      <c r="B34">
        <v>19</v>
      </c>
      <c r="C34" s="3">
        <f t="shared" si="0"/>
        <v>27.999999999999996</v>
      </c>
      <c r="D34" s="3">
        <f t="shared" si="1"/>
        <v>19</v>
      </c>
      <c r="E34" s="3">
        <f t="shared" si="2"/>
        <v>27.999999999999996</v>
      </c>
      <c r="F34" s="3"/>
    </row>
    <row r="35" spans="2:6" x14ac:dyDescent="0.25">
      <c r="B35">
        <v>20</v>
      </c>
      <c r="C35" s="3">
        <f t="shared" si="0"/>
        <v>27.5</v>
      </c>
      <c r="D35" s="3">
        <f t="shared" si="1"/>
        <v>20</v>
      </c>
      <c r="E35" s="3">
        <f t="shared" si="2"/>
        <v>27.5</v>
      </c>
      <c r="F35" s="3"/>
    </row>
    <row r="36" spans="2:6" x14ac:dyDescent="0.25">
      <c r="B36">
        <v>21</v>
      </c>
      <c r="C36" s="3">
        <f t="shared" si="0"/>
        <v>27</v>
      </c>
      <c r="D36" s="3">
        <f t="shared" si="1"/>
        <v>21</v>
      </c>
      <c r="E36" s="3">
        <f t="shared" si="2"/>
        <v>27</v>
      </c>
      <c r="F36" s="3"/>
    </row>
    <row r="37" spans="2:6" x14ac:dyDescent="0.25">
      <c r="B37">
        <v>22</v>
      </c>
      <c r="C37" s="3">
        <f t="shared" si="0"/>
        <v>26.499999999999996</v>
      </c>
      <c r="D37" s="3">
        <f t="shared" si="1"/>
        <v>22</v>
      </c>
      <c r="E37" s="3">
        <f t="shared" si="2"/>
        <v>26.499999999999996</v>
      </c>
      <c r="F37" s="3"/>
    </row>
    <row r="38" spans="2:6" x14ac:dyDescent="0.25">
      <c r="B38">
        <v>23</v>
      </c>
      <c r="C38" s="3">
        <f t="shared" si="0"/>
        <v>25.999999999999996</v>
      </c>
      <c r="D38" s="3">
        <f t="shared" si="1"/>
        <v>23</v>
      </c>
      <c r="E38" s="3">
        <f t="shared" si="2"/>
        <v>25.999999999999996</v>
      </c>
      <c r="F38" s="3"/>
    </row>
    <row r="39" spans="2:6" x14ac:dyDescent="0.25">
      <c r="B39">
        <v>24</v>
      </c>
      <c r="C39" s="3">
        <f t="shared" si="0"/>
        <v>25.499999999999996</v>
      </c>
      <c r="D39" s="3">
        <f t="shared" si="1"/>
        <v>24</v>
      </c>
      <c r="E39" s="3">
        <f t="shared" si="2"/>
        <v>25.499999999999996</v>
      </c>
      <c r="F39" s="3"/>
    </row>
    <row r="40" spans="2:6" x14ac:dyDescent="0.25">
      <c r="B40">
        <v>25</v>
      </c>
      <c r="C40" s="3">
        <f t="shared" si="0"/>
        <v>25</v>
      </c>
      <c r="D40" s="3">
        <f t="shared" si="1"/>
        <v>25</v>
      </c>
      <c r="E40" s="3">
        <f t="shared" si="2"/>
        <v>25</v>
      </c>
      <c r="F40" s="3"/>
    </row>
    <row r="41" spans="2:6" x14ac:dyDescent="0.25">
      <c r="B41">
        <v>26</v>
      </c>
      <c r="C41" s="3">
        <f t="shared" si="0"/>
        <v>24.5</v>
      </c>
      <c r="D41" s="3">
        <f t="shared" si="1"/>
        <v>26</v>
      </c>
      <c r="E41" s="3">
        <f t="shared" si="2"/>
        <v>24.5</v>
      </c>
      <c r="F41" s="3"/>
    </row>
    <row r="42" spans="2:6" x14ac:dyDescent="0.25">
      <c r="B42">
        <v>27</v>
      </c>
      <c r="C42" s="3">
        <f t="shared" si="0"/>
        <v>23.999999999999996</v>
      </c>
      <c r="D42" s="3">
        <f t="shared" si="1"/>
        <v>27</v>
      </c>
      <c r="E42" s="3">
        <f t="shared" si="2"/>
        <v>23.999999999999996</v>
      </c>
      <c r="F42" s="3"/>
    </row>
    <row r="43" spans="2:6" x14ac:dyDescent="0.25">
      <c r="B43">
        <v>28</v>
      </c>
      <c r="C43" s="3">
        <f t="shared" si="0"/>
        <v>23.499999999999996</v>
      </c>
      <c r="D43" s="3">
        <f t="shared" si="1"/>
        <v>28</v>
      </c>
      <c r="E43" s="3">
        <f t="shared" si="2"/>
        <v>23.499999999999996</v>
      </c>
      <c r="F43" s="3"/>
    </row>
    <row r="44" spans="2:6" x14ac:dyDescent="0.25">
      <c r="B44">
        <v>29</v>
      </c>
      <c r="C44" s="3">
        <f t="shared" si="0"/>
        <v>22.999999999999996</v>
      </c>
      <c r="D44" s="3">
        <f t="shared" si="1"/>
        <v>29</v>
      </c>
      <c r="E44" s="3">
        <f t="shared" si="2"/>
        <v>22.999999999999996</v>
      </c>
      <c r="F44" s="3"/>
    </row>
    <row r="45" spans="2:6" x14ac:dyDescent="0.25">
      <c r="B45">
        <v>30</v>
      </c>
      <c r="C45" s="3">
        <f t="shared" si="0"/>
        <v>22.5</v>
      </c>
      <c r="D45" s="3">
        <f t="shared" si="1"/>
        <v>30</v>
      </c>
      <c r="E45" s="3">
        <f t="shared" si="2"/>
        <v>22.5</v>
      </c>
      <c r="F45" s="3"/>
    </row>
    <row r="46" spans="2:6" x14ac:dyDescent="0.25">
      <c r="B46">
        <v>31</v>
      </c>
      <c r="C46" s="3">
        <f t="shared" si="0"/>
        <v>22</v>
      </c>
      <c r="D46" s="3">
        <f t="shared" si="1"/>
        <v>31</v>
      </c>
      <c r="E46" s="3">
        <f t="shared" si="2"/>
        <v>22</v>
      </c>
      <c r="F46" s="3"/>
    </row>
    <row r="47" spans="2:6" x14ac:dyDescent="0.25">
      <c r="B47">
        <v>32</v>
      </c>
      <c r="C47" s="3">
        <f t="shared" si="0"/>
        <v>21.499999999999996</v>
      </c>
      <c r="D47" s="3">
        <f t="shared" si="1"/>
        <v>32</v>
      </c>
      <c r="E47" s="3">
        <f t="shared" si="2"/>
        <v>21.499999999999996</v>
      </c>
      <c r="F47" s="3"/>
    </row>
    <row r="48" spans="2:6" x14ac:dyDescent="0.25">
      <c r="B48">
        <v>33</v>
      </c>
      <c r="C48" s="3">
        <f t="shared" si="0"/>
        <v>20.999999999999996</v>
      </c>
      <c r="D48" s="3">
        <f t="shared" si="1"/>
        <v>33</v>
      </c>
      <c r="E48" s="3">
        <f t="shared" si="2"/>
        <v>20.999999999999996</v>
      </c>
      <c r="F48" s="3"/>
    </row>
    <row r="49" spans="2:6" x14ac:dyDescent="0.25">
      <c r="B49">
        <v>34</v>
      </c>
      <c r="C49" s="3">
        <f t="shared" si="0"/>
        <v>20.499999999999996</v>
      </c>
      <c r="D49" s="3">
        <f t="shared" si="1"/>
        <v>34</v>
      </c>
      <c r="E49" s="3">
        <f t="shared" si="2"/>
        <v>20.499999999999996</v>
      </c>
      <c r="F49" s="3"/>
    </row>
    <row r="50" spans="2:6" x14ac:dyDescent="0.25">
      <c r="B50">
        <v>35</v>
      </c>
      <c r="C50" s="3">
        <f t="shared" si="0"/>
        <v>20</v>
      </c>
      <c r="D50" s="3">
        <f t="shared" si="1"/>
        <v>35</v>
      </c>
      <c r="E50" s="3">
        <f t="shared" si="2"/>
        <v>20</v>
      </c>
      <c r="F50" s="3"/>
    </row>
    <row r="51" spans="2:6" x14ac:dyDescent="0.25">
      <c r="B51">
        <v>36</v>
      </c>
      <c r="C51" s="3">
        <f t="shared" si="0"/>
        <v>19.5</v>
      </c>
      <c r="D51" s="3">
        <f t="shared" si="1"/>
        <v>36</v>
      </c>
      <c r="E51" s="3">
        <f t="shared" si="2"/>
        <v>19.5</v>
      </c>
      <c r="F51" s="3"/>
    </row>
    <row r="52" spans="2:6" x14ac:dyDescent="0.25">
      <c r="B52">
        <v>37</v>
      </c>
      <c r="C52" s="3">
        <f t="shared" si="0"/>
        <v>18.999999999999996</v>
      </c>
      <c r="D52" s="3">
        <f t="shared" si="1"/>
        <v>37</v>
      </c>
      <c r="E52" s="3">
        <f t="shared" si="2"/>
        <v>18.999999999999996</v>
      </c>
      <c r="F52" s="3"/>
    </row>
    <row r="53" spans="2:6" x14ac:dyDescent="0.25">
      <c r="B53">
        <v>38</v>
      </c>
      <c r="C53" s="3">
        <f t="shared" si="0"/>
        <v>18.499999999999996</v>
      </c>
      <c r="D53" s="3">
        <f t="shared" si="1"/>
        <v>38</v>
      </c>
      <c r="E53" s="3">
        <f t="shared" si="2"/>
        <v>18.499999999999996</v>
      </c>
      <c r="F53" s="3"/>
    </row>
    <row r="54" spans="2:6" x14ac:dyDescent="0.25">
      <c r="B54">
        <v>39</v>
      </c>
      <c r="C54" s="3">
        <f t="shared" si="0"/>
        <v>17.999999999999996</v>
      </c>
      <c r="D54" s="3">
        <f t="shared" si="1"/>
        <v>39</v>
      </c>
      <c r="E54" s="3">
        <f t="shared" si="2"/>
        <v>17.999999999999996</v>
      </c>
      <c r="F54" s="3"/>
    </row>
    <row r="55" spans="2:6" x14ac:dyDescent="0.25">
      <c r="B55">
        <v>40</v>
      </c>
      <c r="C55" s="3">
        <f t="shared" si="0"/>
        <v>17.5</v>
      </c>
      <c r="D55" s="3">
        <f t="shared" si="1"/>
        <v>40</v>
      </c>
      <c r="E55" s="3">
        <f t="shared" si="2"/>
        <v>17.5</v>
      </c>
      <c r="F55" s="3"/>
    </row>
    <row r="56" spans="2:6" x14ac:dyDescent="0.25">
      <c r="B56">
        <v>41</v>
      </c>
      <c r="C56" s="3">
        <f t="shared" si="0"/>
        <v>16.999999999999996</v>
      </c>
      <c r="D56" s="3">
        <f t="shared" si="1"/>
        <v>41</v>
      </c>
      <c r="E56" s="3">
        <f t="shared" si="2"/>
        <v>16.999999999999996</v>
      </c>
      <c r="F56" s="3"/>
    </row>
    <row r="57" spans="2:6" x14ac:dyDescent="0.25">
      <c r="B57">
        <v>42</v>
      </c>
      <c r="C57" s="3">
        <f t="shared" si="0"/>
        <v>16.499999999999996</v>
      </c>
      <c r="D57" s="3">
        <f t="shared" si="1"/>
        <v>42</v>
      </c>
      <c r="E57" s="3">
        <f t="shared" si="2"/>
        <v>16.499999999999996</v>
      </c>
      <c r="F57" s="3"/>
    </row>
    <row r="58" spans="2:6" x14ac:dyDescent="0.25">
      <c r="B58">
        <v>43</v>
      </c>
      <c r="C58" s="3">
        <f t="shared" si="0"/>
        <v>16</v>
      </c>
      <c r="D58" s="3">
        <f t="shared" si="1"/>
        <v>43</v>
      </c>
      <c r="E58" s="3">
        <f t="shared" si="2"/>
        <v>16</v>
      </c>
      <c r="F58" s="3"/>
    </row>
    <row r="59" spans="2:6" x14ac:dyDescent="0.25">
      <c r="B59">
        <v>44</v>
      </c>
      <c r="C59" s="3">
        <f t="shared" si="0"/>
        <v>15.499999999999998</v>
      </c>
      <c r="D59" s="3">
        <f t="shared" si="1"/>
        <v>44</v>
      </c>
      <c r="E59" s="3">
        <f t="shared" si="2"/>
        <v>15.499999999999998</v>
      </c>
      <c r="F59" s="3"/>
    </row>
    <row r="60" spans="2:6" x14ac:dyDescent="0.25">
      <c r="B60">
        <v>45</v>
      </c>
      <c r="C60" s="3">
        <f t="shared" si="0"/>
        <v>15</v>
      </c>
      <c r="D60" s="3">
        <f t="shared" si="1"/>
        <v>45</v>
      </c>
      <c r="E60" s="3">
        <f t="shared" si="2"/>
        <v>15</v>
      </c>
      <c r="F60" s="3"/>
    </row>
    <row r="61" spans="2:6" x14ac:dyDescent="0.25">
      <c r="B61">
        <v>46</v>
      </c>
      <c r="C61" s="3">
        <f t="shared" si="0"/>
        <v>14.499999999999996</v>
      </c>
      <c r="D61" s="3">
        <f t="shared" si="1"/>
        <v>46</v>
      </c>
      <c r="E61" s="3">
        <f t="shared" si="2"/>
        <v>14.499999999999996</v>
      </c>
      <c r="F61" s="3"/>
    </row>
    <row r="62" spans="2:6" x14ac:dyDescent="0.25">
      <c r="B62">
        <v>47</v>
      </c>
      <c r="C62" s="3">
        <f t="shared" si="0"/>
        <v>13.999999999999998</v>
      </c>
      <c r="D62" s="3">
        <f t="shared" si="1"/>
        <v>47</v>
      </c>
      <c r="E62" s="3">
        <f t="shared" si="2"/>
        <v>13.999999999999998</v>
      </c>
      <c r="F62" s="3"/>
    </row>
    <row r="63" spans="2:6" x14ac:dyDescent="0.25">
      <c r="B63">
        <v>48</v>
      </c>
      <c r="C63" s="3">
        <f t="shared" si="0"/>
        <v>13.499999999999996</v>
      </c>
      <c r="D63" s="3">
        <f t="shared" si="1"/>
        <v>48</v>
      </c>
      <c r="E63" s="3">
        <f t="shared" si="2"/>
        <v>13.499999999999996</v>
      </c>
      <c r="F63" s="3"/>
    </row>
    <row r="64" spans="2:6" x14ac:dyDescent="0.25">
      <c r="B64">
        <v>49</v>
      </c>
      <c r="C64" s="3">
        <f t="shared" si="0"/>
        <v>12.999999999999998</v>
      </c>
      <c r="D64" s="3">
        <f t="shared" si="1"/>
        <v>49</v>
      </c>
      <c r="E64" s="3">
        <f t="shared" si="2"/>
        <v>12.999999999999998</v>
      </c>
      <c r="F64" s="3"/>
    </row>
    <row r="65" spans="2:6" x14ac:dyDescent="0.25">
      <c r="B65">
        <v>50</v>
      </c>
      <c r="C65" s="3">
        <f t="shared" si="0"/>
        <v>12.5</v>
      </c>
      <c r="D65" s="3">
        <f t="shared" si="1"/>
        <v>50</v>
      </c>
      <c r="E65" s="3">
        <f t="shared" si="2"/>
        <v>12.5</v>
      </c>
      <c r="F65" s="3"/>
    </row>
    <row r="66" spans="2:6" x14ac:dyDescent="0.25">
      <c r="B66">
        <v>51</v>
      </c>
      <c r="C66" s="3">
        <f t="shared" si="0"/>
        <v>11.999999999999996</v>
      </c>
      <c r="D66" s="3">
        <f t="shared" si="1"/>
        <v>51</v>
      </c>
      <c r="E66" s="3">
        <f t="shared" si="2"/>
        <v>11.999999999999996</v>
      </c>
      <c r="F66" s="3"/>
    </row>
    <row r="67" spans="2:6" x14ac:dyDescent="0.25">
      <c r="B67">
        <v>52</v>
      </c>
      <c r="C67" s="3">
        <f t="shared" si="0"/>
        <v>11.499999999999998</v>
      </c>
      <c r="D67" s="3">
        <f t="shared" si="1"/>
        <v>52</v>
      </c>
      <c r="E67" s="3">
        <f t="shared" si="2"/>
        <v>11.499999999999998</v>
      </c>
    </row>
    <row r="68" spans="2:6" x14ac:dyDescent="0.25">
      <c r="B68">
        <v>53</v>
      </c>
      <c r="C68" s="3">
        <f t="shared" si="0"/>
        <v>10.999999999999996</v>
      </c>
      <c r="D68" s="3">
        <f t="shared" si="1"/>
        <v>53</v>
      </c>
      <c r="E68" s="3">
        <f t="shared" si="2"/>
        <v>10.999999999999996</v>
      </c>
    </row>
    <row r="69" spans="2:6" x14ac:dyDescent="0.25">
      <c r="B69">
        <v>54</v>
      </c>
      <c r="C69" s="3">
        <f t="shared" si="0"/>
        <v>10.499999999999998</v>
      </c>
      <c r="D69" s="3">
        <f t="shared" si="1"/>
        <v>54</v>
      </c>
      <c r="E69" s="3">
        <f t="shared" si="2"/>
        <v>10.499999999999998</v>
      </c>
    </row>
    <row r="70" spans="2:6" x14ac:dyDescent="0.25">
      <c r="B70">
        <v>55</v>
      </c>
      <c r="C70" s="3">
        <f t="shared" si="0"/>
        <v>10</v>
      </c>
      <c r="D70" s="3">
        <f t="shared" si="1"/>
        <v>55</v>
      </c>
      <c r="E70" s="3">
        <f t="shared" si="2"/>
        <v>10</v>
      </c>
    </row>
    <row r="71" spans="2:6" x14ac:dyDescent="0.25">
      <c r="B71">
        <v>56</v>
      </c>
      <c r="C71" s="3">
        <f t="shared" si="0"/>
        <v>9.4999999999999964</v>
      </c>
      <c r="D71" s="3">
        <f t="shared" si="1"/>
        <v>56</v>
      </c>
      <c r="E71" s="3">
        <f t="shared" si="2"/>
        <v>9.4999999999999964</v>
      </c>
    </row>
    <row r="72" spans="2:6" x14ac:dyDescent="0.25">
      <c r="B72">
        <v>57</v>
      </c>
      <c r="C72" s="3">
        <f t="shared" si="0"/>
        <v>8.9999999999999982</v>
      </c>
      <c r="D72" s="3">
        <f t="shared" si="1"/>
        <v>57</v>
      </c>
      <c r="E72" s="3">
        <f t="shared" si="2"/>
        <v>8.9999999999999982</v>
      </c>
    </row>
    <row r="73" spans="2:6" x14ac:dyDescent="0.25">
      <c r="B73">
        <v>58</v>
      </c>
      <c r="C73" s="3">
        <f t="shared" si="0"/>
        <v>8.4999999999999964</v>
      </c>
      <c r="D73" s="3">
        <f t="shared" si="1"/>
        <v>58</v>
      </c>
      <c r="E73" s="3">
        <f t="shared" si="2"/>
        <v>8.4999999999999964</v>
      </c>
    </row>
    <row r="74" spans="2:6" x14ac:dyDescent="0.25">
      <c r="B74">
        <v>59</v>
      </c>
      <c r="C74" s="3">
        <f t="shared" si="0"/>
        <v>7.9999999999999982</v>
      </c>
      <c r="D74" s="3">
        <f t="shared" si="1"/>
        <v>59</v>
      </c>
      <c r="E74" s="3">
        <f t="shared" si="2"/>
        <v>7.9999999999999982</v>
      </c>
    </row>
    <row r="75" spans="2:6" x14ac:dyDescent="0.25">
      <c r="B75">
        <v>60</v>
      </c>
      <c r="C75" s="3">
        <f t="shared" si="0"/>
        <v>7.5</v>
      </c>
      <c r="D75" s="3">
        <f t="shared" si="1"/>
        <v>60</v>
      </c>
      <c r="E75" s="3">
        <f t="shared" si="2"/>
        <v>7.5</v>
      </c>
    </row>
    <row r="76" spans="2:6" x14ac:dyDescent="0.25">
      <c r="B76">
        <v>61</v>
      </c>
      <c r="C76" s="3">
        <f t="shared" si="0"/>
        <v>6.9999999999999973</v>
      </c>
      <c r="D76" s="3">
        <f t="shared" si="1"/>
        <v>61</v>
      </c>
      <c r="E76" s="3">
        <f t="shared" si="2"/>
        <v>6.9999999999999973</v>
      </c>
    </row>
    <row r="77" spans="2:6" x14ac:dyDescent="0.25">
      <c r="B77">
        <v>62</v>
      </c>
      <c r="C77" s="3">
        <f t="shared" si="0"/>
        <v>6.4999999999999991</v>
      </c>
      <c r="D77" s="3">
        <f t="shared" si="1"/>
        <v>62</v>
      </c>
      <c r="E77" s="3">
        <f t="shared" si="2"/>
        <v>6.4999999999999991</v>
      </c>
    </row>
    <row r="78" spans="2:6" x14ac:dyDescent="0.25">
      <c r="B78">
        <v>63</v>
      </c>
      <c r="C78" s="3">
        <f t="shared" si="0"/>
        <v>5.9999999999999964</v>
      </c>
      <c r="D78" s="3">
        <f t="shared" si="1"/>
        <v>63</v>
      </c>
      <c r="E78" s="3">
        <f t="shared" si="2"/>
        <v>5.9999999999999964</v>
      </c>
    </row>
    <row r="79" spans="2:6" x14ac:dyDescent="0.25">
      <c r="B79">
        <v>64</v>
      </c>
      <c r="C79" s="3">
        <f t="shared" si="0"/>
        <v>5.4999999999999982</v>
      </c>
      <c r="D79" s="3">
        <f t="shared" si="1"/>
        <v>64</v>
      </c>
      <c r="E79" s="3">
        <f t="shared" si="2"/>
        <v>5.4999999999999982</v>
      </c>
    </row>
    <row r="80" spans="2:6" x14ac:dyDescent="0.25">
      <c r="B80">
        <v>65</v>
      </c>
      <c r="C80" s="3">
        <f t="shared" ref="C80:C95" si="3">+($B$10-$C$7*B80-$B$7)/(2*$C$7)</f>
        <v>5</v>
      </c>
      <c r="D80" s="3">
        <f t="shared" ref="D80:D95" si="4">+B80</f>
        <v>65</v>
      </c>
      <c r="E80" s="3">
        <f t="shared" ref="E80:E95" si="5">+($B$9-$C$7*D80-$B$7)/(2*$C$7)</f>
        <v>5</v>
      </c>
    </row>
    <row r="81" spans="2:5" x14ac:dyDescent="0.25">
      <c r="B81">
        <v>66</v>
      </c>
      <c r="C81" s="3">
        <f t="shared" si="3"/>
        <v>4.4999999999999973</v>
      </c>
      <c r="D81" s="3">
        <f t="shared" si="4"/>
        <v>66</v>
      </c>
      <c r="E81" s="3">
        <f t="shared" si="5"/>
        <v>4.4999999999999973</v>
      </c>
    </row>
    <row r="82" spans="2:5" x14ac:dyDescent="0.25">
      <c r="B82">
        <v>67</v>
      </c>
      <c r="C82" s="3">
        <f t="shared" si="3"/>
        <v>3.9999999999999991</v>
      </c>
      <c r="D82" s="3">
        <f t="shared" si="4"/>
        <v>67</v>
      </c>
      <c r="E82" s="3">
        <f t="shared" si="5"/>
        <v>3.9999999999999991</v>
      </c>
    </row>
    <row r="83" spans="2:5" x14ac:dyDescent="0.25">
      <c r="B83">
        <v>68</v>
      </c>
      <c r="C83" s="3">
        <f t="shared" si="3"/>
        <v>3.4999999999999964</v>
      </c>
      <c r="D83" s="3">
        <f t="shared" si="4"/>
        <v>68</v>
      </c>
      <c r="E83" s="3">
        <f t="shared" si="5"/>
        <v>3.4999999999999964</v>
      </c>
    </row>
    <row r="84" spans="2:5" x14ac:dyDescent="0.25">
      <c r="B84">
        <v>69</v>
      </c>
      <c r="C84" s="3">
        <f t="shared" si="3"/>
        <v>2.9999999999999982</v>
      </c>
      <c r="D84" s="3">
        <f t="shared" si="4"/>
        <v>69</v>
      </c>
      <c r="E84" s="3">
        <f t="shared" si="5"/>
        <v>2.9999999999999982</v>
      </c>
    </row>
    <row r="85" spans="2:5" x14ac:dyDescent="0.25">
      <c r="B85">
        <v>70</v>
      </c>
      <c r="C85" s="3">
        <f t="shared" si="3"/>
        <v>2.5</v>
      </c>
      <c r="D85" s="3">
        <f t="shared" si="4"/>
        <v>70</v>
      </c>
      <c r="E85" s="3">
        <f t="shared" si="5"/>
        <v>2.5</v>
      </c>
    </row>
    <row r="86" spans="2:5" x14ac:dyDescent="0.25">
      <c r="B86">
        <v>71</v>
      </c>
      <c r="C86" s="3">
        <f t="shared" si="3"/>
        <v>1.9999999999999973</v>
      </c>
      <c r="D86" s="3">
        <f t="shared" si="4"/>
        <v>71</v>
      </c>
      <c r="E86" s="3">
        <f t="shared" si="5"/>
        <v>1.9999999999999973</v>
      </c>
    </row>
    <row r="87" spans="2:5" x14ac:dyDescent="0.25">
      <c r="B87">
        <v>72</v>
      </c>
      <c r="C87" s="3">
        <f t="shared" si="3"/>
        <v>1.4999999999999991</v>
      </c>
      <c r="D87" s="3">
        <f t="shared" si="4"/>
        <v>72</v>
      </c>
      <c r="E87" s="3">
        <f t="shared" si="5"/>
        <v>1.4999999999999991</v>
      </c>
    </row>
    <row r="88" spans="2:5" x14ac:dyDescent="0.25">
      <c r="B88">
        <v>73</v>
      </c>
      <c r="C88" s="3">
        <f t="shared" si="3"/>
        <v>0.99999999999999645</v>
      </c>
      <c r="D88" s="3">
        <f t="shared" si="4"/>
        <v>73</v>
      </c>
      <c r="E88" s="3">
        <f t="shared" si="5"/>
        <v>0.99999999999999645</v>
      </c>
    </row>
    <row r="89" spans="2:5" x14ac:dyDescent="0.25">
      <c r="B89">
        <v>74</v>
      </c>
      <c r="C89" s="3">
        <f t="shared" si="3"/>
        <v>0.49999999999999822</v>
      </c>
      <c r="D89" s="3">
        <f t="shared" si="4"/>
        <v>74</v>
      </c>
      <c r="E89" s="3">
        <f t="shared" si="5"/>
        <v>0.49999999999999822</v>
      </c>
    </row>
    <row r="90" spans="2:5" x14ac:dyDescent="0.25">
      <c r="B90">
        <v>75</v>
      </c>
      <c r="C90" s="3">
        <f t="shared" si="3"/>
        <v>0</v>
      </c>
      <c r="D90" s="3">
        <f t="shared" si="4"/>
        <v>75</v>
      </c>
      <c r="E90" s="3">
        <f t="shared" si="5"/>
        <v>0</v>
      </c>
    </row>
    <row r="91" spans="2:5" x14ac:dyDescent="0.25">
      <c r="B91">
        <v>76</v>
      </c>
      <c r="C91" s="3">
        <f t="shared" si="3"/>
        <v>-0.50000000000000711</v>
      </c>
      <c r="D91" s="3">
        <f t="shared" si="4"/>
        <v>76</v>
      </c>
      <c r="E91" s="3">
        <f t="shared" si="5"/>
        <v>-0.50000000000000711</v>
      </c>
    </row>
    <row r="92" spans="2:5" x14ac:dyDescent="0.25">
      <c r="B92">
        <v>77</v>
      </c>
      <c r="C92" s="3">
        <f t="shared" si="3"/>
        <v>-0.99999999999999645</v>
      </c>
      <c r="D92" s="3">
        <f t="shared" si="4"/>
        <v>77</v>
      </c>
      <c r="E92" s="3">
        <f t="shared" si="5"/>
        <v>-0.99999999999999645</v>
      </c>
    </row>
    <row r="93" spans="2:5" x14ac:dyDescent="0.25">
      <c r="B93">
        <v>78</v>
      </c>
      <c r="C93" s="3">
        <f t="shared" si="3"/>
        <v>-1.5000000000000036</v>
      </c>
      <c r="D93" s="3">
        <f t="shared" si="4"/>
        <v>78</v>
      </c>
      <c r="E93" s="3">
        <f t="shared" si="5"/>
        <v>-1.5000000000000036</v>
      </c>
    </row>
    <row r="94" spans="2:5" x14ac:dyDescent="0.25">
      <c r="B94">
        <v>79</v>
      </c>
      <c r="C94" s="3">
        <f t="shared" si="3"/>
        <v>-2.0000000000000018</v>
      </c>
      <c r="D94" s="3">
        <f t="shared" si="4"/>
        <v>79</v>
      </c>
      <c r="E94" s="3">
        <f t="shared" si="5"/>
        <v>-2.0000000000000018</v>
      </c>
    </row>
    <row r="95" spans="2:5" x14ac:dyDescent="0.25">
      <c r="B95">
        <v>80</v>
      </c>
      <c r="C95" s="3">
        <f t="shared" si="3"/>
        <v>-2.5</v>
      </c>
      <c r="D95" s="3">
        <f t="shared" si="4"/>
        <v>80</v>
      </c>
      <c r="E95" s="3">
        <f t="shared" si="5"/>
        <v>-2.5</v>
      </c>
    </row>
  </sheetData>
  <mergeCells count="4">
    <mergeCell ref="U1:V1"/>
    <mergeCell ref="X1:Y1"/>
    <mergeCell ref="B2:C2"/>
    <mergeCell ref="B13:C13"/>
  </mergeCells>
  <pageMargins left="0.7" right="0.7" top="0.75" bottom="0.75" header="0.3" footer="0.3"/>
  <pageSetup paperSize="9" scale="95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8B07E-26DC-4D86-880B-2D19E87E3511}">
  <dimension ref="A1:Z95"/>
  <sheetViews>
    <sheetView zoomScale="90" zoomScaleNormal="90" workbookViewId="0">
      <selection activeCell="E20" sqref="E20"/>
    </sheetView>
  </sheetViews>
  <sheetFormatPr defaultRowHeight="15" x14ac:dyDescent="0.25"/>
  <cols>
    <col min="1" max="1" width="26.85546875" customWidth="1"/>
    <col min="2" max="2" width="16.7109375" customWidth="1"/>
    <col min="3" max="4" width="16.28515625" customWidth="1"/>
    <col min="5" max="5" width="10.42578125" customWidth="1"/>
    <col min="6" max="8" width="14.140625" customWidth="1"/>
    <col min="9" max="18" width="13.140625" customWidth="1"/>
    <col min="19" max="19" width="10.7109375" customWidth="1"/>
    <col min="20" max="20" width="11" customWidth="1"/>
    <col min="21" max="21" width="9.42578125" bestFit="1" customWidth="1"/>
    <col min="22" max="24" width="9.42578125" customWidth="1"/>
    <col min="25" max="25" width="9.42578125" bestFit="1" customWidth="1"/>
    <col min="26" max="26" width="13" customWidth="1"/>
  </cols>
  <sheetData>
    <row r="1" spans="1:26" ht="18" x14ac:dyDescent="0.35">
      <c r="A1" t="s">
        <v>34</v>
      </c>
      <c r="T1" s="5" t="s">
        <v>5</v>
      </c>
      <c r="U1" s="64" t="s">
        <v>6</v>
      </c>
      <c r="V1" s="64"/>
      <c r="W1" s="5" t="str">
        <f>+T1</f>
        <v>P1</v>
      </c>
      <c r="X1" s="64" t="str">
        <f>+U1</f>
        <v>x1</v>
      </c>
      <c r="Y1" s="64"/>
      <c r="Z1" s="5" t="s">
        <v>9</v>
      </c>
    </row>
    <row r="2" spans="1:26" x14ac:dyDescent="0.25">
      <c r="B2" s="64" t="s">
        <v>8</v>
      </c>
      <c r="C2" s="64"/>
      <c r="D2" s="18"/>
      <c r="E2" s="12"/>
    </row>
    <row r="3" spans="1:26" x14ac:dyDescent="0.25">
      <c r="A3" t="s">
        <v>7</v>
      </c>
      <c r="B3" s="1" t="s">
        <v>10</v>
      </c>
      <c r="C3" s="1" t="s">
        <v>0</v>
      </c>
      <c r="D3" s="1"/>
      <c r="E3" s="1"/>
    </row>
    <row r="4" spans="1:26" x14ac:dyDescent="0.25">
      <c r="A4" t="s">
        <v>3</v>
      </c>
      <c r="B4" s="14">
        <f>+Parametri!B4</f>
        <v>10</v>
      </c>
      <c r="C4" s="14">
        <f>+Parametri!C4</f>
        <v>30</v>
      </c>
      <c r="D4" s="14"/>
      <c r="E4" s="2"/>
    </row>
    <row r="5" spans="1:26" x14ac:dyDescent="0.25">
      <c r="A5" t="s">
        <v>4</v>
      </c>
      <c r="B5" s="14">
        <f>+Parametri!B5</f>
        <v>8</v>
      </c>
      <c r="C5" s="14">
        <f>+Parametri!C5</f>
        <v>40</v>
      </c>
      <c r="D5" s="14"/>
      <c r="E5" s="2"/>
    </row>
    <row r="6" spans="1:26" x14ac:dyDescent="0.25">
      <c r="B6" s="15" t="s">
        <v>48</v>
      </c>
      <c r="C6" s="15" t="s">
        <v>49</v>
      </c>
      <c r="D6" s="15"/>
      <c r="E6" s="1"/>
    </row>
    <row r="7" spans="1:26" x14ac:dyDescent="0.25">
      <c r="B7" s="3">
        <f>INTERCEPT(B4:B5,C4:C5)</f>
        <v>16</v>
      </c>
      <c r="C7" s="3">
        <f>SLOPE(B4:B5,C4:C5)</f>
        <v>-0.2</v>
      </c>
      <c r="D7" s="3"/>
      <c r="E7" s="3"/>
    </row>
    <row r="8" spans="1:26" x14ac:dyDescent="0.25">
      <c r="B8" s="3"/>
      <c r="C8" s="3"/>
      <c r="D8" s="3"/>
      <c r="E8" s="3"/>
    </row>
    <row r="9" spans="1:26" x14ac:dyDescent="0.25">
      <c r="A9" t="s">
        <v>40</v>
      </c>
      <c r="B9" s="3">
        <v>1</v>
      </c>
      <c r="C9" s="3"/>
      <c r="D9" s="3"/>
      <c r="E9" s="3"/>
    </row>
    <row r="10" spans="1:26" x14ac:dyDescent="0.25">
      <c r="A10" t="s">
        <v>41</v>
      </c>
      <c r="B10" s="3">
        <v>1</v>
      </c>
      <c r="C10" s="3"/>
      <c r="D10" s="3"/>
      <c r="E10" s="3"/>
    </row>
    <row r="11" spans="1:26" x14ac:dyDescent="0.25">
      <c r="B11" s="12"/>
      <c r="C11" s="12"/>
      <c r="D11" s="12"/>
    </row>
    <row r="12" spans="1:26" x14ac:dyDescent="0.25">
      <c r="B12" t="s">
        <v>47</v>
      </c>
      <c r="C12" t="s">
        <v>38</v>
      </c>
    </row>
    <row r="13" spans="1:26" x14ac:dyDescent="0.25">
      <c r="A13" t="s">
        <v>44</v>
      </c>
      <c r="B13" s="12">
        <f>+($B$9-$C$7*C13-$B$7)/((2*$C$7))</f>
        <v>37.5</v>
      </c>
      <c r="C13" s="12">
        <v>0</v>
      </c>
      <c r="D13" s="18"/>
    </row>
    <row r="14" spans="1:26" x14ac:dyDescent="0.25">
      <c r="B14" s="1">
        <v>0</v>
      </c>
      <c r="C14" s="1">
        <f>+(B9-C7*B14-B7)/(C7)</f>
        <v>75</v>
      </c>
      <c r="D14" s="1"/>
      <c r="E14" s="6"/>
    </row>
    <row r="15" spans="1:26" x14ac:dyDescent="0.25">
      <c r="C15" s="3"/>
      <c r="D15" s="3"/>
      <c r="E15" s="3"/>
      <c r="F15" s="3"/>
    </row>
    <row r="16" spans="1:26" x14ac:dyDescent="0.25">
      <c r="A16" t="s">
        <v>43</v>
      </c>
      <c r="B16">
        <v>0</v>
      </c>
      <c r="C16" s="3">
        <f>+(B10-C7*B16-B7)/(2*C7)</f>
        <v>37.5</v>
      </c>
      <c r="D16" s="3"/>
      <c r="E16" s="3"/>
      <c r="F16" s="3"/>
    </row>
    <row r="17" spans="1:6" x14ac:dyDescent="0.25">
      <c r="B17">
        <f>+(B10-2*C7*C17-B7)/C7</f>
        <v>75</v>
      </c>
      <c r="C17" s="3">
        <v>0</v>
      </c>
      <c r="D17" s="3"/>
      <c r="E17" s="3"/>
      <c r="F17" s="3"/>
    </row>
    <row r="18" spans="1:6" x14ac:dyDescent="0.25">
      <c r="C18" s="3"/>
      <c r="D18" s="3"/>
      <c r="E18" s="3"/>
      <c r="F18" s="3"/>
    </row>
    <row r="19" spans="1:6" x14ac:dyDescent="0.25">
      <c r="A19" t="s">
        <v>50</v>
      </c>
      <c r="B19">
        <f>+B13</f>
        <v>37.5</v>
      </c>
      <c r="C19" s="3">
        <f>+C13</f>
        <v>0</v>
      </c>
      <c r="D19" s="3"/>
      <c r="E19" s="3"/>
      <c r="F19" s="3"/>
    </row>
    <row r="20" spans="1:6" x14ac:dyDescent="0.25">
      <c r="B20">
        <v>0</v>
      </c>
      <c r="C20" s="3">
        <f>+C16</f>
        <v>37.5</v>
      </c>
      <c r="D20" s="3"/>
      <c r="E20" s="3"/>
      <c r="F20" s="3"/>
    </row>
    <row r="21" spans="1:6" x14ac:dyDescent="0.25">
      <c r="C21" s="3"/>
      <c r="D21" s="3"/>
      <c r="E21" s="3"/>
      <c r="F21" s="3"/>
    </row>
    <row r="22" spans="1:6" x14ac:dyDescent="0.25">
      <c r="B22">
        <f>+B20</f>
        <v>0</v>
      </c>
      <c r="C22" s="3">
        <f>+C20</f>
        <v>37.5</v>
      </c>
      <c r="D22" s="3"/>
      <c r="E22" s="3"/>
      <c r="F22" s="3"/>
    </row>
    <row r="23" spans="1:6" x14ac:dyDescent="0.25">
      <c r="A23" t="s">
        <v>51</v>
      </c>
      <c r="B23">
        <f>+B19</f>
        <v>37.5</v>
      </c>
      <c r="C23" s="3">
        <f>+C20</f>
        <v>37.5</v>
      </c>
      <c r="D23" s="3"/>
      <c r="E23" s="3"/>
      <c r="F23" s="3"/>
    </row>
    <row r="24" spans="1:6" x14ac:dyDescent="0.25">
      <c r="B24">
        <f>+B23</f>
        <v>37.5</v>
      </c>
      <c r="C24" s="3">
        <v>0</v>
      </c>
      <c r="D24" s="3"/>
      <c r="E24" s="3"/>
      <c r="F24" s="3"/>
    </row>
    <row r="25" spans="1:6" x14ac:dyDescent="0.25">
      <c r="C25" s="3"/>
      <c r="D25" s="3"/>
      <c r="E25" s="3"/>
      <c r="F25" s="3"/>
    </row>
    <row r="26" spans="1:6" x14ac:dyDescent="0.25">
      <c r="B26">
        <f>+(2/(3*C7))*(B9-B10/2)-B7/(3*C7)</f>
        <v>24.999999999999996</v>
      </c>
      <c r="C26">
        <v>0</v>
      </c>
      <c r="D26" s="3"/>
      <c r="E26" s="3"/>
      <c r="F26" s="3"/>
    </row>
    <row r="27" spans="1:6" x14ac:dyDescent="0.25">
      <c r="A27" t="s">
        <v>52</v>
      </c>
      <c r="B27">
        <f>+B26</f>
        <v>24.999999999999996</v>
      </c>
      <c r="C27" s="3">
        <f>+(B10-C7*B26-B7)/(2*C7)</f>
        <v>25</v>
      </c>
      <c r="D27" s="3"/>
      <c r="E27" s="3"/>
      <c r="F27" s="3"/>
    </row>
    <row r="28" spans="1:6" x14ac:dyDescent="0.25">
      <c r="B28">
        <v>0</v>
      </c>
      <c r="C28" s="3">
        <f>+C27</f>
        <v>25</v>
      </c>
      <c r="D28" s="3"/>
      <c r="E28" s="3"/>
      <c r="F28" s="3"/>
    </row>
    <row r="29" spans="1:6" x14ac:dyDescent="0.25">
      <c r="C29" s="3"/>
      <c r="D29" s="3"/>
      <c r="E29" s="3"/>
      <c r="F29" s="3"/>
    </row>
    <row r="30" spans="1:6" x14ac:dyDescent="0.25">
      <c r="C30" s="3"/>
      <c r="D30" s="3"/>
      <c r="E30" s="3"/>
      <c r="F30" s="3"/>
    </row>
    <row r="31" spans="1:6" x14ac:dyDescent="0.25">
      <c r="C31" s="3"/>
      <c r="D31" s="3"/>
      <c r="E31" s="3"/>
      <c r="F31" s="3"/>
    </row>
    <row r="32" spans="1:6" x14ac:dyDescent="0.25">
      <c r="C32" s="3"/>
      <c r="D32" s="3"/>
      <c r="E32" s="3"/>
      <c r="F32" s="3"/>
    </row>
    <row r="33" spans="3:6" x14ac:dyDescent="0.25">
      <c r="C33" s="3"/>
      <c r="D33" s="3"/>
      <c r="E33" s="3"/>
      <c r="F33" s="3"/>
    </row>
    <row r="34" spans="3:6" x14ac:dyDescent="0.25">
      <c r="C34" s="3"/>
      <c r="D34" s="3"/>
      <c r="E34" s="3"/>
      <c r="F34" s="3"/>
    </row>
    <row r="35" spans="3:6" x14ac:dyDescent="0.25">
      <c r="C35" s="3"/>
      <c r="D35" s="3"/>
      <c r="E35" s="3"/>
      <c r="F35" s="3"/>
    </row>
    <row r="36" spans="3:6" x14ac:dyDescent="0.25">
      <c r="C36" s="3"/>
      <c r="D36" s="3"/>
      <c r="E36" s="3"/>
      <c r="F36" s="3"/>
    </row>
    <row r="37" spans="3:6" x14ac:dyDescent="0.25">
      <c r="C37" s="3"/>
      <c r="D37" s="3"/>
      <c r="E37" s="3"/>
      <c r="F37" s="3"/>
    </row>
    <row r="38" spans="3:6" x14ac:dyDescent="0.25">
      <c r="C38" s="3"/>
      <c r="D38" s="3"/>
      <c r="E38" s="3"/>
      <c r="F38" s="3"/>
    </row>
    <row r="39" spans="3:6" x14ac:dyDescent="0.25">
      <c r="C39" s="3"/>
      <c r="D39" s="3"/>
      <c r="E39" s="3"/>
      <c r="F39" s="3"/>
    </row>
    <row r="40" spans="3:6" x14ac:dyDescent="0.25">
      <c r="C40" s="3"/>
      <c r="D40" s="3"/>
      <c r="E40" s="3"/>
      <c r="F40" s="3"/>
    </row>
    <row r="41" spans="3:6" x14ac:dyDescent="0.25">
      <c r="C41" s="3"/>
      <c r="D41" s="3"/>
      <c r="E41" s="3"/>
      <c r="F41" s="3"/>
    </row>
    <row r="42" spans="3:6" x14ac:dyDescent="0.25">
      <c r="C42" s="3"/>
      <c r="D42" s="3"/>
      <c r="E42" s="3"/>
      <c r="F42" s="3"/>
    </row>
    <row r="43" spans="3:6" x14ac:dyDescent="0.25">
      <c r="C43" s="3"/>
      <c r="D43" s="3"/>
      <c r="E43" s="3"/>
      <c r="F43" s="3"/>
    </row>
    <row r="44" spans="3:6" x14ac:dyDescent="0.25">
      <c r="C44" s="3"/>
      <c r="D44" s="3"/>
      <c r="E44" s="3"/>
      <c r="F44" s="3"/>
    </row>
    <row r="45" spans="3:6" x14ac:dyDescent="0.25">
      <c r="C45" s="3"/>
      <c r="D45" s="3"/>
      <c r="E45" s="3"/>
      <c r="F45" s="3"/>
    </row>
    <row r="46" spans="3:6" x14ac:dyDescent="0.25">
      <c r="C46" s="3"/>
      <c r="D46" s="3"/>
      <c r="E46" s="3"/>
      <c r="F46" s="3"/>
    </row>
    <row r="47" spans="3:6" x14ac:dyDescent="0.25">
      <c r="C47" s="3"/>
      <c r="D47" s="3"/>
      <c r="E47" s="3"/>
      <c r="F47" s="3"/>
    </row>
    <row r="48" spans="3:6" x14ac:dyDescent="0.25">
      <c r="C48" s="3"/>
      <c r="D48" s="3"/>
      <c r="E48" s="3"/>
      <c r="F48" s="3"/>
    </row>
    <row r="49" spans="3:6" x14ac:dyDescent="0.25">
      <c r="C49" s="3"/>
      <c r="D49" s="3"/>
      <c r="E49" s="3"/>
      <c r="F49" s="3"/>
    </row>
    <row r="50" spans="3:6" x14ac:dyDescent="0.25">
      <c r="C50" s="3"/>
      <c r="D50" s="3"/>
      <c r="E50" s="3"/>
      <c r="F50" s="3"/>
    </row>
    <row r="51" spans="3:6" x14ac:dyDescent="0.25">
      <c r="C51" s="3"/>
      <c r="D51" s="3"/>
      <c r="E51" s="3"/>
      <c r="F51" s="3"/>
    </row>
    <row r="52" spans="3:6" x14ac:dyDescent="0.25">
      <c r="C52" s="3"/>
      <c r="D52" s="3"/>
      <c r="E52" s="3"/>
      <c r="F52" s="3"/>
    </row>
    <row r="53" spans="3:6" x14ac:dyDescent="0.25">
      <c r="C53" s="3"/>
      <c r="D53" s="3"/>
      <c r="E53" s="3"/>
      <c r="F53" s="3"/>
    </row>
    <row r="54" spans="3:6" x14ac:dyDescent="0.25">
      <c r="C54" s="3"/>
      <c r="D54" s="3"/>
      <c r="E54" s="3"/>
      <c r="F54" s="3"/>
    </row>
    <row r="55" spans="3:6" x14ac:dyDescent="0.25">
      <c r="C55" s="3"/>
      <c r="D55" s="3"/>
      <c r="E55" s="3"/>
      <c r="F55" s="3"/>
    </row>
    <row r="56" spans="3:6" x14ac:dyDescent="0.25">
      <c r="C56" s="3"/>
      <c r="D56" s="3"/>
      <c r="E56" s="3"/>
      <c r="F56" s="3"/>
    </row>
    <row r="57" spans="3:6" x14ac:dyDescent="0.25">
      <c r="C57" s="3"/>
      <c r="D57" s="3"/>
      <c r="E57" s="3"/>
      <c r="F57" s="3"/>
    </row>
    <row r="58" spans="3:6" x14ac:dyDescent="0.25">
      <c r="C58" s="3"/>
      <c r="D58" s="3"/>
      <c r="E58" s="3"/>
      <c r="F58" s="3"/>
    </row>
    <row r="59" spans="3:6" x14ac:dyDescent="0.25">
      <c r="C59" s="3"/>
      <c r="D59" s="3"/>
      <c r="E59" s="3"/>
      <c r="F59" s="3"/>
    </row>
    <row r="60" spans="3:6" x14ac:dyDescent="0.25">
      <c r="C60" s="3"/>
      <c r="D60" s="3"/>
      <c r="E60" s="3"/>
      <c r="F60" s="3"/>
    </row>
    <row r="61" spans="3:6" x14ac:dyDescent="0.25">
      <c r="C61" s="3"/>
      <c r="D61" s="3"/>
      <c r="E61" s="3"/>
      <c r="F61" s="3"/>
    </row>
    <row r="62" spans="3:6" x14ac:dyDescent="0.25">
      <c r="C62" s="3"/>
      <c r="D62" s="3"/>
      <c r="E62" s="3"/>
      <c r="F62" s="3"/>
    </row>
    <row r="63" spans="3:6" x14ac:dyDescent="0.25">
      <c r="C63" s="3"/>
      <c r="D63" s="3"/>
      <c r="E63" s="3"/>
      <c r="F63" s="3"/>
    </row>
    <row r="64" spans="3:6" x14ac:dyDescent="0.25">
      <c r="C64" s="3"/>
      <c r="D64" s="3"/>
      <c r="E64" s="3"/>
      <c r="F64" s="3"/>
    </row>
    <row r="65" spans="3:6" x14ac:dyDescent="0.25">
      <c r="C65" s="3"/>
      <c r="D65" s="3"/>
      <c r="E65" s="3"/>
      <c r="F65" s="3"/>
    </row>
    <row r="66" spans="3:6" x14ac:dyDescent="0.25">
      <c r="C66" s="3"/>
      <c r="D66" s="3"/>
      <c r="E66" s="3"/>
      <c r="F66" s="3"/>
    </row>
    <row r="67" spans="3:6" x14ac:dyDescent="0.25">
      <c r="C67" s="3"/>
      <c r="D67" s="3"/>
      <c r="E67" s="3"/>
    </row>
    <row r="68" spans="3:6" x14ac:dyDescent="0.25">
      <c r="C68" s="3"/>
      <c r="D68" s="3"/>
      <c r="E68" s="3"/>
    </row>
    <row r="69" spans="3:6" x14ac:dyDescent="0.25">
      <c r="C69" s="3"/>
      <c r="D69" s="3"/>
      <c r="E69" s="3"/>
    </row>
    <row r="70" spans="3:6" x14ac:dyDescent="0.25">
      <c r="C70" s="3"/>
      <c r="D70" s="3"/>
      <c r="E70" s="3"/>
    </row>
    <row r="71" spans="3:6" x14ac:dyDescent="0.25">
      <c r="C71" s="3"/>
      <c r="D71" s="3"/>
      <c r="E71" s="3"/>
    </row>
    <row r="72" spans="3:6" x14ac:dyDescent="0.25">
      <c r="C72" s="3"/>
      <c r="D72" s="3"/>
      <c r="E72" s="3"/>
    </row>
    <row r="73" spans="3:6" x14ac:dyDescent="0.25">
      <c r="C73" s="3"/>
      <c r="D73" s="3"/>
      <c r="E73" s="3"/>
    </row>
    <row r="74" spans="3:6" x14ac:dyDescent="0.25">
      <c r="C74" s="3"/>
      <c r="D74" s="3"/>
      <c r="E74" s="3"/>
    </row>
    <row r="75" spans="3:6" x14ac:dyDescent="0.25">
      <c r="C75" s="3"/>
      <c r="D75" s="3"/>
      <c r="E75" s="3"/>
    </row>
    <row r="76" spans="3:6" x14ac:dyDescent="0.25">
      <c r="C76" s="3"/>
      <c r="D76" s="3"/>
      <c r="E76" s="3"/>
    </row>
    <row r="77" spans="3:6" x14ac:dyDescent="0.25">
      <c r="C77" s="3"/>
      <c r="D77" s="3"/>
      <c r="E77" s="3"/>
    </row>
    <row r="78" spans="3:6" x14ac:dyDescent="0.25">
      <c r="C78" s="3"/>
      <c r="D78" s="3"/>
      <c r="E78" s="3"/>
    </row>
    <row r="79" spans="3:6" x14ac:dyDescent="0.25">
      <c r="C79" s="3"/>
      <c r="D79" s="3"/>
      <c r="E79" s="3"/>
    </row>
    <row r="80" spans="3:6" x14ac:dyDescent="0.25">
      <c r="C80" s="3"/>
      <c r="D80" s="3"/>
      <c r="E80" s="3"/>
    </row>
    <row r="81" spans="3:5" x14ac:dyDescent="0.25">
      <c r="C81" s="3"/>
      <c r="D81" s="3"/>
      <c r="E81" s="3"/>
    </row>
    <row r="82" spans="3:5" x14ac:dyDescent="0.25">
      <c r="C82" s="3"/>
      <c r="D82" s="3"/>
      <c r="E82" s="3"/>
    </row>
    <row r="83" spans="3:5" x14ac:dyDescent="0.25">
      <c r="C83" s="3"/>
      <c r="D83" s="3"/>
      <c r="E83" s="3"/>
    </row>
    <row r="84" spans="3:5" x14ac:dyDescent="0.25">
      <c r="C84" s="3"/>
      <c r="D84" s="3"/>
      <c r="E84" s="3"/>
    </row>
    <row r="85" spans="3:5" x14ac:dyDescent="0.25">
      <c r="C85" s="3"/>
      <c r="D85" s="3"/>
      <c r="E85" s="3"/>
    </row>
    <row r="86" spans="3:5" x14ac:dyDescent="0.25">
      <c r="C86" s="3"/>
      <c r="D86" s="3"/>
      <c r="E86" s="3"/>
    </row>
    <row r="87" spans="3:5" x14ac:dyDescent="0.25">
      <c r="C87" s="3"/>
      <c r="D87" s="3"/>
      <c r="E87" s="3"/>
    </row>
    <row r="88" spans="3:5" x14ac:dyDescent="0.25">
      <c r="C88" s="3"/>
      <c r="D88" s="3"/>
      <c r="E88" s="3"/>
    </row>
    <row r="89" spans="3:5" x14ac:dyDescent="0.25">
      <c r="C89" s="3"/>
      <c r="D89" s="3"/>
      <c r="E89" s="3"/>
    </row>
    <row r="90" spans="3:5" x14ac:dyDescent="0.25">
      <c r="C90" s="3"/>
      <c r="D90" s="3"/>
      <c r="E90" s="3"/>
    </row>
    <row r="91" spans="3:5" x14ac:dyDescent="0.25">
      <c r="C91" s="3"/>
      <c r="D91" s="3"/>
      <c r="E91" s="3"/>
    </row>
    <row r="92" spans="3:5" x14ac:dyDescent="0.25">
      <c r="C92" s="3"/>
      <c r="D92" s="3"/>
      <c r="E92" s="3"/>
    </row>
    <row r="93" spans="3:5" x14ac:dyDescent="0.25">
      <c r="C93" s="3"/>
      <c r="D93" s="3"/>
      <c r="E93" s="3"/>
    </row>
    <row r="94" spans="3:5" x14ac:dyDescent="0.25">
      <c r="C94" s="3"/>
      <c r="D94" s="3"/>
      <c r="E94" s="3"/>
    </row>
    <row r="95" spans="3:5" x14ac:dyDescent="0.25">
      <c r="C95" s="3"/>
      <c r="D95" s="3"/>
      <c r="E95" s="3"/>
    </row>
  </sheetData>
  <mergeCells count="3">
    <mergeCell ref="U1:V1"/>
    <mergeCell ref="X1:Y1"/>
    <mergeCell ref="B2:C2"/>
  </mergeCells>
  <pageMargins left="0.7" right="0.7" top="0.75" bottom="0.75" header="0.3" footer="0.3"/>
  <pageSetup paperSize="9" scale="95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6AB19-634C-410E-B611-5D59FA3DA9C8}">
  <dimension ref="A1:Z95"/>
  <sheetViews>
    <sheetView zoomScale="90" zoomScaleNormal="90" workbookViewId="0">
      <selection activeCell="E20" sqref="E20"/>
    </sheetView>
  </sheetViews>
  <sheetFormatPr defaultRowHeight="15" x14ac:dyDescent="0.25"/>
  <cols>
    <col min="1" max="1" width="26.85546875" customWidth="1"/>
    <col min="2" max="2" width="16.7109375" customWidth="1"/>
    <col min="3" max="4" width="16.28515625" customWidth="1"/>
    <col min="5" max="5" width="10.42578125" customWidth="1"/>
    <col min="6" max="8" width="14.140625" customWidth="1"/>
    <col min="9" max="18" width="13.140625" customWidth="1"/>
    <col min="19" max="19" width="10.7109375" customWidth="1"/>
    <col min="20" max="20" width="11" customWidth="1"/>
    <col min="21" max="21" width="9.42578125" bestFit="1" customWidth="1"/>
    <col min="22" max="24" width="9.42578125" customWidth="1"/>
    <col min="25" max="25" width="9.42578125" bestFit="1" customWidth="1"/>
    <col min="26" max="26" width="13" customWidth="1"/>
  </cols>
  <sheetData>
    <row r="1" spans="1:26" ht="18" x14ac:dyDescent="0.35">
      <c r="A1" t="s">
        <v>34</v>
      </c>
      <c r="T1" s="5" t="s">
        <v>5</v>
      </c>
      <c r="U1" s="64" t="s">
        <v>6</v>
      </c>
      <c r="V1" s="64"/>
      <c r="W1" s="5" t="str">
        <f>+T1</f>
        <v>P1</v>
      </c>
      <c r="X1" s="64" t="str">
        <f>+U1</f>
        <v>x1</v>
      </c>
      <c r="Y1" s="64"/>
      <c r="Z1" s="5" t="s">
        <v>9</v>
      </c>
    </row>
    <row r="2" spans="1:26" x14ac:dyDescent="0.25">
      <c r="B2" s="64" t="s">
        <v>8</v>
      </c>
      <c r="C2" s="64"/>
      <c r="D2" s="16"/>
      <c r="E2" s="12"/>
    </row>
    <row r="3" spans="1:26" x14ac:dyDescent="0.25">
      <c r="A3" t="s">
        <v>7</v>
      </c>
      <c r="B3" s="1" t="s">
        <v>10</v>
      </c>
      <c r="C3" s="1" t="s">
        <v>0</v>
      </c>
      <c r="D3" s="1"/>
      <c r="E3" s="1"/>
    </row>
    <row r="4" spans="1:26" x14ac:dyDescent="0.25">
      <c r="A4" t="s">
        <v>3</v>
      </c>
      <c r="B4" s="14">
        <f>+Parametri!B4</f>
        <v>10</v>
      </c>
      <c r="C4" s="14">
        <f>+Parametri!C4</f>
        <v>30</v>
      </c>
      <c r="D4" s="14"/>
      <c r="E4" s="2"/>
    </row>
    <row r="5" spans="1:26" x14ac:dyDescent="0.25">
      <c r="A5" t="s">
        <v>4</v>
      </c>
      <c r="B5" s="14">
        <f>+Parametri!B5</f>
        <v>8</v>
      </c>
      <c r="C5" s="14">
        <f>+Parametri!C5</f>
        <v>40</v>
      </c>
      <c r="D5" s="14"/>
      <c r="E5" s="2"/>
    </row>
    <row r="6" spans="1:26" x14ac:dyDescent="0.25">
      <c r="B6" s="15" t="s">
        <v>48</v>
      </c>
      <c r="C6" s="15" t="s">
        <v>49</v>
      </c>
      <c r="D6" s="15"/>
      <c r="E6" s="1"/>
    </row>
    <row r="7" spans="1:26" x14ac:dyDescent="0.25">
      <c r="B7" s="3">
        <f>INTERCEPT(B4:B5,C4:C5)</f>
        <v>16</v>
      </c>
      <c r="C7" s="3">
        <f>SLOPE(B4:B5,C4:C5)</f>
        <v>-0.2</v>
      </c>
      <c r="D7" s="3"/>
      <c r="E7" s="3"/>
    </row>
    <row r="8" spans="1:26" x14ac:dyDescent="0.25">
      <c r="B8" s="3"/>
      <c r="C8" s="3"/>
      <c r="D8" s="3"/>
      <c r="E8" s="3"/>
    </row>
    <row r="9" spans="1:26" x14ac:dyDescent="0.25">
      <c r="A9" t="s">
        <v>40</v>
      </c>
      <c r="B9" s="3">
        <v>1</v>
      </c>
      <c r="C9" s="3"/>
      <c r="D9" s="3"/>
      <c r="E9" s="3"/>
    </row>
    <row r="10" spans="1:26" x14ac:dyDescent="0.25">
      <c r="A10" t="s">
        <v>41</v>
      </c>
      <c r="B10" s="3">
        <v>1</v>
      </c>
      <c r="C10" s="3"/>
      <c r="D10" s="3"/>
      <c r="E10" s="3"/>
    </row>
    <row r="11" spans="1:26" x14ac:dyDescent="0.25">
      <c r="B11" s="12"/>
      <c r="C11" s="12"/>
      <c r="D11" s="12"/>
    </row>
    <row r="12" spans="1:26" x14ac:dyDescent="0.25">
      <c r="B12" t="s">
        <v>47</v>
      </c>
      <c r="C12" t="s">
        <v>38</v>
      </c>
    </row>
    <row r="13" spans="1:26" x14ac:dyDescent="0.25">
      <c r="A13" t="s">
        <v>44</v>
      </c>
      <c r="B13" s="12">
        <f>+($B$9-$C$7*C13-$B$7)/((2*$C$7))</f>
        <v>37.5</v>
      </c>
      <c r="C13" s="12">
        <v>0</v>
      </c>
      <c r="D13" s="16"/>
    </row>
    <row r="14" spans="1:26" x14ac:dyDescent="0.25">
      <c r="B14" s="1">
        <v>0</v>
      </c>
      <c r="C14" s="1">
        <f>+(B9-C7*B14-B7)/(C7)</f>
        <v>75</v>
      </c>
      <c r="D14" s="1"/>
      <c r="E14" s="6"/>
    </row>
    <row r="15" spans="1:26" x14ac:dyDescent="0.25">
      <c r="C15" s="3"/>
      <c r="D15" s="3"/>
      <c r="E15" s="3"/>
      <c r="F15" s="3"/>
    </row>
    <row r="16" spans="1:26" x14ac:dyDescent="0.25">
      <c r="A16" t="s">
        <v>43</v>
      </c>
      <c r="B16">
        <v>0</v>
      </c>
      <c r="C16" s="3">
        <f>+(B10-C7*B16-B7)/(2*C7)</f>
        <v>37.5</v>
      </c>
      <c r="D16" s="3"/>
      <c r="E16" s="3"/>
      <c r="F16" s="3"/>
    </row>
    <row r="17" spans="1:6" x14ac:dyDescent="0.25">
      <c r="B17">
        <f>+(B10-2*C7*C17-B7)/C7</f>
        <v>75</v>
      </c>
      <c r="C17" s="3">
        <v>0</v>
      </c>
      <c r="D17" s="3"/>
      <c r="E17" s="3"/>
      <c r="F17" s="3"/>
    </row>
    <row r="18" spans="1:6" x14ac:dyDescent="0.25">
      <c r="C18" s="3"/>
      <c r="D18" s="3"/>
      <c r="E18" s="3"/>
      <c r="F18" s="3"/>
    </row>
    <row r="19" spans="1:6" x14ac:dyDescent="0.25">
      <c r="A19" t="s">
        <v>50</v>
      </c>
      <c r="B19">
        <f>+B13</f>
        <v>37.5</v>
      </c>
      <c r="C19" s="3">
        <f>+C13</f>
        <v>0</v>
      </c>
      <c r="D19" s="3"/>
      <c r="E19" s="3"/>
      <c r="F19" s="3"/>
    </row>
    <row r="20" spans="1:6" x14ac:dyDescent="0.25">
      <c r="B20">
        <v>0</v>
      </c>
      <c r="C20" s="3">
        <f>+C16</f>
        <v>37.5</v>
      </c>
      <c r="D20" s="3"/>
      <c r="E20" s="3"/>
      <c r="F20" s="3"/>
    </row>
    <row r="21" spans="1:6" x14ac:dyDescent="0.25">
      <c r="C21" s="3"/>
      <c r="D21" s="3"/>
      <c r="E21" s="3"/>
      <c r="F21" s="3"/>
    </row>
    <row r="22" spans="1:6" x14ac:dyDescent="0.25">
      <c r="B22">
        <f>+B20</f>
        <v>0</v>
      </c>
      <c r="C22" s="3">
        <f>+C20</f>
        <v>37.5</v>
      </c>
      <c r="D22" s="3"/>
      <c r="E22" s="3"/>
      <c r="F22" s="3"/>
    </row>
    <row r="23" spans="1:6" x14ac:dyDescent="0.25">
      <c r="A23" t="s">
        <v>51</v>
      </c>
      <c r="B23">
        <f>+B19</f>
        <v>37.5</v>
      </c>
      <c r="C23" s="3">
        <f>+C20</f>
        <v>37.5</v>
      </c>
      <c r="D23" s="3"/>
      <c r="E23" s="3"/>
      <c r="F23" s="3"/>
    </row>
    <row r="24" spans="1:6" x14ac:dyDescent="0.25">
      <c r="B24">
        <f>+B23</f>
        <v>37.5</v>
      </c>
      <c r="C24" s="3">
        <v>0</v>
      </c>
      <c r="D24" s="3"/>
      <c r="E24" s="3"/>
      <c r="F24" s="3"/>
    </row>
    <row r="25" spans="1:6" x14ac:dyDescent="0.25">
      <c r="C25" s="3"/>
      <c r="D25" s="3"/>
      <c r="E25" s="3"/>
      <c r="F25" s="3"/>
    </row>
    <row r="26" spans="1:6" x14ac:dyDescent="0.25">
      <c r="B26">
        <f>+(2/(3*C7))*(B9-B10/2)-B7/(3*C7)</f>
        <v>24.999999999999996</v>
      </c>
      <c r="C26">
        <v>0</v>
      </c>
      <c r="D26" s="3"/>
      <c r="E26" s="3"/>
      <c r="F26" s="3"/>
    </row>
    <row r="27" spans="1:6" x14ac:dyDescent="0.25">
      <c r="A27" t="s">
        <v>52</v>
      </c>
      <c r="B27">
        <f>+B26</f>
        <v>24.999999999999996</v>
      </c>
      <c r="C27" s="3">
        <f>+(B10-C7*B26-B7)/(2*C7)</f>
        <v>25</v>
      </c>
      <c r="D27" s="3"/>
      <c r="E27" s="3"/>
      <c r="F27" s="3"/>
    </row>
    <row r="28" spans="1:6" x14ac:dyDescent="0.25">
      <c r="B28">
        <v>0</v>
      </c>
      <c r="C28" s="3">
        <f>+C27</f>
        <v>25</v>
      </c>
      <c r="D28" s="3"/>
      <c r="E28" s="3"/>
      <c r="F28" s="3"/>
    </row>
    <row r="29" spans="1:6" x14ac:dyDescent="0.25">
      <c r="C29" s="3"/>
      <c r="D29" s="3"/>
      <c r="E29" s="3"/>
      <c r="F29" s="3"/>
    </row>
    <row r="30" spans="1:6" x14ac:dyDescent="0.25">
      <c r="C30" s="3"/>
      <c r="D30" s="3"/>
      <c r="E30" s="3"/>
      <c r="F30" s="3"/>
    </row>
    <row r="31" spans="1:6" x14ac:dyDescent="0.25">
      <c r="C31" s="3"/>
      <c r="D31" s="3"/>
      <c r="E31" s="3"/>
      <c r="F31" s="3"/>
    </row>
    <row r="32" spans="1:6" x14ac:dyDescent="0.25">
      <c r="C32" s="3"/>
      <c r="D32" s="3"/>
      <c r="E32" s="3"/>
      <c r="F32" s="3"/>
    </row>
    <row r="33" spans="3:6" x14ac:dyDescent="0.25">
      <c r="C33" s="3"/>
      <c r="D33" s="3"/>
      <c r="E33" s="3"/>
      <c r="F33" s="3"/>
    </row>
    <row r="34" spans="3:6" x14ac:dyDescent="0.25">
      <c r="C34" s="3"/>
      <c r="D34" s="3"/>
      <c r="E34" s="3"/>
      <c r="F34" s="3"/>
    </row>
    <row r="35" spans="3:6" x14ac:dyDescent="0.25">
      <c r="C35" s="3"/>
      <c r="D35" s="3"/>
      <c r="E35" s="3"/>
      <c r="F35" s="3"/>
    </row>
    <row r="36" spans="3:6" x14ac:dyDescent="0.25">
      <c r="C36" s="3"/>
      <c r="D36" s="3"/>
      <c r="E36" s="3"/>
      <c r="F36" s="3"/>
    </row>
    <row r="37" spans="3:6" x14ac:dyDescent="0.25">
      <c r="C37" s="3"/>
      <c r="D37" s="3"/>
      <c r="E37" s="3"/>
      <c r="F37" s="3"/>
    </row>
    <row r="38" spans="3:6" x14ac:dyDescent="0.25">
      <c r="C38" s="3"/>
      <c r="D38" s="3"/>
      <c r="E38" s="3"/>
      <c r="F38" s="3"/>
    </row>
    <row r="39" spans="3:6" x14ac:dyDescent="0.25">
      <c r="C39" s="3"/>
      <c r="D39" s="3"/>
      <c r="E39" s="3"/>
      <c r="F39" s="3"/>
    </row>
    <row r="40" spans="3:6" x14ac:dyDescent="0.25">
      <c r="C40" s="3"/>
      <c r="D40" s="3"/>
      <c r="E40" s="3"/>
      <c r="F40" s="3"/>
    </row>
    <row r="41" spans="3:6" x14ac:dyDescent="0.25">
      <c r="C41" s="3"/>
      <c r="D41" s="3"/>
      <c r="E41" s="3"/>
      <c r="F41" s="3"/>
    </row>
    <row r="42" spans="3:6" x14ac:dyDescent="0.25">
      <c r="C42" s="3"/>
      <c r="D42" s="3"/>
      <c r="E42" s="3"/>
      <c r="F42" s="3"/>
    </row>
    <row r="43" spans="3:6" x14ac:dyDescent="0.25">
      <c r="C43" s="3"/>
      <c r="D43" s="3"/>
      <c r="E43" s="3"/>
      <c r="F43" s="3"/>
    </row>
    <row r="44" spans="3:6" x14ac:dyDescent="0.25">
      <c r="C44" s="3"/>
      <c r="D44" s="3"/>
      <c r="E44" s="3"/>
      <c r="F44" s="3"/>
    </row>
    <row r="45" spans="3:6" x14ac:dyDescent="0.25">
      <c r="C45" s="3"/>
      <c r="D45" s="3"/>
      <c r="E45" s="3"/>
      <c r="F45" s="3"/>
    </row>
    <row r="46" spans="3:6" x14ac:dyDescent="0.25">
      <c r="C46" s="3"/>
      <c r="D46" s="3"/>
      <c r="E46" s="3"/>
      <c r="F46" s="3"/>
    </row>
    <row r="47" spans="3:6" x14ac:dyDescent="0.25">
      <c r="C47" s="3"/>
      <c r="D47" s="3"/>
      <c r="E47" s="3"/>
      <c r="F47" s="3"/>
    </row>
    <row r="48" spans="3:6" x14ac:dyDescent="0.25">
      <c r="C48" s="3"/>
      <c r="D48" s="3"/>
      <c r="E48" s="3"/>
      <c r="F48" s="3"/>
    </row>
    <row r="49" spans="3:6" x14ac:dyDescent="0.25">
      <c r="C49" s="3"/>
      <c r="D49" s="3"/>
      <c r="E49" s="3"/>
      <c r="F49" s="3"/>
    </row>
    <row r="50" spans="3:6" x14ac:dyDescent="0.25">
      <c r="C50" s="3"/>
      <c r="D50" s="3"/>
      <c r="E50" s="3"/>
      <c r="F50" s="3"/>
    </row>
    <row r="51" spans="3:6" x14ac:dyDescent="0.25">
      <c r="C51" s="3"/>
      <c r="D51" s="3"/>
      <c r="E51" s="3"/>
      <c r="F51" s="3"/>
    </row>
    <row r="52" spans="3:6" x14ac:dyDescent="0.25">
      <c r="C52" s="3"/>
      <c r="D52" s="3"/>
      <c r="E52" s="3"/>
      <c r="F52" s="3"/>
    </row>
    <row r="53" spans="3:6" x14ac:dyDescent="0.25">
      <c r="C53" s="3"/>
      <c r="D53" s="3"/>
      <c r="E53" s="3"/>
      <c r="F53" s="3"/>
    </row>
    <row r="54" spans="3:6" x14ac:dyDescent="0.25">
      <c r="C54" s="3"/>
      <c r="D54" s="3"/>
      <c r="E54" s="3"/>
      <c r="F54" s="3"/>
    </row>
    <row r="55" spans="3:6" x14ac:dyDescent="0.25">
      <c r="C55" s="3"/>
      <c r="D55" s="3"/>
      <c r="E55" s="3"/>
      <c r="F55" s="3"/>
    </row>
    <row r="56" spans="3:6" x14ac:dyDescent="0.25">
      <c r="C56" s="3"/>
      <c r="D56" s="3"/>
      <c r="E56" s="3"/>
      <c r="F56" s="3"/>
    </row>
    <row r="57" spans="3:6" x14ac:dyDescent="0.25">
      <c r="C57" s="3"/>
      <c r="D57" s="3"/>
      <c r="E57" s="3"/>
      <c r="F57" s="3"/>
    </row>
    <row r="58" spans="3:6" x14ac:dyDescent="0.25">
      <c r="C58" s="3"/>
      <c r="D58" s="3"/>
      <c r="E58" s="3"/>
      <c r="F58" s="3"/>
    </row>
    <row r="59" spans="3:6" x14ac:dyDescent="0.25">
      <c r="C59" s="3"/>
      <c r="D59" s="3"/>
      <c r="E59" s="3"/>
      <c r="F59" s="3"/>
    </row>
    <row r="60" spans="3:6" x14ac:dyDescent="0.25">
      <c r="C60" s="3"/>
      <c r="D60" s="3"/>
      <c r="E60" s="3"/>
      <c r="F60" s="3"/>
    </row>
    <row r="61" spans="3:6" x14ac:dyDescent="0.25">
      <c r="C61" s="3"/>
      <c r="D61" s="3"/>
      <c r="E61" s="3"/>
      <c r="F61" s="3"/>
    </row>
    <row r="62" spans="3:6" x14ac:dyDescent="0.25">
      <c r="C62" s="3"/>
      <c r="D62" s="3"/>
      <c r="E62" s="3"/>
      <c r="F62" s="3"/>
    </row>
    <row r="63" spans="3:6" x14ac:dyDescent="0.25">
      <c r="C63" s="3"/>
      <c r="D63" s="3"/>
      <c r="E63" s="3"/>
      <c r="F63" s="3"/>
    </row>
    <row r="64" spans="3:6" x14ac:dyDescent="0.25">
      <c r="C64" s="3"/>
      <c r="D64" s="3"/>
      <c r="E64" s="3"/>
      <c r="F64" s="3"/>
    </row>
    <row r="65" spans="3:6" x14ac:dyDescent="0.25">
      <c r="C65" s="3"/>
      <c r="D65" s="3"/>
      <c r="E65" s="3"/>
      <c r="F65" s="3"/>
    </row>
    <row r="66" spans="3:6" x14ac:dyDescent="0.25">
      <c r="C66" s="3"/>
      <c r="D66" s="3"/>
      <c r="E66" s="3"/>
      <c r="F66" s="3"/>
    </row>
    <row r="67" spans="3:6" x14ac:dyDescent="0.25">
      <c r="C67" s="3"/>
      <c r="D67" s="3"/>
      <c r="E67" s="3"/>
    </row>
    <row r="68" spans="3:6" x14ac:dyDescent="0.25">
      <c r="C68" s="3"/>
      <c r="D68" s="3"/>
      <c r="E68" s="3"/>
    </row>
    <row r="69" spans="3:6" x14ac:dyDescent="0.25">
      <c r="C69" s="3"/>
      <c r="D69" s="3"/>
      <c r="E69" s="3"/>
    </row>
    <row r="70" spans="3:6" x14ac:dyDescent="0.25">
      <c r="C70" s="3"/>
      <c r="D70" s="3"/>
      <c r="E70" s="3"/>
    </row>
    <row r="71" spans="3:6" x14ac:dyDescent="0.25">
      <c r="C71" s="3"/>
      <c r="D71" s="3"/>
      <c r="E71" s="3"/>
    </row>
    <row r="72" spans="3:6" x14ac:dyDescent="0.25">
      <c r="C72" s="3"/>
      <c r="D72" s="3"/>
      <c r="E72" s="3"/>
    </row>
    <row r="73" spans="3:6" x14ac:dyDescent="0.25">
      <c r="C73" s="3"/>
      <c r="D73" s="3"/>
      <c r="E73" s="3"/>
    </row>
    <row r="74" spans="3:6" x14ac:dyDescent="0.25">
      <c r="C74" s="3"/>
      <c r="D74" s="3"/>
      <c r="E74" s="3"/>
    </row>
    <row r="75" spans="3:6" x14ac:dyDescent="0.25">
      <c r="C75" s="3"/>
      <c r="D75" s="3"/>
      <c r="E75" s="3"/>
    </row>
    <row r="76" spans="3:6" x14ac:dyDescent="0.25">
      <c r="C76" s="3"/>
      <c r="D76" s="3"/>
      <c r="E76" s="3"/>
    </row>
    <row r="77" spans="3:6" x14ac:dyDescent="0.25">
      <c r="C77" s="3"/>
      <c r="D77" s="3"/>
      <c r="E77" s="3"/>
    </row>
    <row r="78" spans="3:6" x14ac:dyDescent="0.25">
      <c r="C78" s="3"/>
      <c r="D78" s="3"/>
      <c r="E78" s="3"/>
    </row>
    <row r="79" spans="3:6" x14ac:dyDescent="0.25">
      <c r="C79" s="3"/>
      <c r="D79" s="3"/>
      <c r="E79" s="3"/>
    </row>
    <row r="80" spans="3:6" x14ac:dyDescent="0.25">
      <c r="C80" s="3"/>
      <c r="D80" s="3"/>
      <c r="E80" s="3"/>
    </row>
    <row r="81" spans="3:5" x14ac:dyDescent="0.25">
      <c r="C81" s="3"/>
      <c r="D81" s="3"/>
      <c r="E81" s="3"/>
    </row>
    <row r="82" spans="3:5" x14ac:dyDescent="0.25">
      <c r="C82" s="3"/>
      <c r="D82" s="3"/>
      <c r="E82" s="3"/>
    </row>
    <row r="83" spans="3:5" x14ac:dyDescent="0.25">
      <c r="C83" s="3"/>
      <c r="D83" s="3"/>
      <c r="E83" s="3"/>
    </row>
    <row r="84" spans="3:5" x14ac:dyDescent="0.25">
      <c r="C84" s="3"/>
      <c r="D84" s="3"/>
      <c r="E84" s="3"/>
    </row>
    <row r="85" spans="3:5" x14ac:dyDescent="0.25">
      <c r="C85" s="3"/>
      <c r="D85" s="3"/>
      <c r="E85" s="3"/>
    </row>
    <row r="86" spans="3:5" x14ac:dyDescent="0.25">
      <c r="C86" s="3"/>
      <c r="D86" s="3"/>
      <c r="E86" s="3"/>
    </row>
    <row r="87" spans="3:5" x14ac:dyDescent="0.25">
      <c r="C87" s="3"/>
      <c r="D87" s="3"/>
      <c r="E87" s="3"/>
    </row>
    <row r="88" spans="3:5" x14ac:dyDescent="0.25">
      <c r="C88" s="3"/>
      <c r="D88" s="3"/>
      <c r="E88" s="3"/>
    </row>
    <row r="89" spans="3:5" x14ac:dyDescent="0.25">
      <c r="C89" s="3"/>
      <c r="D89" s="3"/>
      <c r="E89" s="3"/>
    </row>
    <row r="90" spans="3:5" x14ac:dyDescent="0.25">
      <c r="C90" s="3"/>
      <c r="D90" s="3"/>
      <c r="E90" s="3"/>
    </row>
    <row r="91" spans="3:5" x14ac:dyDescent="0.25">
      <c r="C91" s="3"/>
      <c r="D91" s="3"/>
      <c r="E91" s="3"/>
    </row>
    <row r="92" spans="3:5" x14ac:dyDescent="0.25">
      <c r="C92" s="3"/>
      <c r="D92" s="3"/>
      <c r="E92" s="3"/>
    </row>
    <row r="93" spans="3:5" x14ac:dyDescent="0.25">
      <c r="C93" s="3"/>
      <c r="D93" s="3"/>
      <c r="E93" s="3"/>
    </row>
    <row r="94" spans="3:5" x14ac:dyDescent="0.25">
      <c r="C94" s="3"/>
      <c r="D94" s="3"/>
      <c r="E94" s="3"/>
    </row>
    <row r="95" spans="3:5" x14ac:dyDescent="0.25">
      <c r="C95" s="3"/>
      <c r="D95" s="3"/>
      <c r="E95" s="3"/>
    </row>
  </sheetData>
  <mergeCells count="3">
    <mergeCell ref="U1:V1"/>
    <mergeCell ref="X1:Y1"/>
    <mergeCell ref="B2:C2"/>
  </mergeCells>
  <pageMargins left="0.7" right="0.7" top="0.75" bottom="0.75" header="0.3" footer="0.3"/>
  <pageSetup paperSize="9" scale="95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0C65D-CF98-446F-BE5F-D23592DEDA0E}">
  <dimension ref="A1:AC293"/>
  <sheetViews>
    <sheetView zoomScale="70" zoomScaleNormal="70" workbookViewId="0">
      <selection activeCell="B23" sqref="B23"/>
    </sheetView>
  </sheetViews>
  <sheetFormatPr defaultRowHeight="15" x14ac:dyDescent="0.25"/>
  <cols>
    <col min="1" max="1" width="26.85546875" customWidth="1"/>
    <col min="2" max="2" width="16.7109375" customWidth="1"/>
    <col min="3" max="7" width="16.28515625" customWidth="1"/>
    <col min="8" max="8" width="10.42578125" customWidth="1"/>
    <col min="9" max="11" width="14.140625" customWidth="1"/>
    <col min="12" max="21" width="13.140625" customWidth="1"/>
    <col min="22" max="22" width="10.7109375" customWidth="1"/>
    <col min="23" max="23" width="11" customWidth="1"/>
    <col min="24" max="24" width="9.42578125" bestFit="1" customWidth="1"/>
    <col min="25" max="27" width="9.42578125" customWidth="1"/>
    <col min="28" max="28" width="9.42578125" bestFit="1" customWidth="1"/>
    <col min="29" max="29" width="13" customWidth="1"/>
  </cols>
  <sheetData>
    <row r="1" spans="1:29" ht="18" x14ac:dyDescent="0.35">
      <c r="A1" t="s">
        <v>72</v>
      </c>
      <c r="W1" s="5" t="s">
        <v>5</v>
      </c>
      <c r="X1" s="64" t="s">
        <v>6</v>
      </c>
      <c r="Y1" s="64"/>
      <c r="Z1" s="5" t="str">
        <f>+W1</f>
        <v>P1</v>
      </c>
      <c r="AA1" s="64" t="str">
        <f>+X1</f>
        <v>x1</v>
      </c>
      <c r="AB1" s="64"/>
      <c r="AC1" s="5" t="s">
        <v>9</v>
      </c>
    </row>
    <row r="2" spans="1:29" x14ac:dyDescent="0.25">
      <c r="B2" s="64" t="s">
        <v>53</v>
      </c>
      <c r="C2" s="64"/>
      <c r="D2" s="17"/>
      <c r="E2" s="17"/>
      <c r="F2" s="17"/>
      <c r="G2" s="17"/>
      <c r="H2" s="12"/>
    </row>
    <row r="3" spans="1:29" x14ac:dyDescent="0.25">
      <c r="A3" t="s">
        <v>7</v>
      </c>
      <c r="B3" s="1" t="s">
        <v>10</v>
      </c>
      <c r="C3" s="1" t="s">
        <v>0</v>
      </c>
      <c r="D3" s="1"/>
      <c r="E3" s="1"/>
      <c r="F3" s="1"/>
      <c r="G3" s="1"/>
      <c r="H3" s="1"/>
    </row>
    <row r="4" spans="1:29" x14ac:dyDescent="0.25">
      <c r="A4" t="s">
        <v>3</v>
      </c>
      <c r="B4" s="14">
        <f>+Parametri!B4</f>
        <v>10</v>
      </c>
      <c r="C4" s="14">
        <f>+Parametri!C4</f>
        <v>30</v>
      </c>
      <c r="D4" s="14"/>
      <c r="E4" s="14"/>
      <c r="F4" s="14"/>
      <c r="G4" s="14"/>
      <c r="H4" s="2"/>
    </row>
    <row r="5" spans="1:29" x14ac:dyDescent="0.25">
      <c r="A5" t="s">
        <v>4</v>
      </c>
      <c r="B5" s="14">
        <f>+Parametri!B5</f>
        <v>8</v>
      </c>
      <c r="C5" s="14">
        <f>+Parametri!C5</f>
        <v>40</v>
      </c>
      <c r="D5" s="14"/>
      <c r="E5" s="14"/>
      <c r="F5" s="14"/>
      <c r="G5" s="14"/>
      <c r="H5" s="2"/>
    </row>
    <row r="6" spans="1:29" x14ac:dyDescent="0.25">
      <c r="B6" s="15" t="s">
        <v>54</v>
      </c>
      <c r="C6" s="15" t="s">
        <v>55</v>
      </c>
      <c r="D6" s="15"/>
      <c r="E6" s="15"/>
      <c r="F6" s="15"/>
      <c r="G6" s="15"/>
      <c r="H6" s="1"/>
    </row>
    <row r="7" spans="1:29" x14ac:dyDescent="0.25">
      <c r="B7" s="3">
        <f>INTERCEPT(B4:B5,C4:C5)</f>
        <v>16</v>
      </c>
      <c r="C7" s="3">
        <f>SLOPE(B4:B5,C4:C5)</f>
        <v>-0.2</v>
      </c>
      <c r="D7" s="3"/>
      <c r="E7" s="3"/>
      <c r="F7" s="3"/>
      <c r="G7" s="3"/>
      <c r="H7" s="3"/>
    </row>
    <row r="8" spans="1:29" x14ac:dyDescent="0.25">
      <c r="B8" s="3"/>
      <c r="C8" s="3"/>
      <c r="D8" s="3"/>
      <c r="E8" s="3"/>
      <c r="F8" s="3"/>
      <c r="G8" s="3"/>
      <c r="H8" s="3"/>
    </row>
    <row r="9" spans="1:29" x14ac:dyDescent="0.25">
      <c r="B9" s="64" t="s">
        <v>56</v>
      </c>
      <c r="C9" s="64"/>
      <c r="D9" s="3"/>
      <c r="E9" s="3"/>
      <c r="F9" s="3"/>
      <c r="G9" s="3"/>
      <c r="H9" s="3"/>
    </row>
    <row r="10" spans="1:29" x14ac:dyDescent="0.25">
      <c r="A10" t="s">
        <v>7</v>
      </c>
      <c r="B10" s="1" t="s">
        <v>10</v>
      </c>
      <c r="C10" s="1" t="s">
        <v>0</v>
      </c>
      <c r="D10" s="3"/>
      <c r="E10" s="3"/>
      <c r="F10" s="3"/>
      <c r="G10" s="3"/>
      <c r="H10" s="3"/>
    </row>
    <row r="11" spans="1:29" x14ac:dyDescent="0.25">
      <c r="A11" t="s">
        <v>3</v>
      </c>
      <c r="B11" s="14">
        <v>11</v>
      </c>
      <c r="C11" s="14">
        <v>35</v>
      </c>
      <c r="D11" s="3"/>
      <c r="E11" s="3"/>
      <c r="F11" s="3"/>
      <c r="G11" s="3"/>
      <c r="H11" s="3"/>
    </row>
    <row r="12" spans="1:29" x14ac:dyDescent="0.25">
      <c r="A12" t="s">
        <v>4</v>
      </c>
      <c r="B12" s="14">
        <v>7</v>
      </c>
      <c r="C12" s="14">
        <v>45</v>
      </c>
      <c r="D12" s="3"/>
      <c r="E12" s="3"/>
      <c r="F12" s="3"/>
      <c r="G12" s="3"/>
      <c r="H12" s="3"/>
    </row>
    <row r="13" spans="1:29" x14ac:dyDescent="0.25">
      <c r="B13" s="15" t="s">
        <v>57</v>
      </c>
      <c r="C13" s="15" t="s">
        <v>58</v>
      </c>
      <c r="D13" s="3"/>
      <c r="E13" s="3"/>
      <c r="F13" s="3"/>
      <c r="G13" s="3"/>
      <c r="H13" s="3"/>
    </row>
    <row r="14" spans="1:29" x14ac:dyDescent="0.25">
      <c r="B14" s="3">
        <f>INTERCEPT(B11:B12,C11:C12)</f>
        <v>25</v>
      </c>
      <c r="C14" s="3">
        <f>SLOPE(B11:B12,C11:C12)</f>
        <v>-0.4</v>
      </c>
      <c r="D14" s="3"/>
      <c r="E14" s="3"/>
      <c r="F14" s="3"/>
      <c r="G14" s="3"/>
      <c r="H14" s="3"/>
    </row>
    <row r="15" spans="1:29" x14ac:dyDescent="0.25">
      <c r="B15" s="3"/>
      <c r="C15" s="3"/>
      <c r="D15" s="3"/>
      <c r="E15" s="3"/>
      <c r="F15" s="3"/>
      <c r="G15" s="3"/>
      <c r="H15" s="3"/>
    </row>
    <row r="16" spans="1:29" x14ac:dyDescent="0.25">
      <c r="A16" t="s">
        <v>59</v>
      </c>
      <c r="B16" s="19">
        <v>1</v>
      </c>
      <c r="C16" s="3"/>
      <c r="D16" s="3"/>
      <c r="E16" s="3"/>
      <c r="F16" s="3"/>
      <c r="G16" s="3"/>
      <c r="H16" s="3"/>
    </row>
    <row r="17" spans="1:8" x14ac:dyDescent="0.25">
      <c r="A17" t="s">
        <v>60</v>
      </c>
      <c r="B17" s="19">
        <v>1</v>
      </c>
      <c r="C17" s="3"/>
      <c r="D17" s="3"/>
      <c r="E17" s="3"/>
      <c r="F17" s="3"/>
      <c r="G17" s="3"/>
      <c r="H17" s="3"/>
    </row>
    <row r="18" spans="1:8" x14ac:dyDescent="0.25">
      <c r="A18" t="s">
        <v>40</v>
      </c>
      <c r="B18" s="19">
        <v>1</v>
      </c>
      <c r="C18" s="3"/>
      <c r="D18" s="3"/>
      <c r="E18" s="3"/>
      <c r="F18" s="3"/>
      <c r="G18" s="3"/>
      <c r="H18" s="3"/>
    </row>
    <row r="19" spans="1:8" x14ac:dyDescent="0.25">
      <c r="A19" t="s">
        <v>41</v>
      </c>
      <c r="B19" s="19">
        <v>1</v>
      </c>
      <c r="C19" s="3"/>
      <c r="D19" s="3"/>
      <c r="E19" s="3"/>
      <c r="F19" s="3"/>
      <c r="G19" s="3"/>
      <c r="H19" s="3"/>
    </row>
    <row r="20" spans="1:8" x14ac:dyDescent="0.25">
      <c r="B20" s="3"/>
      <c r="C20" s="3"/>
      <c r="D20" s="3"/>
      <c r="E20" s="3"/>
      <c r="F20" s="3"/>
      <c r="G20" s="3"/>
      <c r="H20" s="3"/>
    </row>
    <row r="21" spans="1:8" x14ac:dyDescent="0.25">
      <c r="B21" s="6" t="s">
        <v>62</v>
      </c>
      <c r="C21" s="6" t="s">
        <v>61</v>
      </c>
      <c r="D21" s="3"/>
      <c r="E21" s="3"/>
      <c r="F21" s="3"/>
      <c r="G21" s="3"/>
      <c r="H21" s="3"/>
    </row>
    <row r="22" spans="1:8" x14ac:dyDescent="0.25">
      <c r="A22" t="s">
        <v>65</v>
      </c>
      <c r="B22" s="3">
        <v>0</v>
      </c>
      <c r="C22" s="3">
        <f>+($B$7+$B$16*B22+$C$7*$B$18)/2</f>
        <v>7.9</v>
      </c>
      <c r="D22" s="3"/>
      <c r="E22" s="3"/>
      <c r="F22" s="3"/>
      <c r="G22" s="3"/>
      <c r="H22" s="3"/>
    </row>
    <row r="23" spans="1:8" x14ac:dyDescent="0.25">
      <c r="B23" s="3">
        <f>+(2*C23-B7-C7*B18)/B16</f>
        <v>-15.8</v>
      </c>
      <c r="C23" s="3">
        <v>0</v>
      </c>
      <c r="D23" s="3"/>
      <c r="E23" s="3"/>
      <c r="F23" s="3"/>
      <c r="G23" s="3"/>
      <c r="H23" s="3"/>
    </row>
    <row r="24" spans="1:8" x14ac:dyDescent="0.25">
      <c r="B24" t="s">
        <v>67</v>
      </c>
      <c r="C24" t="s">
        <v>68</v>
      </c>
      <c r="D24" s="3"/>
      <c r="E24" s="3"/>
      <c r="F24" s="3"/>
      <c r="G24" s="3"/>
      <c r="H24" s="3"/>
    </row>
    <row r="25" spans="1:8" x14ac:dyDescent="0.25">
      <c r="B25" s="3">
        <f>INTERCEPT(B22:B23,C22:C23)</f>
        <v>-15.8</v>
      </c>
      <c r="C25" s="3">
        <f>SLOPE(B22:B23,C22:C23)</f>
        <v>2</v>
      </c>
      <c r="D25" s="3"/>
      <c r="E25" s="3"/>
      <c r="F25" s="3"/>
      <c r="G25" s="3"/>
      <c r="H25" s="3"/>
    </row>
    <row r="26" spans="1:8" x14ac:dyDescent="0.25">
      <c r="B26" s="3"/>
      <c r="C26" s="3"/>
      <c r="D26" s="3"/>
      <c r="E26" s="3"/>
      <c r="F26" s="3"/>
      <c r="G26" s="3"/>
      <c r="H26" s="3"/>
    </row>
    <row r="27" spans="1:8" x14ac:dyDescent="0.25">
      <c r="A27" t="s">
        <v>66</v>
      </c>
      <c r="B27" s="3">
        <v>0</v>
      </c>
      <c r="C27" s="3">
        <f>+(2*B27-B14-C14*B19)/B17</f>
        <v>-24.6</v>
      </c>
      <c r="D27" s="3"/>
      <c r="E27" s="3"/>
      <c r="F27" s="3"/>
      <c r="G27" s="3"/>
      <c r="H27" s="3"/>
    </row>
    <row r="28" spans="1:8" x14ac:dyDescent="0.25">
      <c r="B28" s="3">
        <f>+(B14+B17*C28+C14*B19)/2</f>
        <v>12.3</v>
      </c>
      <c r="C28" s="3">
        <v>0</v>
      </c>
      <c r="D28" s="3"/>
      <c r="E28" s="3"/>
      <c r="F28" s="3"/>
      <c r="G28" s="3"/>
      <c r="H28" s="3"/>
    </row>
    <row r="29" spans="1:8" x14ac:dyDescent="0.25">
      <c r="B29" t="s">
        <v>69</v>
      </c>
      <c r="C29" t="s">
        <v>70</v>
      </c>
      <c r="D29" s="3"/>
      <c r="E29" s="3"/>
      <c r="F29" s="3"/>
      <c r="G29" s="3"/>
      <c r="H29" s="3"/>
    </row>
    <row r="30" spans="1:8" x14ac:dyDescent="0.25">
      <c r="B30" s="3">
        <f>INTERCEPT(B27:B28,C27:C28)</f>
        <v>12.3</v>
      </c>
      <c r="C30" s="3">
        <f>SLOPE(B27:B28,C27:C28)</f>
        <v>0.5</v>
      </c>
      <c r="D30" s="3"/>
      <c r="E30" s="3"/>
      <c r="F30" s="3"/>
      <c r="G30" s="3"/>
      <c r="H30" s="3"/>
    </row>
    <row r="31" spans="1:8" x14ac:dyDescent="0.25">
      <c r="B31" s="3"/>
      <c r="C31" s="3"/>
      <c r="D31" s="3"/>
      <c r="E31" s="3"/>
      <c r="F31" s="3"/>
      <c r="G31" s="3"/>
      <c r="H31" s="3"/>
    </row>
    <row r="32" spans="1:8" x14ac:dyDescent="0.25">
      <c r="A32" t="s">
        <v>71</v>
      </c>
      <c r="B32" s="4">
        <f>MIN(I38:I133)</f>
        <v>0.19999999999999929</v>
      </c>
      <c r="D32" s="3"/>
      <c r="E32" s="3"/>
      <c r="F32" s="3"/>
      <c r="G32" s="3"/>
      <c r="H32" s="3"/>
    </row>
    <row r="33" spans="1:11" x14ac:dyDescent="0.25">
      <c r="B33" s="3"/>
      <c r="C33" s="3"/>
      <c r="D33" s="3"/>
      <c r="E33" s="3"/>
      <c r="F33" s="3"/>
      <c r="G33" s="3"/>
      <c r="H33" s="3"/>
    </row>
    <row r="34" spans="1:11" x14ac:dyDescent="0.25">
      <c r="B34" s="3"/>
      <c r="C34" s="3"/>
      <c r="D34" s="3"/>
      <c r="E34" s="3"/>
      <c r="F34" s="3"/>
      <c r="G34" s="3"/>
      <c r="H34" s="3"/>
    </row>
    <row r="35" spans="1:11" x14ac:dyDescent="0.25">
      <c r="B35" s="6" t="s">
        <v>62</v>
      </c>
      <c r="C35" s="6" t="s">
        <v>61</v>
      </c>
      <c r="D35" s="3"/>
      <c r="E35" s="3"/>
      <c r="F35" s="3"/>
      <c r="G35" s="3"/>
      <c r="H35" s="3"/>
    </row>
    <row r="36" spans="1:11" x14ac:dyDescent="0.25">
      <c r="B36" s="12">
        <f>MAX(J38:J133)</f>
        <v>18.600000000000001</v>
      </c>
      <c r="C36">
        <v>0</v>
      </c>
      <c r="D36" s="12"/>
      <c r="E36" s="12"/>
      <c r="F36" s="12"/>
      <c r="G36" s="12"/>
    </row>
    <row r="37" spans="1:11" x14ac:dyDescent="0.25">
      <c r="A37" t="s">
        <v>14</v>
      </c>
      <c r="B37">
        <f>+B36</f>
        <v>18.600000000000001</v>
      </c>
      <c r="C37" s="12">
        <f>MAX(K38:K133)</f>
        <v>21.6</v>
      </c>
      <c r="D37" s="12"/>
      <c r="E37" s="12"/>
      <c r="F37" s="1" t="s">
        <v>62</v>
      </c>
      <c r="G37" s="12" t="str">
        <f>+A22</f>
        <v>Curva R1(P2)</v>
      </c>
      <c r="H37" t="str">
        <f>+A27</f>
        <v>Curva R2(P1)</v>
      </c>
    </row>
    <row r="38" spans="1:11" x14ac:dyDescent="0.25">
      <c r="B38">
        <v>0</v>
      </c>
      <c r="C38">
        <f>+C37</f>
        <v>21.6</v>
      </c>
      <c r="F38" s="4">
        <v>0</v>
      </c>
      <c r="G38" s="4">
        <f>+$B$25+$C$25*F38</f>
        <v>-15.8</v>
      </c>
      <c r="H38" s="4">
        <f>+$B$30+$C$30*F38</f>
        <v>12.3</v>
      </c>
      <c r="I38" s="4">
        <f>ABS(+G38-H38)</f>
        <v>28.1</v>
      </c>
      <c r="J38">
        <f>IF(I38=$B$32,F38,0)</f>
        <v>0</v>
      </c>
      <c r="K38">
        <f>IF(I38=$B$32,H38,0)</f>
        <v>0</v>
      </c>
    </row>
    <row r="39" spans="1:11" x14ac:dyDescent="0.25">
      <c r="F39" s="4">
        <v>0.3</v>
      </c>
      <c r="G39" s="4">
        <f>+$B$25+$C$25*F39</f>
        <v>-15.200000000000001</v>
      </c>
      <c r="H39" s="4">
        <f>+$B$30+$C$30*F39</f>
        <v>12.450000000000001</v>
      </c>
      <c r="I39" s="4">
        <f t="shared" ref="I39:I102" si="0">ABS(+G39-H39)</f>
        <v>27.650000000000002</v>
      </c>
      <c r="J39">
        <f t="shared" ref="J39:J102" si="1">IF(I39=$B$32,F39,0)</f>
        <v>0</v>
      </c>
      <c r="K39">
        <f t="shared" ref="K39:K102" si="2">IF(I39=$B$32,H39,0)</f>
        <v>0</v>
      </c>
    </row>
    <row r="40" spans="1:11" x14ac:dyDescent="0.25">
      <c r="F40" s="4">
        <v>0.6</v>
      </c>
      <c r="G40" s="4">
        <f t="shared" ref="G40:G103" si="3">+$B$25+$C$25*F40</f>
        <v>-14.600000000000001</v>
      </c>
      <c r="H40" s="4">
        <f t="shared" ref="H40:H103" si="4">+$B$30+$C$30*F40</f>
        <v>12.600000000000001</v>
      </c>
      <c r="I40" s="4">
        <f t="shared" si="0"/>
        <v>27.200000000000003</v>
      </c>
      <c r="J40">
        <f t="shared" si="1"/>
        <v>0</v>
      </c>
      <c r="K40">
        <f t="shared" si="2"/>
        <v>0</v>
      </c>
    </row>
    <row r="41" spans="1:11" x14ac:dyDescent="0.25">
      <c r="F41" s="4">
        <v>0.9</v>
      </c>
      <c r="G41" s="4">
        <f t="shared" si="3"/>
        <v>-14</v>
      </c>
      <c r="H41" s="4">
        <f t="shared" si="4"/>
        <v>12.75</v>
      </c>
      <c r="I41" s="4">
        <f t="shared" si="0"/>
        <v>26.75</v>
      </c>
      <c r="J41">
        <f t="shared" si="1"/>
        <v>0</v>
      </c>
      <c r="K41">
        <f t="shared" si="2"/>
        <v>0</v>
      </c>
    </row>
    <row r="42" spans="1:11" x14ac:dyDescent="0.25">
      <c r="F42" s="4">
        <v>1.2</v>
      </c>
      <c r="G42" s="4">
        <f t="shared" si="3"/>
        <v>-13.4</v>
      </c>
      <c r="H42" s="4">
        <f t="shared" si="4"/>
        <v>12.9</v>
      </c>
      <c r="I42" s="4">
        <f t="shared" si="0"/>
        <v>26.3</v>
      </c>
      <c r="J42">
        <f t="shared" si="1"/>
        <v>0</v>
      </c>
      <c r="K42">
        <f t="shared" si="2"/>
        <v>0</v>
      </c>
    </row>
    <row r="43" spans="1:11" x14ac:dyDescent="0.25">
      <c r="F43" s="4">
        <v>1.5</v>
      </c>
      <c r="G43" s="4">
        <f t="shared" si="3"/>
        <v>-12.8</v>
      </c>
      <c r="H43" s="4">
        <f t="shared" si="4"/>
        <v>13.05</v>
      </c>
      <c r="I43" s="4">
        <f t="shared" si="0"/>
        <v>25.85</v>
      </c>
      <c r="J43">
        <f t="shared" si="1"/>
        <v>0</v>
      </c>
      <c r="K43">
        <f t="shared" si="2"/>
        <v>0</v>
      </c>
    </row>
    <row r="44" spans="1:11" x14ac:dyDescent="0.25">
      <c r="F44" s="4">
        <v>1.8</v>
      </c>
      <c r="G44" s="4">
        <f t="shared" si="3"/>
        <v>-12.200000000000001</v>
      </c>
      <c r="H44" s="4">
        <f t="shared" si="4"/>
        <v>13.200000000000001</v>
      </c>
      <c r="I44" s="4">
        <f t="shared" si="0"/>
        <v>25.400000000000002</v>
      </c>
      <c r="J44">
        <f t="shared" si="1"/>
        <v>0</v>
      </c>
      <c r="K44">
        <f t="shared" si="2"/>
        <v>0</v>
      </c>
    </row>
    <row r="45" spans="1:11" x14ac:dyDescent="0.25">
      <c r="F45" s="4">
        <v>2.1</v>
      </c>
      <c r="G45" s="4">
        <f t="shared" si="3"/>
        <v>-11.600000000000001</v>
      </c>
      <c r="H45" s="4">
        <f t="shared" si="4"/>
        <v>13.350000000000001</v>
      </c>
      <c r="I45" s="4">
        <f t="shared" si="0"/>
        <v>24.950000000000003</v>
      </c>
      <c r="J45">
        <f t="shared" si="1"/>
        <v>0</v>
      </c>
      <c r="K45">
        <f t="shared" si="2"/>
        <v>0</v>
      </c>
    </row>
    <row r="46" spans="1:11" x14ac:dyDescent="0.25">
      <c r="F46" s="4">
        <v>2.4</v>
      </c>
      <c r="G46" s="4">
        <f t="shared" si="3"/>
        <v>-11</v>
      </c>
      <c r="H46" s="4">
        <f t="shared" si="4"/>
        <v>13.5</v>
      </c>
      <c r="I46" s="4">
        <f t="shared" si="0"/>
        <v>24.5</v>
      </c>
      <c r="J46">
        <f t="shared" si="1"/>
        <v>0</v>
      </c>
      <c r="K46">
        <f t="shared" si="2"/>
        <v>0</v>
      </c>
    </row>
    <row r="47" spans="1:11" x14ac:dyDescent="0.25">
      <c r="B47" s="12"/>
      <c r="C47" s="12"/>
      <c r="D47" s="12"/>
      <c r="E47" s="12"/>
      <c r="F47" s="4">
        <v>2.7</v>
      </c>
      <c r="G47" s="4">
        <f t="shared" si="3"/>
        <v>-10.4</v>
      </c>
      <c r="H47" s="4">
        <f t="shared" si="4"/>
        <v>13.65</v>
      </c>
      <c r="I47" s="4">
        <f t="shared" si="0"/>
        <v>24.05</v>
      </c>
      <c r="J47">
        <f t="shared" si="1"/>
        <v>0</v>
      </c>
      <c r="K47">
        <f t="shared" si="2"/>
        <v>0</v>
      </c>
    </row>
    <row r="48" spans="1:11" x14ac:dyDescent="0.25">
      <c r="F48" s="4">
        <v>3</v>
      </c>
      <c r="G48" s="4">
        <f t="shared" si="3"/>
        <v>-9.8000000000000007</v>
      </c>
      <c r="H48" s="4">
        <f t="shared" si="4"/>
        <v>13.8</v>
      </c>
      <c r="I48" s="4">
        <f t="shared" si="0"/>
        <v>23.6</v>
      </c>
      <c r="J48">
        <f t="shared" si="1"/>
        <v>0</v>
      </c>
      <c r="K48">
        <f t="shared" si="2"/>
        <v>0</v>
      </c>
    </row>
    <row r="49" spans="1:11" x14ac:dyDescent="0.25">
      <c r="B49" s="12"/>
      <c r="C49" s="12"/>
      <c r="D49" s="17"/>
      <c r="E49" s="17"/>
      <c r="F49" s="4">
        <v>3.3</v>
      </c>
      <c r="G49" s="4">
        <f t="shared" si="3"/>
        <v>-9.2000000000000011</v>
      </c>
      <c r="H49" s="4">
        <f t="shared" si="4"/>
        <v>13.950000000000001</v>
      </c>
      <c r="I49" s="4">
        <f t="shared" si="0"/>
        <v>23.150000000000002</v>
      </c>
      <c r="J49">
        <f t="shared" si="1"/>
        <v>0</v>
      </c>
      <c r="K49">
        <f t="shared" si="2"/>
        <v>0</v>
      </c>
    </row>
    <row r="50" spans="1:11" x14ac:dyDescent="0.25">
      <c r="B50" s="1"/>
      <c r="C50" s="1"/>
      <c r="D50" s="1"/>
      <c r="E50" s="1"/>
      <c r="F50" s="4">
        <v>3.6</v>
      </c>
      <c r="G50" s="4">
        <f t="shared" si="3"/>
        <v>-8.6000000000000014</v>
      </c>
      <c r="H50" s="4">
        <f t="shared" si="4"/>
        <v>14.100000000000001</v>
      </c>
      <c r="I50" s="4">
        <f t="shared" si="0"/>
        <v>22.700000000000003</v>
      </c>
      <c r="J50">
        <f t="shared" si="1"/>
        <v>0</v>
      </c>
      <c r="K50">
        <f t="shared" si="2"/>
        <v>0</v>
      </c>
    </row>
    <row r="51" spans="1:11" x14ac:dyDescent="0.25">
      <c r="C51" s="3"/>
      <c r="D51" s="3"/>
      <c r="E51" s="3"/>
      <c r="F51" s="4">
        <v>3.9</v>
      </c>
      <c r="G51" s="4">
        <f t="shared" si="3"/>
        <v>-8</v>
      </c>
      <c r="H51" s="4">
        <f t="shared" si="4"/>
        <v>14.25</v>
      </c>
      <c r="I51" s="4">
        <f t="shared" si="0"/>
        <v>22.25</v>
      </c>
      <c r="J51">
        <f t="shared" si="1"/>
        <v>0</v>
      </c>
      <c r="K51">
        <f t="shared" si="2"/>
        <v>0</v>
      </c>
    </row>
    <row r="52" spans="1:11" x14ac:dyDescent="0.25">
      <c r="A52" s="1" t="s">
        <v>62</v>
      </c>
      <c r="B52" s="1" t="s">
        <v>63</v>
      </c>
      <c r="C52" s="1" t="s">
        <v>61</v>
      </c>
      <c r="D52" s="1" t="s">
        <v>64</v>
      </c>
      <c r="E52" s="3"/>
      <c r="F52" s="4">
        <v>4.2</v>
      </c>
      <c r="G52" s="4">
        <f t="shared" si="3"/>
        <v>-7.4</v>
      </c>
      <c r="H52" s="4">
        <f t="shared" si="4"/>
        <v>14.4</v>
      </c>
      <c r="I52" s="4">
        <f t="shared" si="0"/>
        <v>21.8</v>
      </c>
      <c r="J52">
        <f t="shared" si="1"/>
        <v>0</v>
      </c>
      <c r="K52">
        <f t="shared" si="2"/>
        <v>0</v>
      </c>
    </row>
    <row r="53" spans="1:11" x14ac:dyDescent="0.25">
      <c r="A53" s="12">
        <v>0</v>
      </c>
      <c r="B53" s="12">
        <f t="shared" ref="B53:B60" si="5">+($B$7+$B$16*A53+$C$7*$B$18)/2</f>
        <v>7.9</v>
      </c>
      <c r="C53" s="12">
        <v>0</v>
      </c>
      <c r="D53" s="12">
        <f t="shared" ref="D53:D60" si="6">+($B$14+$B$17*C53+$C$14*$B$19)/2</f>
        <v>12.3</v>
      </c>
      <c r="E53" s="3"/>
      <c r="F53" s="4">
        <v>4.5</v>
      </c>
      <c r="G53" s="4">
        <f t="shared" si="3"/>
        <v>-6.8000000000000007</v>
      </c>
      <c r="H53" s="4">
        <f t="shared" si="4"/>
        <v>14.55</v>
      </c>
      <c r="I53" s="4">
        <f t="shared" si="0"/>
        <v>21.35</v>
      </c>
      <c r="J53">
        <f t="shared" si="1"/>
        <v>0</v>
      </c>
      <c r="K53">
        <f t="shared" si="2"/>
        <v>0</v>
      </c>
    </row>
    <row r="54" spans="1:11" x14ac:dyDescent="0.25">
      <c r="A54" s="12">
        <v>1</v>
      </c>
      <c r="B54" s="12">
        <f t="shared" si="5"/>
        <v>8.4</v>
      </c>
      <c r="C54" s="12">
        <v>1</v>
      </c>
      <c r="D54" s="12">
        <f t="shared" si="6"/>
        <v>12.8</v>
      </c>
      <c r="E54" s="3"/>
      <c r="F54" s="4">
        <v>4.8</v>
      </c>
      <c r="G54" s="4">
        <f t="shared" si="3"/>
        <v>-6.2000000000000011</v>
      </c>
      <c r="H54" s="4">
        <f t="shared" si="4"/>
        <v>14.700000000000001</v>
      </c>
      <c r="I54" s="4">
        <f t="shared" si="0"/>
        <v>20.900000000000002</v>
      </c>
      <c r="J54">
        <f t="shared" si="1"/>
        <v>0</v>
      </c>
      <c r="K54">
        <f t="shared" si="2"/>
        <v>0</v>
      </c>
    </row>
    <row r="55" spans="1:11" x14ac:dyDescent="0.25">
      <c r="A55" s="12">
        <v>2</v>
      </c>
      <c r="B55" s="12">
        <f t="shared" si="5"/>
        <v>8.9</v>
      </c>
      <c r="C55" s="12">
        <v>2</v>
      </c>
      <c r="D55" s="12">
        <f t="shared" si="6"/>
        <v>13.3</v>
      </c>
      <c r="E55" s="3"/>
      <c r="F55" s="4">
        <v>5.0999999999999996</v>
      </c>
      <c r="G55" s="4">
        <f t="shared" si="3"/>
        <v>-5.6000000000000014</v>
      </c>
      <c r="H55" s="4">
        <f t="shared" si="4"/>
        <v>14.850000000000001</v>
      </c>
      <c r="I55" s="4">
        <f t="shared" si="0"/>
        <v>20.450000000000003</v>
      </c>
      <c r="J55">
        <f t="shared" si="1"/>
        <v>0</v>
      </c>
      <c r="K55">
        <f t="shared" si="2"/>
        <v>0</v>
      </c>
    </row>
    <row r="56" spans="1:11" x14ac:dyDescent="0.25">
      <c r="A56" s="12">
        <v>3</v>
      </c>
      <c r="B56" s="12">
        <f t="shared" si="5"/>
        <v>9.4</v>
      </c>
      <c r="C56" s="12">
        <v>3</v>
      </c>
      <c r="D56" s="12">
        <f t="shared" si="6"/>
        <v>13.8</v>
      </c>
      <c r="E56" s="3"/>
      <c r="F56" s="4">
        <v>5.4</v>
      </c>
      <c r="G56" s="4">
        <f t="shared" si="3"/>
        <v>-5</v>
      </c>
      <c r="H56" s="4">
        <f t="shared" si="4"/>
        <v>15</v>
      </c>
      <c r="I56" s="4">
        <f t="shared" si="0"/>
        <v>20</v>
      </c>
      <c r="J56">
        <f t="shared" si="1"/>
        <v>0</v>
      </c>
      <c r="K56">
        <f t="shared" si="2"/>
        <v>0</v>
      </c>
    </row>
    <row r="57" spans="1:11" x14ac:dyDescent="0.25">
      <c r="A57" s="12">
        <v>4</v>
      </c>
      <c r="B57" s="12">
        <f t="shared" si="5"/>
        <v>9.9</v>
      </c>
      <c r="C57" s="12">
        <v>4</v>
      </c>
      <c r="D57" s="12">
        <f t="shared" si="6"/>
        <v>14.3</v>
      </c>
      <c r="E57" s="3"/>
      <c r="F57" s="4">
        <v>5.7</v>
      </c>
      <c r="G57" s="4">
        <f t="shared" si="3"/>
        <v>-4.4000000000000004</v>
      </c>
      <c r="H57" s="4">
        <f t="shared" si="4"/>
        <v>15.15</v>
      </c>
      <c r="I57" s="4">
        <f t="shared" si="0"/>
        <v>19.55</v>
      </c>
      <c r="J57">
        <f t="shared" si="1"/>
        <v>0</v>
      </c>
      <c r="K57">
        <f t="shared" si="2"/>
        <v>0</v>
      </c>
    </row>
    <row r="58" spans="1:11" x14ac:dyDescent="0.25">
      <c r="A58" s="12">
        <v>5</v>
      </c>
      <c r="B58" s="12">
        <f t="shared" si="5"/>
        <v>10.4</v>
      </c>
      <c r="C58" s="12">
        <v>5</v>
      </c>
      <c r="D58" s="12">
        <f t="shared" si="6"/>
        <v>14.8</v>
      </c>
      <c r="E58" s="3"/>
      <c r="F58" s="4">
        <v>6</v>
      </c>
      <c r="G58" s="4">
        <f t="shared" si="3"/>
        <v>-3.8000000000000007</v>
      </c>
      <c r="H58" s="4">
        <f t="shared" si="4"/>
        <v>15.3</v>
      </c>
      <c r="I58" s="4">
        <f t="shared" si="0"/>
        <v>19.100000000000001</v>
      </c>
      <c r="J58">
        <f t="shared" si="1"/>
        <v>0</v>
      </c>
      <c r="K58">
        <f t="shared" si="2"/>
        <v>0</v>
      </c>
    </row>
    <row r="59" spans="1:11" x14ac:dyDescent="0.25">
      <c r="A59" s="12">
        <v>6</v>
      </c>
      <c r="B59" s="12">
        <f t="shared" si="5"/>
        <v>10.9</v>
      </c>
      <c r="C59" s="12">
        <v>6</v>
      </c>
      <c r="D59" s="12">
        <f t="shared" si="6"/>
        <v>15.3</v>
      </c>
      <c r="E59" s="3"/>
      <c r="F59" s="4">
        <v>6.3</v>
      </c>
      <c r="G59" s="4">
        <f t="shared" si="3"/>
        <v>-3.2000000000000011</v>
      </c>
      <c r="H59" s="4">
        <f t="shared" si="4"/>
        <v>15.450000000000001</v>
      </c>
      <c r="I59" s="4">
        <f t="shared" si="0"/>
        <v>18.650000000000002</v>
      </c>
      <c r="J59">
        <f t="shared" si="1"/>
        <v>0</v>
      </c>
      <c r="K59">
        <f t="shared" si="2"/>
        <v>0</v>
      </c>
    </row>
    <row r="60" spans="1:11" x14ac:dyDescent="0.25">
      <c r="A60" s="12">
        <v>7</v>
      </c>
      <c r="B60" s="12">
        <f t="shared" si="5"/>
        <v>11.4</v>
      </c>
      <c r="C60" s="12">
        <v>7</v>
      </c>
      <c r="D60" s="12">
        <f t="shared" si="6"/>
        <v>15.8</v>
      </c>
      <c r="E60" s="3"/>
      <c r="F60" s="4">
        <v>6.6</v>
      </c>
      <c r="G60" s="4">
        <f t="shared" si="3"/>
        <v>-2.6000000000000014</v>
      </c>
      <c r="H60" s="4">
        <f t="shared" si="4"/>
        <v>15.600000000000001</v>
      </c>
      <c r="I60" s="4">
        <f t="shared" si="0"/>
        <v>18.200000000000003</v>
      </c>
      <c r="J60">
        <f t="shared" si="1"/>
        <v>0</v>
      </c>
      <c r="K60">
        <f t="shared" si="2"/>
        <v>0</v>
      </c>
    </row>
    <row r="61" spans="1:11" x14ac:dyDescent="0.25">
      <c r="C61" s="3"/>
      <c r="D61" s="3"/>
      <c r="E61" s="3"/>
      <c r="F61" s="4">
        <v>6.9</v>
      </c>
      <c r="G61" s="4">
        <f t="shared" si="3"/>
        <v>-2</v>
      </c>
      <c r="H61" s="4">
        <f t="shared" si="4"/>
        <v>15.75</v>
      </c>
      <c r="I61" s="4">
        <f t="shared" si="0"/>
        <v>17.75</v>
      </c>
      <c r="J61">
        <f t="shared" si="1"/>
        <v>0</v>
      </c>
      <c r="K61">
        <f t="shared" si="2"/>
        <v>0</v>
      </c>
    </row>
    <row r="62" spans="1:11" x14ac:dyDescent="0.25">
      <c r="C62" s="3"/>
      <c r="D62" s="3"/>
      <c r="E62" s="3"/>
      <c r="F62" s="4">
        <v>7.2</v>
      </c>
      <c r="G62" s="4">
        <f t="shared" si="3"/>
        <v>-1.4000000000000004</v>
      </c>
      <c r="H62" s="4">
        <f t="shared" si="4"/>
        <v>15.9</v>
      </c>
      <c r="I62" s="4">
        <f t="shared" si="0"/>
        <v>17.3</v>
      </c>
      <c r="J62">
        <f t="shared" si="1"/>
        <v>0</v>
      </c>
      <c r="K62">
        <f t="shared" si="2"/>
        <v>0</v>
      </c>
    </row>
    <row r="63" spans="1:11" x14ac:dyDescent="0.25">
      <c r="C63" s="3"/>
      <c r="D63" s="3"/>
      <c r="E63" s="3"/>
      <c r="F63" s="4">
        <v>7.5</v>
      </c>
      <c r="G63" s="4">
        <f t="shared" si="3"/>
        <v>-0.80000000000000071</v>
      </c>
      <c r="H63" s="4">
        <f t="shared" si="4"/>
        <v>16.05</v>
      </c>
      <c r="I63" s="4">
        <f t="shared" si="0"/>
        <v>16.850000000000001</v>
      </c>
      <c r="J63">
        <f t="shared" si="1"/>
        <v>0</v>
      </c>
      <c r="K63">
        <f t="shared" si="2"/>
        <v>0</v>
      </c>
    </row>
    <row r="64" spans="1:11" x14ac:dyDescent="0.25">
      <c r="C64" s="3"/>
      <c r="D64" s="3"/>
      <c r="E64" s="3"/>
      <c r="F64" s="4">
        <v>7.8</v>
      </c>
      <c r="G64" s="4">
        <f t="shared" si="3"/>
        <v>-0.20000000000000107</v>
      </c>
      <c r="H64" s="4">
        <f t="shared" si="4"/>
        <v>16.2</v>
      </c>
      <c r="I64" s="4">
        <f t="shared" si="0"/>
        <v>16.399999999999999</v>
      </c>
      <c r="J64">
        <f t="shared" si="1"/>
        <v>0</v>
      </c>
      <c r="K64">
        <f t="shared" si="2"/>
        <v>0</v>
      </c>
    </row>
    <row r="65" spans="3:11" x14ac:dyDescent="0.25">
      <c r="C65" s="3"/>
      <c r="D65" s="3"/>
      <c r="E65" s="3"/>
      <c r="F65" s="4">
        <v>8.1</v>
      </c>
      <c r="G65" s="4">
        <f t="shared" si="3"/>
        <v>0.39999999999999858</v>
      </c>
      <c r="H65" s="4">
        <f t="shared" si="4"/>
        <v>16.350000000000001</v>
      </c>
      <c r="I65" s="4">
        <f t="shared" si="0"/>
        <v>15.950000000000003</v>
      </c>
      <c r="J65">
        <f t="shared" si="1"/>
        <v>0</v>
      </c>
      <c r="K65">
        <f t="shared" si="2"/>
        <v>0</v>
      </c>
    </row>
    <row r="66" spans="3:11" x14ac:dyDescent="0.25">
      <c r="C66" s="3"/>
      <c r="D66" s="3"/>
      <c r="E66" s="3"/>
      <c r="F66" s="4">
        <v>8.4</v>
      </c>
      <c r="G66" s="4">
        <f t="shared" si="3"/>
        <v>1</v>
      </c>
      <c r="H66" s="4">
        <f t="shared" si="4"/>
        <v>16.5</v>
      </c>
      <c r="I66" s="4">
        <f t="shared" si="0"/>
        <v>15.5</v>
      </c>
      <c r="J66">
        <f t="shared" si="1"/>
        <v>0</v>
      </c>
      <c r="K66">
        <f t="shared" si="2"/>
        <v>0</v>
      </c>
    </row>
    <row r="67" spans="3:11" x14ac:dyDescent="0.25">
      <c r="C67" s="3"/>
      <c r="D67" s="3"/>
      <c r="E67" s="3"/>
      <c r="F67" s="4">
        <v>8.6999999999999993</v>
      </c>
      <c r="G67" s="4">
        <f t="shared" si="3"/>
        <v>1.5999999999999979</v>
      </c>
      <c r="H67" s="4">
        <f t="shared" si="4"/>
        <v>16.649999999999999</v>
      </c>
      <c r="I67" s="4">
        <f t="shared" si="0"/>
        <v>15.05</v>
      </c>
      <c r="J67">
        <f t="shared" si="1"/>
        <v>0</v>
      </c>
      <c r="K67">
        <f t="shared" si="2"/>
        <v>0</v>
      </c>
    </row>
    <row r="68" spans="3:11" x14ac:dyDescent="0.25">
      <c r="C68" s="3"/>
      <c r="D68" s="3"/>
      <c r="E68" s="3"/>
      <c r="F68" s="4">
        <v>9</v>
      </c>
      <c r="G68" s="4">
        <f t="shared" si="3"/>
        <v>2.1999999999999993</v>
      </c>
      <c r="H68" s="4">
        <f t="shared" si="4"/>
        <v>16.8</v>
      </c>
      <c r="I68" s="4">
        <f t="shared" si="0"/>
        <v>14.600000000000001</v>
      </c>
      <c r="J68">
        <f t="shared" si="1"/>
        <v>0</v>
      </c>
      <c r="K68">
        <f t="shared" si="2"/>
        <v>0</v>
      </c>
    </row>
    <row r="69" spans="3:11" x14ac:dyDescent="0.25">
      <c r="C69" s="3"/>
      <c r="D69" s="3"/>
      <c r="E69" s="3"/>
      <c r="F69" s="4">
        <v>9.3000000000000007</v>
      </c>
      <c r="G69" s="4">
        <f t="shared" si="3"/>
        <v>2.8000000000000007</v>
      </c>
      <c r="H69" s="4">
        <f t="shared" si="4"/>
        <v>16.950000000000003</v>
      </c>
      <c r="I69" s="4">
        <f t="shared" si="0"/>
        <v>14.150000000000002</v>
      </c>
      <c r="J69">
        <f t="shared" si="1"/>
        <v>0</v>
      </c>
      <c r="K69">
        <f t="shared" si="2"/>
        <v>0</v>
      </c>
    </row>
    <row r="70" spans="3:11" x14ac:dyDescent="0.25">
      <c r="C70" s="3"/>
      <c r="D70" s="3"/>
      <c r="E70" s="3"/>
      <c r="F70" s="4">
        <v>9.6</v>
      </c>
      <c r="G70" s="4">
        <f t="shared" si="3"/>
        <v>3.3999999999999986</v>
      </c>
      <c r="H70" s="4">
        <f t="shared" si="4"/>
        <v>17.100000000000001</v>
      </c>
      <c r="I70" s="4">
        <f t="shared" si="0"/>
        <v>13.700000000000003</v>
      </c>
      <c r="J70">
        <f t="shared" si="1"/>
        <v>0</v>
      </c>
      <c r="K70">
        <f t="shared" si="2"/>
        <v>0</v>
      </c>
    </row>
    <row r="71" spans="3:11" x14ac:dyDescent="0.25">
      <c r="C71" s="3"/>
      <c r="D71" s="3"/>
      <c r="E71" s="3"/>
      <c r="F71" s="4">
        <v>9.9</v>
      </c>
      <c r="G71" s="4">
        <f t="shared" si="3"/>
        <v>4</v>
      </c>
      <c r="H71" s="4">
        <f t="shared" si="4"/>
        <v>17.25</v>
      </c>
      <c r="I71" s="4">
        <f t="shared" si="0"/>
        <v>13.25</v>
      </c>
      <c r="J71">
        <f t="shared" si="1"/>
        <v>0</v>
      </c>
      <c r="K71">
        <f t="shared" si="2"/>
        <v>0</v>
      </c>
    </row>
    <row r="72" spans="3:11" x14ac:dyDescent="0.25">
      <c r="C72" s="3"/>
      <c r="D72" s="3"/>
      <c r="E72" s="3"/>
      <c r="F72" s="4">
        <v>10.199999999999999</v>
      </c>
      <c r="G72" s="4">
        <f t="shared" si="3"/>
        <v>4.5999999999999979</v>
      </c>
      <c r="H72" s="4">
        <f t="shared" si="4"/>
        <v>17.399999999999999</v>
      </c>
      <c r="I72" s="4">
        <f t="shared" si="0"/>
        <v>12.8</v>
      </c>
      <c r="J72">
        <f t="shared" si="1"/>
        <v>0</v>
      </c>
      <c r="K72">
        <f t="shared" si="2"/>
        <v>0</v>
      </c>
    </row>
    <row r="73" spans="3:11" x14ac:dyDescent="0.25">
      <c r="C73" s="3"/>
      <c r="D73" s="3"/>
      <c r="E73" s="3"/>
      <c r="F73" s="4">
        <v>10.5</v>
      </c>
      <c r="G73" s="4">
        <f t="shared" si="3"/>
        <v>5.1999999999999993</v>
      </c>
      <c r="H73" s="4">
        <f t="shared" si="4"/>
        <v>17.55</v>
      </c>
      <c r="I73" s="4">
        <f t="shared" si="0"/>
        <v>12.350000000000001</v>
      </c>
      <c r="J73">
        <f t="shared" si="1"/>
        <v>0</v>
      </c>
      <c r="K73">
        <f t="shared" si="2"/>
        <v>0</v>
      </c>
    </row>
    <row r="74" spans="3:11" x14ac:dyDescent="0.25">
      <c r="C74" s="3"/>
      <c r="D74" s="3"/>
      <c r="E74" s="3"/>
      <c r="F74" s="4">
        <v>10.8</v>
      </c>
      <c r="G74" s="4">
        <f t="shared" si="3"/>
        <v>5.8000000000000007</v>
      </c>
      <c r="H74" s="4">
        <f t="shared" si="4"/>
        <v>17.700000000000003</v>
      </c>
      <c r="I74" s="4">
        <f t="shared" si="0"/>
        <v>11.900000000000002</v>
      </c>
      <c r="J74">
        <f t="shared" si="1"/>
        <v>0</v>
      </c>
      <c r="K74">
        <f t="shared" si="2"/>
        <v>0</v>
      </c>
    </row>
    <row r="75" spans="3:11" x14ac:dyDescent="0.25">
      <c r="C75" s="3"/>
      <c r="D75" s="3"/>
      <c r="E75" s="3"/>
      <c r="F75" s="4">
        <v>11.1</v>
      </c>
      <c r="G75" s="4">
        <f t="shared" si="3"/>
        <v>6.3999999999999986</v>
      </c>
      <c r="H75" s="4">
        <f t="shared" si="4"/>
        <v>17.850000000000001</v>
      </c>
      <c r="I75" s="4">
        <f t="shared" si="0"/>
        <v>11.450000000000003</v>
      </c>
      <c r="J75">
        <f t="shared" si="1"/>
        <v>0</v>
      </c>
      <c r="K75">
        <f t="shared" si="2"/>
        <v>0</v>
      </c>
    </row>
    <row r="76" spans="3:11" x14ac:dyDescent="0.25">
      <c r="C76" s="3"/>
      <c r="D76" s="3"/>
      <c r="E76" s="3"/>
      <c r="F76" s="4">
        <v>11.4</v>
      </c>
      <c r="G76" s="4">
        <f t="shared" si="3"/>
        <v>7</v>
      </c>
      <c r="H76" s="4">
        <f t="shared" si="4"/>
        <v>18</v>
      </c>
      <c r="I76" s="4">
        <f t="shared" si="0"/>
        <v>11</v>
      </c>
      <c r="J76">
        <f t="shared" si="1"/>
        <v>0</v>
      </c>
      <c r="K76">
        <f t="shared" si="2"/>
        <v>0</v>
      </c>
    </row>
    <row r="77" spans="3:11" x14ac:dyDescent="0.25">
      <c r="C77" s="3"/>
      <c r="D77" s="3"/>
      <c r="E77" s="3"/>
      <c r="F77" s="4">
        <v>11.7</v>
      </c>
      <c r="G77" s="4">
        <f t="shared" si="3"/>
        <v>7.5999999999999979</v>
      </c>
      <c r="H77" s="4">
        <f t="shared" si="4"/>
        <v>18.149999999999999</v>
      </c>
      <c r="I77" s="4">
        <f t="shared" si="0"/>
        <v>10.55</v>
      </c>
      <c r="J77">
        <f t="shared" si="1"/>
        <v>0</v>
      </c>
      <c r="K77">
        <f t="shared" si="2"/>
        <v>0</v>
      </c>
    </row>
    <row r="78" spans="3:11" x14ac:dyDescent="0.25">
      <c r="C78" s="3"/>
      <c r="D78" s="3"/>
      <c r="E78" s="3"/>
      <c r="F78" s="4">
        <v>12</v>
      </c>
      <c r="G78" s="4">
        <f t="shared" si="3"/>
        <v>8.1999999999999993</v>
      </c>
      <c r="H78" s="4">
        <f t="shared" si="4"/>
        <v>18.3</v>
      </c>
      <c r="I78" s="4">
        <f t="shared" si="0"/>
        <v>10.100000000000001</v>
      </c>
      <c r="J78">
        <f t="shared" si="1"/>
        <v>0</v>
      </c>
      <c r="K78">
        <f t="shared" si="2"/>
        <v>0</v>
      </c>
    </row>
    <row r="79" spans="3:11" x14ac:dyDescent="0.25">
      <c r="C79" s="3"/>
      <c r="D79" s="3"/>
      <c r="E79" s="3"/>
      <c r="F79" s="4">
        <v>12.3</v>
      </c>
      <c r="G79" s="4">
        <f t="shared" si="3"/>
        <v>8.8000000000000007</v>
      </c>
      <c r="H79" s="4">
        <f t="shared" si="4"/>
        <v>18.450000000000003</v>
      </c>
      <c r="I79" s="4">
        <f t="shared" si="0"/>
        <v>9.6500000000000021</v>
      </c>
      <c r="J79">
        <f t="shared" si="1"/>
        <v>0</v>
      </c>
      <c r="K79">
        <f t="shared" si="2"/>
        <v>0</v>
      </c>
    </row>
    <row r="80" spans="3:11" x14ac:dyDescent="0.25">
      <c r="C80" s="3"/>
      <c r="D80" s="3"/>
      <c r="E80" s="3"/>
      <c r="F80" s="4">
        <v>12.6</v>
      </c>
      <c r="G80" s="4">
        <f t="shared" si="3"/>
        <v>9.3999999999999986</v>
      </c>
      <c r="H80" s="4">
        <f t="shared" si="4"/>
        <v>18.600000000000001</v>
      </c>
      <c r="I80" s="4">
        <f t="shared" si="0"/>
        <v>9.2000000000000028</v>
      </c>
      <c r="J80">
        <f t="shared" si="1"/>
        <v>0</v>
      </c>
      <c r="K80">
        <f t="shared" si="2"/>
        <v>0</v>
      </c>
    </row>
    <row r="81" spans="3:11" x14ac:dyDescent="0.25">
      <c r="C81" s="3"/>
      <c r="D81" s="3"/>
      <c r="E81" s="3"/>
      <c r="F81" s="4">
        <v>12.9</v>
      </c>
      <c r="G81" s="4">
        <f t="shared" si="3"/>
        <v>10</v>
      </c>
      <c r="H81" s="4">
        <f t="shared" si="4"/>
        <v>18.75</v>
      </c>
      <c r="I81" s="4">
        <f t="shared" si="0"/>
        <v>8.75</v>
      </c>
      <c r="J81">
        <f t="shared" si="1"/>
        <v>0</v>
      </c>
      <c r="K81">
        <f t="shared" si="2"/>
        <v>0</v>
      </c>
    </row>
    <row r="82" spans="3:11" x14ac:dyDescent="0.25">
      <c r="C82" s="3"/>
      <c r="D82" s="3"/>
      <c r="E82" s="3"/>
      <c r="F82" s="4">
        <v>13.2</v>
      </c>
      <c r="G82" s="4">
        <f t="shared" si="3"/>
        <v>10.599999999999998</v>
      </c>
      <c r="H82" s="4">
        <f t="shared" si="4"/>
        <v>18.899999999999999</v>
      </c>
      <c r="I82" s="4">
        <f t="shared" si="0"/>
        <v>8.3000000000000007</v>
      </c>
      <c r="J82">
        <f t="shared" si="1"/>
        <v>0</v>
      </c>
      <c r="K82">
        <f t="shared" si="2"/>
        <v>0</v>
      </c>
    </row>
    <row r="83" spans="3:11" x14ac:dyDescent="0.25">
      <c r="C83" s="3"/>
      <c r="D83" s="3"/>
      <c r="E83" s="3"/>
      <c r="F83" s="4">
        <v>13.5</v>
      </c>
      <c r="G83" s="4">
        <f t="shared" si="3"/>
        <v>11.2</v>
      </c>
      <c r="H83" s="4">
        <f t="shared" si="4"/>
        <v>19.05</v>
      </c>
      <c r="I83" s="4">
        <f t="shared" si="0"/>
        <v>7.8500000000000014</v>
      </c>
      <c r="J83">
        <f t="shared" si="1"/>
        <v>0</v>
      </c>
      <c r="K83">
        <f t="shared" si="2"/>
        <v>0</v>
      </c>
    </row>
    <row r="84" spans="3:11" x14ac:dyDescent="0.25">
      <c r="C84" s="3"/>
      <c r="D84" s="3"/>
      <c r="E84" s="3"/>
      <c r="F84" s="4">
        <v>13.8</v>
      </c>
      <c r="G84" s="4">
        <f t="shared" si="3"/>
        <v>11.8</v>
      </c>
      <c r="H84" s="4">
        <f t="shared" si="4"/>
        <v>19.200000000000003</v>
      </c>
      <c r="I84" s="4">
        <f t="shared" si="0"/>
        <v>7.4000000000000021</v>
      </c>
      <c r="J84">
        <f t="shared" si="1"/>
        <v>0</v>
      </c>
      <c r="K84">
        <f t="shared" si="2"/>
        <v>0</v>
      </c>
    </row>
    <row r="85" spans="3:11" x14ac:dyDescent="0.25">
      <c r="C85" s="3"/>
      <c r="D85" s="3"/>
      <c r="E85" s="3"/>
      <c r="F85" s="4">
        <v>14.1</v>
      </c>
      <c r="G85" s="4">
        <f t="shared" si="3"/>
        <v>12.399999999999999</v>
      </c>
      <c r="H85" s="4">
        <f t="shared" si="4"/>
        <v>19.350000000000001</v>
      </c>
      <c r="I85" s="4">
        <f t="shared" si="0"/>
        <v>6.9500000000000028</v>
      </c>
      <c r="J85">
        <f t="shared" si="1"/>
        <v>0</v>
      </c>
      <c r="K85">
        <f t="shared" si="2"/>
        <v>0</v>
      </c>
    </row>
    <row r="86" spans="3:11" x14ac:dyDescent="0.25">
      <c r="C86" s="3"/>
      <c r="D86" s="3"/>
      <c r="E86" s="3"/>
      <c r="F86" s="4">
        <v>14.4</v>
      </c>
      <c r="G86" s="4">
        <f t="shared" si="3"/>
        <v>13</v>
      </c>
      <c r="H86" s="4">
        <f t="shared" si="4"/>
        <v>19.5</v>
      </c>
      <c r="I86" s="4">
        <f t="shared" si="0"/>
        <v>6.5</v>
      </c>
      <c r="J86">
        <f t="shared" si="1"/>
        <v>0</v>
      </c>
      <c r="K86">
        <f t="shared" si="2"/>
        <v>0</v>
      </c>
    </row>
    <row r="87" spans="3:11" x14ac:dyDescent="0.25">
      <c r="C87" s="3"/>
      <c r="D87" s="3"/>
      <c r="E87" s="3"/>
      <c r="F87" s="4">
        <v>14.7</v>
      </c>
      <c r="G87" s="4">
        <f t="shared" si="3"/>
        <v>13.599999999999998</v>
      </c>
      <c r="H87" s="4">
        <f t="shared" si="4"/>
        <v>19.649999999999999</v>
      </c>
      <c r="I87" s="4">
        <f t="shared" si="0"/>
        <v>6.0500000000000007</v>
      </c>
      <c r="J87">
        <f t="shared" si="1"/>
        <v>0</v>
      </c>
      <c r="K87">
        <f t="shared" si="2"/>
        <v>0</v>
      </c>
    </row>
    <row r="88" spans="3:11" x14ac:dyDescent="0.25">
      <c r="C88" s="3"/>
      <c r="D88" s="3"/>
      <c r="E88" s="3"/>
      <c r="F88" s="4">
        <v>15</v>
      </c>
      <c r="G88" s="4">
        <f t="shared" si="3"/>
        <v>14.2</v>
      </c>
      <c r="H88" s="4">
        <f t="shared" si="4"/>
        <v>19.8</v>
      </c>
      <c r="I88" s="4">
        <f t="shared" si="0"/>
        <v>5.6000000000000014</v>
      </c>
      <c r="J88">
        <f t="shared" si="1"/>
        <v>0</v>
      </c>
      <c r="K88">
        <f t="shared" si="2"/>
        <v>0</v>
      </c>
    </row>
    <row r="89" spans="3:11" x14ac:dyDescent="0.25">
      <c r="C89" s="3"/>
      <c r="D89" s="3"/>
      <c r="E89" s="3"/>
      <c r="F89" s="4">
        <v>15.3</v>
      </c>
      <c r="G89" s="4">
        <f t="shared" si="3"/>
        <v>14.8</v>
      </c>
      <c r="H89" s="4">
        <f t="shared" si="4"/>
        <v>19.950000000000003</v>
      </c>
      <c r="I89" s="4">
        <f t="shared" si="0"/>
        <v>5.1500000000000021</v>
      </c>
      <c r="J89">
        <f t="shared" si="1"/>
        <v>0</v>
      </c>
      <c r="K89">
        <f t="shared" si="2"/>
        <v>0</v>
      </c>
    </row>
    <row r="90" spans="3:11" x14ac:dyDescent="0.25">
      <c r="C90" s="3"/>
      <c r="D90" s="3"/>
      <c r="E90" s="3"/>
      <c r="F90" s="4">
        <v>15.6</v>
      </c>
      <c r="G90" s="4">
        <f t="shared" si="3"/>
        <v>15.399999999999999</v>
      </c>
      <c r="H90" s="4">
        <f t="shared" si="4"/>
        <v>20.100000000000001</v>
      </c>
      <c r="I90" s="4">
        <f t="shared" si="0"/>
        <v>4.7000000000000028</v>
      </c>
      <c r="J90">
        <f t="shared" si="1"/>
        <v>0</v>
      </c>
      <c r="K90">
        <f t="shared" si="2"/>
        <v>0</v>
      </c>
    </row>
    <row r="91" spans="3:11" x14ac:dyDescent="0.25">
      <c r="C91" s="3"/>
      <c r="D91" s="3"/>
      <c r="E91" s="3"/>
      <c r="F91" s="4">
        <v>15.9</v>
      </c>
      <c r="G91" s="4">
        <f t="shared" si="3"/>
        <v>16</v>
      </c>
      <c r="H91" s="4">
        <f t="shared" si="4"/>
        <v>20.25</v>
      </c>
      <c r="I91" s="4">
        <f t="shared" si="0"/>
        <v>4.25</v>
      </c>
      <c r="J91">
        <f t="shared" si="1"/>
        <v>0</v>
      </c>
      <c r="K91">
        <f t="shared" si="2"/>
        <v>0</v>
      </c>
    </row>
    <row r="92" spans="3:11" x14ac:dyDescent="0.25">
      <c r="C92" s="3"/>
      <c r="D92" s="3"/>
      <c r="E92" s="3"/>
      <c r="F92" s="4">
        <v>16.2</v>
      </c>
      <c r="G92" s="4">
        <f t="shared" si="3"/>
        <v>16.599999999999998</v>
      </c>
      <c r="H92" s="4">
        <f t="shared" si="4"/>
        <v>20.399999999999999</v>
      </c>
      <c r="I92" s="4">
        <f t="shared" si="0"/>
        <v>3.8000000000000007</v>
      </c>
      <c r="J92">
        <f t="shared" si="1"/>
        <v>0</v>
      </c>
      <c r="K92">
        <f t="shared" si="2"/>
        <v>0</v>
      </c>
    </row>
    <row r="93" spans="3:11" x14ac:dyDescent="0.25">
      <c r="C93" s="3"/>
      <c r="D93" s="3"/>
      <c r="E93" s="3"/>
      <c r="F93" s="4">
        <v>16.5</v>
      </c>
      <c r="G93" s="4">
        <f t="shared" si="3"/>
        <v>17.2</v>
      </c>
      <c r="H93" s="4">
        <f t="shared" si="4"/>
        <v>20.55</v>
      </c>
      <c r="I93" s="4">
        <f t="shared" si="0"/>
        <v>3.3500000000000014</v>
      </c>
      <c r="J93">
        <f t="shared" si="1"/>
        <v>0</v>
      </c>
      <c r="K93">
        <f t="shared" si="2"/>
        <v>0</v>
      </c>
    </row>
    <row r="94" spans="3:11" x14ac:dyDescent="0.25">
      <c r="C94" s="3"/>
      <c r="D94" s="3"/>
      <c r="E94" s="3"/>
      <c r="F94" s="4">
        <v>16.8</v>
      </c>
      <c r="G94" s="4">
        <f t="shared" si="3"/>
        <v>17.8</v>
      </c>
      <c r="H94" s="4">
        <f t="shared" si="4"/>
        <v>20.700000000000003</v>
      </c>
      <c r="I94" s="4">
        <f t="shared" si="0"/>
        <v>2.9000000000000021</v>
      </c>
      <c r="J94">
        <f t="shared" si="1"/>
        <v>0</v>
      </c>
      <c r="K94">
        <f t="shared" si="2"/>
        <v>0</v>
      </c>
    </row>
    <row r="95" spans="3:11" x14ac:dyDescent="0.25">
      <c r="C95" s="3"/>
      <c r="D95" s="3"/>
      <c r="E95" s="3"/>
      <c r="F95" s="4">
        <v>17.100000000000001</v>
      </c>
      <c r="G95" s="4">
        <f t="shared" si="3"/>
        <v>18.400000000000002</v>
      </c>
      <c r="H95" s="4">
        <f t="shared" si="4"/>
        <v>20.85</v>
      </c>
      <c r="I95" s="4">
        <f t="shared" si="0"/>
        <v>2.4499999999999993</v>
      </c>
      <c r="J95">
        <f t="shared" si="1"/>
        <v>0</v>
      </c>
      <c r="K95">
        <f t="shared" si="2"/>
        <v>0</v>
      </c>
    </row>
    <row r="96" spans="3:11" x14ac:dyDescent="0.25">
      <c r="C96" s="3"/>
      <c r="D96" s="3"/>
      <c r="E96" s="3"/>
      <c r="F96" s="4">
        <v>17.399999999999999</v>
      </c>
      <c r="G96" s="4">
        <f t="shared" si="3"/>
        <v>18.999999999999996</v>
      </c>
      <c r="H96" s="4">
        <f t="shared" si="4"/>
        <v>21</v>
      </c>
      <c r="I96" s="4">
        <f t="shared" si="0"/>
        <v>2.0000000000000036</v>
      </c>
      <c r="J96">
        <f t="shared" si="1"/>
        <v>0</v>
      </c>
      <c r="K96">
        <f t="shared" si="2"/>
        <v>0</v>
      </c>
    </row>
    <row r="97" spans="3:11" x14ac:dyDescent="0.25">
      <c r="C97" s="3"/>
      <c r="D97" s="3"/>
      <c r="E97" s="3"/>
      <c r="F97" s="4">
        <v>17.7</v>
      </c>
      <c r="G97" s="4">
        <f t="shared" si="3"/>
        <v>19.599999999999998</v>
      </c>
      <c r="H97" s="4">
        <f t="shared" si="4"/>
        <v>21.15</v>
      </c>
      <c r="I97" s="4">
        <f t="shared" si="0"/>
        <v>1.5500000000000007</v>
      </c>
      <c r="J97">
        <f t="shared" si="1"/>
        <v>0</v>
      </c>
      <c r="K97">
        <f t="shared" si="2"/>
        <v>0</v>
      </c>
    </row>
    <row r="98" spans="3:11" x14ac:dyDescent="0.25">
      <c r="C98" s="3"/>
      <c r="D98" s="3"/>
      <c r="E98" s="3"/>
      <c r="F98" s="4">
        <v>18</v>
      </c>
      <c r="G98" s="4">
        <f t="shared" si="3"/>
        <v>20.2</v>
      </c>
      <c r="H98" s="4">
        <f t="shared" si="4"/>
        <v>21.3</v>
      </c>
      <c r="I98" s="4">
        <f t="shared" si="0"/>
        <v>1.1000000000000014</v>
      </c>
      <c r="J98">
        <f t="shared" si="1"/>
        <v>0</v>
      </c>
      <c r="K98">
        <f t="shared" si="2"/>
        <v>0</v>
      </c>
    </row>
    <row r="99" spans="3:11" x14ac:dyDescent="0.25">
      <c r="C99" s="3"/>
      <c r="D99" s="3"/>
      <c r="E99" s="3"/>
      <c r="F99" s="4">
        <v>18.3</v>
      </c>
      <c r="G99" s="4">
        <f t="shared" si="3"/>
        <v>20.8</v>
      </c>
      <c r="H99" s="4">
        <f t="shared" si="4"/>
        <v>21.450000000000003</v>
      </c>
      <c r="I99" s="4">
        <f t="shared" si="0"/>
        <v>0.65000000000000213</v>
      </c>
      <c r="J99">
        <f t="shared" si="1"/>
        <v>0</v>
      </c>
      <c r="K99">
        <f t="shared" si="2"/>
        <v>0</v>
      </c>
    </row>
    <row r="100" spans="3:11" x14ac:dyDescent="0.25">
      <c r="C100" s="3"/>
      <c r="D100" s="3"/>
      <c r="E100" s="3"/>
      <c r="F100" s="4">
        <v>18.600000000000001</v>
      </c>
      <c r="G100" s="4">
        <f t="shared" si="3"/>
        <v>21.400000000000002</v>
      </c>
      <c r="H100" s="4">
        <f t="shared" si="4"/>
        <v>21.6</v>
      </c>
      <c r="I100" s="4">
        <f t="shared" si="0"/>
        <v>0.19999999999999929</v>
      </c>
      <c r="J100">
        <f t="shared" si="1"/>
        <v>18.600000000000001</v>
      </c>
      <c r="K100">
        <f t="shared" si="2"/>
        <v>21.6</v>
      </c>
    </row>
    <row r="101" spans="3:11" x14ac:dyDescent="0.25">
      <c r="C101" s="3"/>
      <c r="D101" s="3"/>
      <c r="E101" s="3"/>
      <c r="F101" s="4">
        <v>18.899999999999999</v>
      </c>
      <c r="G101" s="4">
        <f t="shared" si="3"/>
        <v>21.999999999999996</v>
      </c>
      <c r="H101" s="4">
        <f t="shared" si="4"/>
        <v>21.75</v>
      </c>
      <c r="I101" s="4">
        <f t="shared" si="0"/>
        <v>0.24999999999999645</v>
      </c>
      <c r="J101">
        <f t="shared" si="1"/>
        <v>0</v>
      </c>
      <c r="K101">
        <f t="shared" si="2"/>
        <v>0</v>
      </c>
    </row>
    <row r="102" spans="3:11" x14ac:dyDescent="0.25">
      <c r="C102" s="3"/>
      <c r="D102" s="3"/>
      <c r="E102" s="3"/>
      <c r="F102" s="4">
        <v>19.2</v>
      </c>
      <c r="G102" s="4">
        <f t="shared" si="3"/>
        <v>22.599999999999998</v>
      </c>
      <c r="H102" s="4">
        <f t="shared" si="4"/>
        <v>21.9</v>
      </c>
      <c r="I102" s="4">
        <f t="shared" si="0"/>
        <v>0.69999999999999929</v>
      </c>
      <c r="J102">
        <f t="shared" si="1"/>
        <v>0</v>
      </c>
      <c r="K102">
        <f t="shared" si="2"/>
        <v>0</v>
      </c>
    </row>
    <row r="103" spans="3:11" x14ac:dyDescent="0.25">
      <c r="C103" s="3"/>
      <c r="D103" s="3"/>
      <c r="E103" s="3"/>
      <c r="F103" s="4">
        <v>19.5</v>
      </c>
      <c r="G103" s="4">
        <f t="shared" si="3"/>
        <v>23.2</v>
      </c>
      <c r="H103" s="4">
        <f t="shared" si="4"/>
        <v>22.05</v>
      </c>
      <c r="I103" s="4">
        <f t="shared" ref="I103:I133" si="7">ABS(+G103-H103)</f>
        <v>1.1499999999999986</v>
      </c>
      <c r="J103">
        <f t="shared" ref="J103:J133" si="8">IF(I103=$B$32,F103,0)</f>
        <v>0</v>
      </c>
      <c r="K103">
        <f t="shared" ref="K103:K133" si="9">IF(I103=$B$32,H103,0)</f>
        <v>0</v>
      </c>
    </row>
    <row r="104" spans="3:11" x14ac:dyDescent="0.25">
      <c r="C104" s="3"/>
      <c r="D104" s="3"/>
      <c r="E104" s="3"/>
      <c r="F104" s="4">
        <v>19.8</v>
      </c>
      <c r="G104" s="4">
        <f t="shared" ref="G104:G133" si="10">+$B$25+$C$25*F104</f>
        <v>23.8</v>
      </c>
      <c r="H104" s="4">
        <f t="shared" ref="H104:H133" si="11">+$B$30+$C$30*F104</f>
        <v>22.200000000000003</v>
      </c>
      <c r="I104" s="4">
        <f t="shared" si="7"/>
        <v>1.5999999999999979</v>
      </c>
      <c r="J104">
        <f t="shared" si="8"/>
        <v>0</v>
      </c>
      <c r="K104">
        <f t="shared" si="9"/>
        <v>0</v>
      </c>
    </row>
    <row r="105" spans="3:11" x14ac:dyDescent="0.25">
      <c r="C105" s="3"/>
      <c r="D105" s="3"/>
      <c r="E105" s="3"/>
      <c r="F105" s="4">
        <v>20.100000000000001</v>
      </c>
      <c r="G105" s="4">
        <f t="shared" si="10"/>
        <v>24.400000000000002</v>
      </c>
      <c r="H105" s="4">
        <f t="shared" si="11"/>
        <v>22.35</v>
      </c>
      <c r="I105" s="4">
        <f t="shared" si="7"/>
        <v>2.0500000000000007</v>
      </c>
      <c r="J105">
        <f t="shared" si="8"/>
        <v>0</v>
      </c>
      <c r="K105">
        <f t="shared" si="9"/>
        <v>0</v>
      </c>
    </row>
    <row r="106" spans="3:11" x14ac:dyDescent="0.25">
      <c r="C106" s="3"/>
      <c r="D106" s="3"/>
      <c r="E106" s="3"/>
      <c r="F106" s="4">
        <v>20.399999999999999</v>
      </c>
      <c r="G106" s="4">
        <f t="shared" si="10"/>
        <v>24.999999999999996</v>
      </c>
      <c r="H106" s="4">
        <f t="shared" si="11"/>
        <v>22.5</v>
      </c>
      <c r="I106" s="4">
        <f t="shared" si="7"/>
        <v>2.4999999999999964</v>
      </c>
      <c r="J106">
        <f t="shared" si="8"/>
        <v>0</v>
      </c>
      <c r="K106">
        <f t="shared" si="9"/>
        <v>0</v>
      </c>
    </row>
    <row r="107" spans="3:11" x14ac:dyDescent="0.25">
      <c r="C107" s="3"/>
      <c r="D107" s="3"/>
      <c r="E107" s="3"/>
      <c r="F107" s="4">
        <v>20.7</v>
      </c>
      <c r="G107" s="4">
        <f t="shared" si="10"/>
        <v>25.599999999999998</v>
      </c>
      <c r="H107" s="4">
        <f t="shared" si="11"/>
        <v>22.65</v>
      </c>
      <c r="I107" s="4">
        <f t="shared" si="7"/>
        <v>2.9499999999999993</v>
      </c>
      <c r="J107">
        <f t="shared" si="8"/>
        <v>0</v>
      </c>
      <c r="K107">
        <f t="shared" si="9"/>
        <v>0</v>
      </c>
    </row>
    <row r="108" spans="3:11" x14ac:dyDescent="0.25">
      <c r="C108" s="3"/>
      <c r="D108" s="3"/>
      <c r="E108" s="3"/>
      <c r="F108" s="4">
        <v>21</v>
      </c>
      <c r="G108" s="4">
        <f t="shared" si="10"/>
        <v>26.2</v>
      </c>
      <c r="H108" s="4">
        <f t="shared" si="11"/>
        <v>22.8</v>
      </c>
      <c r="I108" s="4">
        <f t="shared" si="7"/>
        <v>3.3999999999999986</v>
      </c>
      <c r="J108">
        <f t="shared" si="8"/>
        <v>0</v>
      </c>
      <c r="K108">
        <f t="shared" si="9"/>
        <v>0</v>
      </c>
    </row>
    <row r="109" spans="3:11" x14ac:dyDescent="0.25">
      <c r="C109" s="3"/>
      <c r="D109" s="3"/>
      <c r="E109" s="3"/>
      <c r="F109" s="4">
        <v>21.3</v>
      </c>
      <c r="G109" s="4">
        <f t="shared" si="10"/>
        <v>26.8</v>
      </c>
      <c r="H109" s="4">
        <f t="shared" si="11"/>
        <v>22.950000000000003</v>
      </c>
      <c r="I109" s="4">
        <f t="shared" si="7"/>
        <v>3.8499999999999979</v>
      </c>
      <c r="J109">
        <f t="shared" si="8"/>
        <v>0</v>
      </c>
      <c r="K109">
        <f t="shared" si="9"/>
        <v>0</v>
      </c>
    </row>
    <row r="110" spans="3:11" x14ac:dyDescent="0.25">
      <c r="C110" s="3"/>
      <c r="D110" s="3"/>
      <c r="E110" s="3"/>
      <c r="F110" s="4">
        <v>21.6</v>
      </c>
      <c r="G110" s="4">
        <f t="shared" si="10"/>
        <v>27.400000000000002</v>
      </c>
      <c r="H110" s="4">
        <f t="shared" si="11"/>
        <v>23.1</v>
      </c>
      <c r="I110" s="4">
        <f t="shared" si="7"/>
        <v>4.3000000000000007</v>
      </c>
      <c r="J110">
        <f t="shared" si="8"/>
        <v>0</v>
      </c>
      <c r="K110">
        <f t="shared" si="9"/>
        <v>0</v>
      </c>
    </row>
    <row r="111" spans="3:11" x14ac:dyDescent="0.25">
      <c r="C111" s="3"/>
      <c r="D111" s="3"/>
      <c r="E111" s="3"/>
      <c r="F111" s="4">
        <v>21.9</v>
      </c>
      <c r="G111" s="4">
        <f t="shared" si="10"/>
        <v>27.999999999999996</v>
      </c>
      <c r="H111" s="4">
        <f t="shared" si="11"/>
        <v>23.25</v>
      </c>
      <c r="I111" s="4">
        <f t="shared" si="7"/>
        <v>4.7499999999999964</v>
      </c>
      <c r="J111">
        <f t="shared" si="8"/>
        <v>0</v>
      </c>
      <c r="K111">
        <f t="shared" si="9"/>
        <v>0</v>
      </c>
    </row>
    <row r="112" spans="3:11" x14ac:dyDescent="0.25">
      <c r="C112" s="3"/>
      <c r="D112" s="3"/>
      <c r="E112" s="3"/>
      <c r="F112" s="4">
        <v>22.2</v>
      </c>
      <c r="G112" s="4">
        <f t="shared" si="10"/>
        <v>28.599999999999998</v>
      </c>
      <c r="H112" s="4">
        <f t="shared" si="11"/>
        <v>23.4</v>
      </c>
      <c r="I112" s="4">
        <f t="shared" si="7"/>
        <v>5.1999999999999993</v>
      </c>
      <c r="J112">
        <f t="shared" si="8"/>
        <v>0</v>
      </c>
      <c r="K112">
        <f t="shared" si="9"/>
        <v>0</v>
      </c>
    </row>
    <row r="113" spans="3:11" x14ac:dyDescent="0.25">
      <c r="C113" s="3"/>
      <c r="D113" s="3"/>
      <c r="E113" s="3"/>
      <c r="F113" s="4">
        <v>22.5</v>
      </c>
      <c r="G113" s="4">
        <f t="shared" si="10"/>
        <v>29.2</v>
      </c>
      <c r="H113" s="4">
        <f t="shared" si="11"/>
        <v>23.55</v>
      </c>
      <c r="I113" s="4">
        <f t="shared" si="7"/>
        <v>5.6499999999999986</v>
      </c>
      <c r="J113">
        <f t="shared" si="8"/>
        <v>0</v>
      </c>
      <c r="K113">
        <f t="shared" si="9"/>
        <v>0</v>
      </c>
    </row>
    <row r="114" spans="3:11" x14ac:dyDescent="0.25">
      <c r="C114" s="3"/>
      <c r="D114" s="3"/>
      <c r="E114" s="3"/>
      <c r="F114" s="4">
        <v>22.8</v>
      </c>
      <c r="G114" s="4">
        <f t="shared" si="10"/>
        <v>29.8</v>
      </c>
      <c r="H114" s="4">
        <f t="shared" si="11"/>
        <v>23.700000000000003</v>
      </c>
      <c r="I114" s="4">
        <f t="shared" si="7"/>
        <v>6.0999999999999979</v>
      </c>
      <c r="J114">
        <f t="shared" si="8"/>
        <v>0</v>
      </c>
      <c r="K114">
        <f t="shared" si="9"/>
        <v>0</v>
      </c>
    </row>
    <row r="115" spans="3:11" x14ac:dyDescent="0.25">
      <c r="C115" s="3"/>
      <c r="D115" s="3"/>
      <c r="E115" s="3"/>
      <c r="F115" s="4">
        <v>23.1</v>
      </c>
      <c r="G115" s="4">
        <f t="shared" si="10"/>
        <v>30.400000000000002</v>
      </c>
      <c r="H115" s="4">
        <f t="shared" si="11"/>
        <v>23.85</v>
      </c>
      <c r="I115" s="4">
        <f t="shared" si="7"/>
        <v>6.5500000000000007</v>
      </c>
      <c r="J115">
        <f t="shared" si="8"/>
        <v>0</v>
      </c>
      <c r="K115">
        <f t="shared" si="9"/>
        <v>0</v>
      </c>
    </row>
    <row r="116" spans="3:11" x14ac:dyDescent="0.25">
      <c r="C116" s="3"/>
      <c r="D116" s="3"/>
      <c r="E116" s="3"/>
      <c r="F116" s="4">
        <v>23.4</v>
      </c>
      <c r="G116" s="4">
        <f t="shared" si="10"/>
        <v>30.999999999999996</v>
      </c>
      <c r="H116" s="4">
        <f t="shared" si="11"/>
        <v>24</v>
      </c>
      <c r="I116" s="4">
        <f t="shared" si="7"/>
        <v>6.9999999999999964</v>
      </c>
      <c r="J116">
        <f t="shared" si="8"/>
        <v>0</v>
      </c>
      <c r="K116">
        <f t="shared" si="9"/>
        <v>0</v>
      </c>
    </row>
    <row r="117" spans="3:11" x14ac:dyDescent="0.25">
      <c r="C117" s="3"/>
      <c r="D117" s="3"/>
      <c r="E117" s="3"/>
      <c r="F117" s="4">
        <v>23.7</v>
      </c>
      <c r="G117" s="4">
        <f t="shared" si="10"/>
        <v>31.599999999999998</v>
      </c>
      <c r="H117" s="4">
        <f t="shared" si="11"/>
        <v>24.15</v>
      </c>
      <c r="I117" s="4">
        <f t="shared" si="7"/>
        <v>7.4499999999999993</v>
      </c>
      <c r="J117">
        <f t="shared" si="8"/>
        <v>0</v>
      </c>
      <c r="K117">
        <f t="shared" si="9"/>
        <v>0</v>
      </c>
    </row>
    <row r="118" spans="3:11" x14ac:dyDescent="0.25">
      <c r="C118" s="3"/>
      <c r="D118" s="3"/>
      <c r="E118" s="3"/>
      <c r="F118" s="4">
        <v>24</v>
      </c>
      <c r="G118" s="4">
        <f t="shared" si="10"/>
        <v>32.200000000000003</v>
      </c>
      <c r="H118" s="4">
        <f t="shared" si="11"/>
        <v>24.3</v>
      </c>
      <c r="I118" s="4">
        <f t="shared" si="7"/>
        <v>7.9000000000000021</v>
      </c>
      <c r="J118">
        <f t="shared" si="8"/>
        <v>0</v>
      </c>
      <c r="K118">
        <f t="shared" si="9"/>
        <v>0</v>
      </c>
    </row>
    <row r="119" spans="3:11" x14ac:dyDescent="0.25">
      <c r="C119" s="3"/>
      <c r="D119" s="3"/>
      <c r="E119" s="3"/>
      <c r="F119" s="4">
        <v>24.3</v>
      </c>
      <c r="G119" s="4">
        <f t="shared" si="10"/>
        <v>32.799999999999997</v>
      </c>
      <c r="H119" s="4">
        <f t="shared" si="11"/>
        <v>24.450000000000003</v>
      </c>
      <c r="I119" s="4">
        <f t="shared" si="7"/>
        <v>8.3499999999999943</v>
      </c>
      <c r="J119">
        <f t="shared" si="8"/>
        <v>0</v>
      </c>
      <c r="K119">
        <f t="shared" si="9"/>
        <v>0</v>
      </c>
    </row>
    <row r="120" spans="3:11" x14ac:dyDescent="0.25">
      <c r="C120" s="3"/>
      <c r="D120" s="3"/>
      <c r="E120" s="3"/>
      <c r="F120" s="4">
        <v>24.6</v>
      </c>
      <c r="G120" s="4">
        <f t="shared" si="10"/>
        <v>33.400000000000006</v>
      </c>
      <c r="H120" s="4">
        <f t="shared" si="11"/>
        <v>24.6</v>
      </c>
      <c r="I120" s="4">
        <f t="shared" si="7"/>
        <v>8.8000000000000043</v>
      </c>
      <c r="J120">
        <f t="shared" si="8"/>
        <v>0</v>
      </c>
      <c r="K120">
        <f t="shared" si="9"/>
        <v>0</v>
      </c>
    </row>
    <row r="121" spans="3:11" x14ac:dyDescent="0.25">
      <c r="C121" s="3"/>
      <c r="D121" s="3"/>
      <c r="E121" s="3"/>
      <c r="F121" s="4">
        <v>24.9</v>
      </c>
      <c r="G121" s="4">
        <f t="shared" si="10"/>
        <v>34</v>
      </c>
      <c r="H121" s="4">
        <f t="shared" si="11"/>
        <v>24.75</v>
      </c>
      <c r="I121" s="4">
        <f t="shared" si="7"/>
        <v>9.25</v>
      </c>
      <c r="J121">
        <f t="shared" si="8"/>
        <v>0</v>
      </c>
      <c r="K121">
        <f t="shared" si="9"/>
        <v>0</v>
      </c>
    </row>
    <row r="122" spans="3:11" x14ac:dyDescent="0.25">
      <c r="C122" s="3"/>
      <c r="D122" s="3"/>
      <c r="E122" s="3"/>
      <c r="F122" s="4">
        <v>25.2</v>
      </c>
      <c r="G122" s="4">
        <f t="shared" si="10"/>
        <v>34.599999999999994</v>
      </c>
      <c r="H122" s="4">
        <f t="shared" si="11"/>
        <v>24.9</v>
      </c>
      <c r="I122" s="4">
        <f t="shared" si="7"/>
        <v>9.6999999999999957</v>
      </c>
      <c r="J122">
        <f t="shared" si="8"/>
        <v>0</v>
      </c>
      <c r="K122">
        <f t="shared" si="9"/>
        <v>0</v>
      </c>
    </row>
    <row r="123" spans="3:11" x14ac:dyDescent="0.25">
      <c r="C123" s="3"/>
      <c r="D123" s="3"/>
      <c r="E123" s="3"/>
      <c r="F123" s="4">
        <v>25.5</v>
      </c>
      <c r="G123" s="4">
        <f t="shared" si="10"/>
        <v>35.200000000000003</v>
      </c>
      <c r="H123" s="4">
        <f t="shared" si="11"/>
        <v>25.05</v>
      </c>
      <c r="I123" s="4">
        <f t="shared" si="7"/>
        <v>10.150000000000002</v>
      </c>
      <c r="J123">
        <f t="shared" si="8"/>
        <v>0</v>
      </c>
      <c r="K123">
        <f t="shared" si="9"/>
        <v>0</v>
      </c>
    </row>
    <row r="124" spans="3:11" x14ac:dyDescent="0.25">
      <c r="C124" s="3"/>
      <c r="D124" s="3"/>
      <c r="E124" s="3"/>
      <c r="F124" s="4">
        <v>25.8</v>
      </c>
      <c r="G124" s="4">
        <f t="shared" si="10"/>
        <v>35.799999999999997</v>
      </c>
      <c r="H124" s="4">
        <f t="shared" si="11"/>
        <v>25.200000000000003</v>
      </c>
      <c r="I124" s="4">
        <f t="shared" si="7"/>
        <v>10.599999999999994</v>
      </c>
      <c r="J124">
        <f t="shared" si="8"/>
        <v>0</v>
      </c>
      <c r="K124">
        <f t="shared" si="9"/>
        <v>0</v>
      </c>
    </row>
    <row r="125" spans="3:11" x14ac:dyDescent="0.25">
      <c r="C125" s="3"/>
      <c r="D125" s="3"/>
      <c r="E125" s="3"/>
      <c r="F125" s="4">
        <v>26.1</v>
      </c>
      <c r="G125" s="4">
        <f t="shared" si="10"/>
        <v>36.400000000000006</v>
      </c>
      <c r="H125" s="4">
        <f t="shared" si="11"/>
        <v>25.35</v>
      </c>
      <c r="I125" s="4">
        <f t="shared" si="7"/>
        <v>11.050000000000004</v>
      </c>
      <c r="J125">
        <f t="shared" si="8"/>
        <v>0</v>
      </c>
      <c r="K125">
        <f t="shared" si="9"/>
        <v>0</v>
      </c>
    </row>
    <row r="126" spans="3:11" x14ac:dyDescent="0.25">
      <c r="C126" s="3"/>
      <c r="D126" s="3"/>
      <c r="E126" s="3"/>
      <c r="F126" s="4">
        <v>26.4</v>
      </c>
      <c r="G126" s="4">
        <f t="shared" si="10"/>
        <v>37</v>
      </c>
      <c r="H126" s="4">
        <f t="shared" si="11"/>
        <v>25.5</v>
      </c>
      <c r="I126" s="4">
        <f t="shared" si="7"/>
        <v>11.5</v>
      </c>
      <c r="J126">
        <f t="shared" si="8"/>
        <v>0</v>
      </c>
      <c r="K126">
        <f t="shared" si="9"/>
        <v>0</v>
      </c>
    </row>
    <row r="127" spans="3:11" x14ac:dyDescent="0.25">
      <c r="C127" s="3"/>
      <c r="D127" s="3"/>
      <c r="E127" s="3"/>
      <c r="F127" s="4">
        <v>26.7</v>
      </c>
      <c r="G127" s="4">
        <f t="shared" si="10"/>
        <v>37.599999999999994</v>
      </c>
      <c r="H127" s="4">
        <f t="shared" si="11"/>
        <v>25.65</v>
      </c>
      <c r="I127" s="4">
        <f t="shared" si="7"/>
        <v>11.949999999999996</v>
      </c>
      <c r="J127">
        <f t="shared" si="8"/>
        <v>0</v>
      </c>
      <c r="K127">
        <f t="shared" si="9"/>
        <v>0</v>
      </c>
    </row>
    <row r="128" spans="3:11" x14ac:dyDescent="0.25">
      <c r="C128" s="3"/>
      <c r="D128" s="3"/>
      <c r="E128" s="3"/>
      <c r="F128" s="4">
        <v>27</v>
      </c>
      <c r="G128" s="4">
        <f t="shared" si="10"/>
        <v>38.200000000000003</v>
      </c>
      <c r="H128" s="4">
        <f t="shared" si="11"/>
        <v>25.8</v>
      </c>
      <c r="I128" s="4">
        <f t="shared" si="7"/>
        <v>12.400000000000002</v>
      </c>
      <c r="J128">
        <f t="shared" si="8"/>
        <v>0</v>
      </c>
      <c r="K128">
        <f t="shared" si="9"/>
        <v>0</v>
      </c>
    </row>
    <row r="129" spans="3:11" x14ac:dyDescent="0.25">
      <c r="C129" s="3"/>
      <c r="D129" s="3"/>
      <c r="E129" s="3"/>
      <c r="F129" s="4">
        <v>27.3</v>
      </c>
      <c r="G129" s="4">
        <f t="shared" si="10"/>
        <v>38.799999999999997</v>
      </c>
      <c r="H129" s="4">
        <f t="shared" si="11"/>
        <v>25.950000000000003</v>
      </c>
      <c r="I129" s="4">
        <f t="shared" si="7"/>
        <v>12.849999999999994</v>
      </c>
      <c r="J129">
        <f t="shared" si="8"/>
        <v>0</v>
      </c>
      <c r="K129">
        <f t="shared" si="9"/>
        <v>0</v>
      </c>
    </row>
    <row r="130" spans="3:11" x14ac:dyDescent="0.25">
      <c r="C130" s="3"/>
      <c r="D130" s="3"/>
      <c r="E130" s="3"/>
      <c r="F130" s="4">
        <v>27.6</v>
      </c>
      <c r="G130" s="4">
        <f t="shared" si="10"/>
        <v>39.400000000000006</v>
      </c>
      <c r="H130" s="4">
        <f t="shared" si="11"/>
        <v>26.1</v>
      </c>
      <c r="I130" s="4">
        <f t="shared" si="7"/>
        <v>13.300000000000004</v>
      </c>
      <c r="J130">
        <f t="shared" si="8"/>
        <v>0</v>
      </c>
      <c r="K130">
        <f t="shared" si="9"/>
        <v>0</v>
      </c>
    </row>
    <row r="131" spans="3:11" x14ac:dyDescent="0.25">
      <c r="C131" s="3"/>
      <c r="D131" s="3"/>
      <c r="E131" s="3"/>
      <c r="F131" s="4">
        <v>27.9</v>
      </c>
      <c r="G131" s="4">
        <f t="shared" si="10"/>
        <v>40</v>
      </c>
      <c r="H131" s="4">
        <f t="shared" si="11"/>
        <v>26.25</v>
      </c>
      <c r="I131" s="4">
        <f t="shared" si="7"/>
        <v>13.75</v>
      </c>
      <c r="J131">
        <f t="shared" si="8"/>
        <v>0</v>
      </c>
      <c r="K131">
        <f t="shared" si="9"/>
        <v>0</v>
      </c>
    </row>
    <row r="132" spans="3:11" x14ac:dyDescent="0.25">
      <c r="C132" s="3"/>
      <c r="D132" s="3"/>
      <c r="E132" s="3"/>
      <c r="F132" s="4">
        <v>28.2</v>
      </c>
      <c r="G132" s="4">
        <f t="shared" si="10"/>
        <v>40.599999999999994</v>
      </c>
      <c r="H132" s="4">
        <f t="shared" si="11"/>
        <v>26.4</v>
      </c>
      <c r="I132" s="4">
        <f t="shared" si="7"/>
        <v>14.199999999999996</v>
      </c>
      <c r="J132">
        <f t="shared" si="8"/>
        <v>0</v>
      </c>
      <c r="K132">
        <f t="shared" si="9"/>
        <v>0</v>
      </c>
    </row>
    <row r="133" spans="3:11" x14ac:dyDescent="0.25">
      <c r="C133" s="3"/>
      <c r="D133" s="3"/>
      <c r="E133" s="3"/>
      <c r="F133" s="4">
        <v>28.5</v>
      </c>
      <c r="G133" s="4">
        <f t="shared" si="10"/>
        <v>41.2</v>
      </c>
      <c r="H133" s="4">
        <f t="shared" si="11"/>
        <v>26.55</v>
      </c>
      <c r="I133" s="4">
        <f t="shared" si="7"/>
        <v>14.650000000000002</v>
      </c>
      <c r="J133">
        <f t="shared" si="8"/>
        <v>0</v>
      </c>
      <c r="K133">
        <f t="shared" si="9"/>
        <v>0</v>
      </c>
    </row>
    <row r="134" spans="3:11" x14ac:dyDescent="0.25">
      <c r="C134" s="3"/>
      <c r="D134" s="3"/>
      <c r="E134" s="3"/>
      <c r="F134" s="3"/>
      <c r="G134" s="3"/>
      <c r="H134" s="3"/>
      <c r="I134" s="3"/>
    </row>
    <row r="135" spans="3:11" x14ac:dyDescent="0.25">
      <c r="C135" s="3"/>
      <c r="D135" s="3"/>
      <c r="E135" s="3"/>
      <c r="F135" s="3"/>
      <c r="G135" s="3"/>
      <c r="H135" s="3"/>
      <c r="I135" s="3"/>
    </row>
    <row r="136" spans="3:11" x14ac:dyDescent="0.25">
      <c r="C136" s="3"/>
      <c r="D136" s="3"/>
      <c r="E136" s="3"/>
      <c r="F136" s="3"/>
      <c r="G136" s="3"/>
      <c r="H136" s="3"/>
      <c r="I136" s="3"/>
    </row>
    <row r="137" spans="3:11" x14ac:dyDescent="0.25">
      <c r="C137" s="3"/>
      <c r="D137" s="3"/>
      <c r="E137" s="3"/>
      <c r="F137" s="3"/>
      <c r="G137" s="3"/>
      <c r="H137" s="3"/>
      <c r="I137" s="3"/>
    </row>
    <row r="138" spans="3:11" x14ac:dyDescent="0.25">
      <c r="C138" s="3"/>
      <c r="D138" s="3"/>
      <c r="E138" s="3"/>
      <c r="F138" s="3"/>
      <c r="G138" s="3"/>
      <c r="H138" s="3"/>
      <c r="I138" s="3"/>
    </row>
    <row r="139" spans="3:11" x14ac:dyDescent="0.25">
      <c r="C139" s="3"/>
      <c r="D139" s="3"/>
      <c r="E139" s="3"/>
      <c r="F139" s="3"/>
      <c r="G139" s="3"/>
      <c r="H139" s="3"/>
      <c r="I139" s="3"/>
    </row>
    <row r="140" spans="3:11" x14ac:dyDescent="0.25">
      <c r="C140" s="3"/>
      <c r="D140" s="3"/>
      <c r="E140" s="3"/>
      <c r="F140" s="3"/>
      <c r="G140" s="3"/>
      <c r="H140" s="3"/>
      <c r="I140" s="3"/>
    </row>
    <row r="141" spans="3:11" x14ac:dyDescent="0.25">
      <c r="C141" s="3"/>
      <c r="D141" s="3"/>
      <c r="E141" s="3"/>
      <c r="F141" s="3"/>
      <c r="G141" s="3"/>
      <c r="H141" s="3"/>
      <c r="I141" s="3"/>
    </row>
    <row r="142" spans="3:11" x14ac:dyDescent="0.25">
      <c r="C142" s="3"/>
      <c r="D142" s="3"/>
      <c r="E142" s="3"/>
      <c r="F142" s="3"/>
      <c r="G142" s="3"/>
      <c r="H142" s="3"/>
      <c r="I142" s="3"/>
    </row>
    <row r="143" spans="3:11" x14ac:dyDescent="0.25">
      <c r="C143" s="3"/>
      <c r="D143" s="3"/>
      <c r="E143" s="3"/>
      <c r="F143" s="3"/>
      <c r="G143" s="3"/>
      <c r="H143" s="3"/>
      <c r="I143" s="3"/>
    </row>
    <row r="144" spans="3:11" x14ac:dyDescent="0.25">
      <c r="C144" s="3"/>
      <c r="D144" s="3"/>
      <c r="E144" s="3"/>
      <c r="F144" s="3"/>
      <c r="G144" s="3"/>
      <c r="H144" s="3"/>
      <c r="I144" s="3"/>
    </row>
    <row r="145" spans="3:9" x14ac:dyDescent="0.25">
      <c r="C145" s="3"/>
      <c r="D145" s="3"/>
      <c r="E145" s="3"/>
      <c r="F145" s="3"/>
      <c r="G145" s="3"/>
      <c r="H145" s="3"/>
      <c r="I145" s="3"/>
    </row>
    <row r="146" spans="3:9" x14ac:dyDescent="0.25">
      <c r="C146" s="3"/>
      <c r="D146" s="3"/>
      <c r="E146" s="3"/>
      <c r="F146" s="3"/>
      <c r="G146" s="3"/>
      <c r="H146" s="3"/>
      <c r="I146" s="3"/>
    </row>
    <row r="147" spans="3:9" x14ac:dyDescent="0.25">
      <c r="C147" s="3"/>
      <c r="D147" s="3"/>
      <c r="E147" s="3"/>
      <c r="F147" s="3"/>
      <c r="G147" s="3"/>
      <c r="H147" s="3"/>
      <c r="I147" s="3"/>
    </row>
    <row r="148" spans="3:9" x14ac:dyDescent="0.25">
      <c r="C148" s="3"/>
      <c r="D148" s="3"/>
      <c r="E148" s="3"/>
      <c r="F148" s="3"/>
      <c r="G148" s="3"/>
      <c r="H148" s="3"/>
      <c r="I148" s="3"/>
    </row>
    <row r="149" spans="3:9" x14ac:dyDescent="0.25">
      <c r="C149" s="3"/>
      <c r="D149" s="3"/>
      <c r="E149" s="3"/>
      <c r="F149" s="3"/>
      <c r="G149" s="3"/>
      <c r="H149" s="3"/>
      <c r="I149" s="3"/>
    </row>
    <row r="150" spans="3:9" x14ac:dyDescent="0.25">
      <c r="C150" s="3"/>
      <c r="D150" s="3"/>
      <c r="E150" s="3"/>
      <c r="F150" s="3"/>
      <c r="G150" s="3"/>
      <c r="H150" s="3"/>
      <c r="I150" s="3"/>
    </row>
    <row r="151" spans="3:9" x14ac:dyDescent="0.25">
      <c r="C151" s="3"/>
      <c r="D151" s="3"/>
      <c r="E151" s="3"/>
      <c r="F151" s="3"/>
      <c r="G151" s="3"/>
      <c r="H151" s="3"/>
      <c r="I151" s="3"/>
    </row>
    <row r="152" spans="3:9" x14ac:dyDescent="0.25">
      <c r="C152" s="3"/>
      <c r="D152" s="3"/>
      <c r="E152" s="3"/>
      <c r="F152" s="3"/>
      <c r="G152" s="3"/>
      <c r="H152" s="3"/>
      <c r="I152" s="3"/>
    </row>
    <row r="153" spans="3:9" x14ac:dyDescent="0.25">
      <c r="C153" s="3"/>
      <c r="D153" s="3"/>
      <c r="E153" s="3"/>
      <c r="F153" s="3"/>
      <c r="G153" s="3"/>
      <c r="H153" s="3"/>
      <c r="I153" s="3"/>
    </row>
    <row r="154" spans="3:9" x14ac:dyDescent="0.25">
      <c r="C154" s="3"/>
      <c r="D154" s="3"/>
      <c r="E154" s="3"/>
      <c r="F154" s="3"/>
      <c r="G154" s="3"/>
      <c r="H154" s="3"/>
      <c r="I154" s="3"/>
    </row>
    <row r="155" spans="3:9" x14ac:dyDescent="0.25">
      <c r="C155" s="3"/>
      <c r="D155" s="3"/>
      <c r="E155" s="3"/>
      <c r="F155" s="3"/>
      <c r="G155" s="3"/>
      <c r="H155" s="3"/>
      <c r="I155" s="3"/>
    </row>
    <row r="156" spans="3:9" x14ac:dyDescent="0.25">
      <c r="C156" s="3"/>
      <c r="D156" s="3"/>
      <c r="E156" s="3"/>
      <c r="F156" s="3"/>
      <c r="G156" s="3"/>
      <c r="H156" s="3"/>
      <c r="I156" s="3"/>
    </row>
    <row r="157" spans="3:9" x14ac:dyDescent="0.25">
      <c r="C157" s="3"/>
      <c r="D157" s="3"/>
      <c r="E157" s="3"/>
      <c r="F157" s="3"/>
      <c r="G157" s="3"/>
      <c r="H157" s="3"/>
      <c r="I157" s="3"/>
    </row>
    <row r="158" spans="3:9" x14ac:dyDescent="0.25">
      <c r="C158" s="3"/>
      <c r="D158" s="3"/>
      <c r="E158" s="3"/>
      <c r="F158" s="3"/>
      <c r="G158" s="3"/>
      <c r="H158" s="3"/>
      <c r="I158" s="3"/>
    </row>
    <row r="159" spans="3:9" x14ac:dyDescent="0.25">
      <c r="C159" s="3"/>
      <c r="D159" s="3"/>
      <c r="E159" s="3"/>
      <c r="F159" s="3"/>
      <c r="G159" s="3"/>
      <c r="H159" s="3"/>
      <c r="I159" s="3"/>
    </row>
    <row r="160" spans="3:9" x14ac:dyDescent="0.25">
      <c r="C160" s="3"/>
      <c r="D160" s="3"/>
      <c r="E160" s="3"/>
      <c r="F160" s="3"/>
      <c r="G160" s="3"/>
      <c r="H160" s="3"/>
      <c r="I160" s="3"/>
    </row>
    <row r="161" spans="3:9" x14ac:dyDescent="0.25">
      <c r="C161" s="3"/>
      <c r="D161" s="3"/>
      <c r="E161" s="3"/>
      <c r="F161" s="3"/>
      <c r="G161" s="3"/>
      <c r="H161" s="3"/>
      <c r="I161" s="3"/>
    </row>
    <row r="162" spans="3:9" x14ac:dyDescent="0.25">
      <c r="C162" s="3"/>
      <c r="D162" s="3"/>
      <c r="E162" s="3"/>
      <c r="F162" s="3"/>
      <c r="G162" s="3"/>
      <c r="H162" s="3"/>
      <c r="I162" s="3"/>
    </row>
    <row r="163" spans="3:9" x14ac:dyDescent="0.25">
      <c r="C163" s="3"/>
      <c r="D163" s="3"/>
      <c r="E163" s="3"/>
      <c r="F163" s="3"/>
      <c r="G163" s="3"/>
      <c r="H163" s="3"/>
      <c r="I163" s="3"/>
    </row>
    <row r="164" spans="3:9" x14ac:dyDescent="0.25">
      <c r="C164" s="3"/>
      <c r="D164" s="3"/>
      <c r="E164" s="3"/>
      <c r="F164" s="3"/>
      <c r="G164" s="3"/>
      <c r="H164" s="3"/>
      <c r="I164" s="3"/>
    </row>
    <row r="165" spans="3:9" x14ac:dyDescent="0.25">
      <c r="C165" s="3"/>
      <c r="D165" s="3"/>
      <c r="E165" s="3"/>
      <c r="F165" s="3"/>
      <c r="G165" s="3"/>
      <c r="H165" s="3"/>
      <c r="I165" s="3"/>
    </row>
    <row r="166" spans="3:9" x14ac:dyDescent="0.25">
      <c r="C166" s="3"/>
      <c r="D166" s="3"/>
      <c r="E166" s="3"/>
      <c r="F166" s="3"/>
      <c r="G166" s="3"/>
      <c r="H166" s="3"/>
      <c r="I166" s="3"/>
    </row>
    <row r="167" spans="3:9" x14ac:dyDescent="0.25">
      <c r="C167" s="3"/>
      <c r="D167" s="3"/>
      <c r="E167" s="3"/>
      <c r="F167" s="3"/>
      <c r="G167" s="3"/>
      <c r="H167" s="3"/>
      <c r="I167" s="3"/>
    </row>
    <row r="168" spans="3:9" x14ac:dyDescent="0.25">
      <c r="C168" s="3"/>
      <c r="D168" s="3"/>
      <c r="E168" s="3"/>
      <c r="F168" s="3"/>
      <c r="G168" s="3"/>
      <c r="H168" s="3"/>
      <c r="I168" s="3"/>
    </row>
    <row r="169" spans="3:9" x14ac:dyDescent="0.25">
      <c r="C169" s="3"/>
      <c r="D169" s="3"/>
      <c r="E169" s="3"/>
      <c r="F169" s="3"/>
      <c r="G169" s="3"/>
      <c r="H169" s="3"/>
      <c r="I169" s="3"/>
    </row>
    <row r="170" spans="3:9" x14ac:dyDescent="0.25">
      <c r="C170" s="3"/>
      <c r="D170" s="3"/>
      <c r="E170" s="3"/>
      <c r="F170" s="3"/>
      <c r="G170" s="3"/>
      <c r="H170" s="3"/>
      <c r="I170" s="3"/>
    </row>
    <row r="171" spans="3:9" x14ac:dyDescent="0.25">
      <c r="C171" s="3"/>
      <c r="D171" s="3"/>
      <c r="E171" s="3"/>
      <c r="F171" s="3"/>
      <c r="G171" s="3"/>
      <c r="H171" s="3"/>
      <c r="I171" s="3"/>
    </row>
    <row r="172" spans="3:9" x14ac:dyDescent="0.25">
      <c r="C172" s="3"/>
      <c r="D172" s="3"/>
      <c r="E172" s="3"/>
      <c r="F172" s="3"/>
      <c r="G172" s="3"/>
      <c r="H172" s="3"/>
      <c r="I172" s="3"/>
    </row>
    <row r="173" spans="3:9" x14ac:dyDescent="0.25">
      <c r="C173" s="3"/>
      <c r="D173" s="3"/>
      <c r="E173" s="3"/>
      <c r="F173" s="3"/>
      <c r="G173" s="3"/>
      <c r="H173" s="3"/>
      <c r="I173" s="3"/>
    </row>
    <row r="174" spans="3:9" x14ac:dyDescent="0.25">
      <c r="C174" s="3"/>
      <c r="D174" s="3"/>
      <c r="E174" s="3"/>
      <c r="F174" s="3"/>
      <c r="G174" s="3"/>
      <c r="H174" s="3"/>
      <c r="I174" s="3"/>
    </row>
    <row r="175" spans="3:9" x14ac:dyDescent="0.25">
      <c r="C175" s="3"/>
      <c r="D175" s="3"/>
      <c r="E175" s="3"/>
      <c r="F175" s="3"/>
      <c r="G175" s="3"/>
      <c r="H175" s="3"/>
      <c r="I175" s="3"/>
    </row>
    <row r="176" spans="3:9" x14ac:dyDescent="0.25">
      <c r="C176" s="3"/>
      <c r="D176" s="3"/>
      <c r="E176" s="3"/>
      <c r="F176" s="3"/>
      <c r="G176" s="3"/>
      <c r="H176" s="3"/>
      <c r="I176" s="3"/>
    </row>
    <row r="177" spans="3:9" x14ac:dyDescent="0.25">
      <c r="C177" s="3"/>
      <c r="D177" s="3"/>
      <c r="E177" s="3"/>
      <c r="F177" s="3"/>
      <c r="G177" s="3"/>
      <c r="H177" s="3"/>
      <c r="I177" s="3"/>
    </row>
    <row r="178" spans="3:9" x14ac:dyDescent="0.25">
      <c r="C178" s="3"/>
      <c r="D178" s="3"/>
      <c r="E178" s="3"/>
      <c r="F178" s="3"/>
      <c r="G178" s="3"/>
      <c r="H178" s="3"/>
      <c r="I178" s="3"/>
    </row>
    <row r="179" spans="3:9" x14ac:dyDescent="0.25">
      <c r="C179" s="3"/>
      <c r="D179" s="3"/>
      <c r="E179" s="3"/>
      <c r="F179" s="3"/>
      <c r="G179" s="3"/>
      <c r="H179" s="3"/>
      <c r="I179" s="3"/>
    </row>
    <row r="180" spans="3:9" x14ac:dyDescent="0.25">
      <c r="C180" s="3"/>
      <c r="D180" s="3"/>
      <c r="E180" s="3"/>
      <c r="F180" s="3"/>
      <c r="G180" s="3"/>
      <c r="H180" s="3"/>
      <c r="I180" s="3"/>
    </row>
    <row r="181" spans="3:9" x14ac:dyDescent="0.25">
      <c r="C181" s="3"/>
      <c r="D181" s="3"/>
      <c r="E181" s="3"/>
      <c r="F181" s="3"/>
      <c r="G181" s="3"/>
      <c r="H181" s="3"/>
      <c r="I181" s="3"/>
    </row>
    <row r="182" spans="3:9" x14ac:dyDescent="0.25">
      <c r="C182" s="3"/>
      <c r="D182" s="3"/>
      <c r="E182" s="3"/>
      <c r="F182" s="3"/>
      <c r="G182" s="3"/>
      <c r="H182" s="3"/>
      <c r="I182" s="3"/>
    </row>
    <row r="183" spans="3:9" x14ac:dyDescent="0.25">
      <c r="C183" s="3"/>
      <c r="D183" s="3"/>
      <c r="E183" s="3"/>
      <c r="F183" s="3"/>
      <c r="G183" s="3"/>
      <c r="H183" s="3"/>
      <c r="I183" s="3"/>
    </row>
    <row r="184" spans="3:9" x14ac:dyDescent="0.25">
      <c r="C184" s="3"/>
      <c r="D184" s="3"/>
      <c r="E184" s="3"/>
      <c r="F184" s="3"/>
      <c r="G184" s="3"/>
      <c r="H184" s="3"/>
      <c r="I184" s="3"/>
    </row>
    <row r="185" spans="3:9" x14ac:dyDescent="0.25">
      <c r="C185" s="3"/>
      <c r="D185" s="3"/>
      <c r="E185" s="3"/>
      <c r="F185" s="3"/>
      <c r="G185" s="3"/>
      <c r="H185" s="3"/>
      <c r="I185" s="3"/>
    </row>
    <row r="186" spans="3:9" x14ac:dyDescent="0.25">
      <c r="C186" s="3"/>
      <c r="D186" s="3"/>
      <c r="E186" s="3"/>
      <c r="F186" s="3"/>
      <c r="G186" s="3"/>
      <c r="H186" s="3"/>
      <c r="I186" s="3"/>
    </row>
    <row r="187" spans="3:9" x14ac:dyDescent="0.25">
      <c r="C187" s="3"/>
      <c r="D187" s="3"/>
      <c r="E187" s="3"/>
      <c r="F187" s="3"/>
      <c r="G187" s="3"/>
      <c r="H187" s="3"/>
      <c r="I187" s="3"/>
    </row>
    <row r="188" spans="3:9" x14ac:dyDescent="0.25">
      <c r="C188" s="3"/>
      <c r="D188" s="3"/>
      <c r="E188" s="3"/>
      <c r="F188" s="3"/>
      <c r="G188" s="3"/>
      <c r="H188" s="3"/>
      <c r="I188" s="3"/>
    </row>
    <row r="189" spans="3:9" x14ac:dyDescent="0.25">
      <c r="C189" s="3"/>
      <c r="D189" s="3"/>
      <c r="E189" s="3"/>
      <c r="F189" s="3"/>
      <c r="G189" s="3"/>
      <c r="H189" s="3"/>
      <c r="I189" s="3"/>
    </row>
    <row r="190" spans="3:9" x14ac:dyDescent="0.25">
      <c r="C190" s="3"/>
      <c r="D190" s="3"/>
      <c r="E190" s="3"/>
      <c r="F190" s="3"/>
      <c r="G190" s="3"/>
      <c r="H190" s="3"/>
      <c r="I190" s="3"/>
    </row>
    <row r="191" spans="3:9" x14ac:dyDescent="0.25">
      <c r="C191" s="3"/>
      <c r="D191" s="3"/>
      <c r="E191" s="3"/>
      <c r="F191" s="3"/>
      <c r="G191" s="3"/>
      <c r="H191" s="3"/>
      <c r="I191" s="3"/>
    </row>
    <row r="192" spans="3:9" x14ac:dyDescent="0.25">
      <c r="C192" s="3"/>
      <c r="D192" s="3"/>
      <c r="E192" s="3"/>
      <c r="F192" s="3"/>
      <c r="G192" s="3"/>
      <c r="H192" s="3"/>
      <c r="I192" s="3"/>
    </row>
    <row r="193" spans="3:9" x14ac:dyDescent="0.25">
      <c r="C193" s="3"/>
      <c r="D193" s="3"/>
      <c r="E193" s="3"/>
      <c r="F193" s="3"/>
      <c r="G193" s="3"/>
      <c r="H193" s="3"/>
      <c r="I193" s="3"/>
    </row>
    <row r="194" spans="3:9" x14ac:dyDescent="0.25">
      <c r="C194" s="3"/>
      <c r="D194" s="3"/>
      <c r="E194" s="3"/>
      <c r="F194" s="3"/>
      <c r="G194" s="3"/>
      <c r="H194" s="3"/>
      <c r="I194" s="3"/>
    </row>
    <row r="195" spans="3:9" x14ac:dyDescent="0.25">
      <c r="C195" s="3"/>
      <c r="D195" s="3"/>
      <c r="E195" s="3"/>
      <c r="F195" s="3"/>
      <c r="G195" s="3"/>
      <c r="H195" s="3"/>
      <c r="I195" s="3"/>
    </row>
    <row r="196" spans="3:9" x14ac:dyDescent="0.25">
      <c r="C196" s="3"/>
      <c r="D196" s="3"/>
      <c r="E196" s="3"/>
      <c r="F196" s="3"/>
      <c r="G196" s="3"/>
      <c r="H196" s="3"/>
      <c r="I196" s="3"/>
    </row>
    <row r="197" spans="3:9" x14ac:dyDescent="0.25">
      <c r="C197" s="3"/>
      <c r="D197" s="3"/>
      <c r="E197" s="3"/>
      <c r="F197" s="3"/>
      <c r="G197" s="3"/>
      <c r="H197" s="3"/>
      <c r="I197" s="3"/>
    </row>
    <row r="198" spans="3:9" x14ac:dyDescent="0.25">
      <c r="C198" s="3"/>
      <c r="D198" s="3"/>
      <c r="E198" s="3"/>
      <c r="F198" s="3"/>
      <c r="G198" s="3"/>
      <c r="H198" s="3"/>
      <c r="I198" s="3"/>
    </row>
    <row r="199" spans="3:9" x14ac:dyDescent="0.25">
      <c r="C199" s="3"/>
      <c r="D199" s="3"/>
      <c r="E199" s="3"/>
      <c r="F199" s="3"/>
      <c r="G199" s="3"/>
      <c r="H199" s="3"/>
      <c r="I199" s="3"/>
    </row>
    <row r="200" spans="3:9" x14ac:dyDescent="0.25">
      <c r="C200" s="3"/>
      <c r="D200" s="3"/>
      <c r="E200" s="3"/>
      <c r="F200" s="3"/>
      <c r="G200" s="3"/>
      <c r="H200" s="3"/>
      <c r="I200" s="3"/>
    </row>
    <row r="201" spans="3:9" x14ac:dyDescent="0.25">
      <c r="C201" s="3"/>
      <c r="D201" s="3"/>
      <c r="E201" s="3"/>
      <c r="F201" s="3"/>
      <c r="G201" s="3"/>
      <c r="H201" s="3"/>
      <c r="I201" s="3"/>
    </row>
    <row r="202" spans="3:9" x14ac:dyDescent="0.25">
      <c r="C202" s="3"/>
      <c r="D202" s="3"/>
      <c r="E202" s="3"/>
      <c r="F202" s="3"/>
      <c r="G202" s="3"/>
      <c r="H202" s="3"/>
      <c r="I202" s="3"/>
    </row>
    <row r="203" spans="3:9" x14ac:dyDescent="0.25">
      <c r="C203" s="3"/>
      <c r="D203" s="3"/>
      <c r="E203" s="3"/>
      <c r="F203" s="3"/>
      <c r="G203" s="3"/>
      <c r="H203" s="3"/>
      <c r="I203" s="3"/>
    </row>
    <row r="204" spans="3:9" x14ac:dyDescent="0.25">
      <c r="C204" s="3"/>
      <c r="D204" s="3"/>
      <c r="E204" s="3"/>
      <c r="F204" s="3"/>
      <c r="G204" s="3"/>
      <c r="H204" s="3"/>
      <c r="I204" s="3"/>
    </row>
    <row r="205" spans="3:9" x14ac:dyDescent="0.25">
      <c r="C205" s="3"/>
      <c r="D205" s="3"/>
      <c r="E205" s="3"/>
      <c r="F205" s="3"/>
      <c r="G205" s="3"/>
      <c r="H205" s="3"/>
      <c r="I205" s="3"/>
    </row>
    <row r="206" spans="3:9" x14ac:dyDescent="0.25">
      <c r="C206" s="3"/>
      <c r="D206" s="3"/>
      <c r="E206" s="3"/>
      <c r="F206" s="3"/>
      <c r="G206" s="3"/>
      <c r="H206" s="3"/>
      <c r="I206" s="3"/>
    </row>
    <row r="207" spans="3:9" x14ac:dyDescent="0.25">
      <c r="C207" s="3"/>
      <c r="D207" s="3"/>
      <c r="E207" s="3"/>
      <c r="F207" s="3"/>
      <c r="G207" s="3"/>
      <c r="H207" s="3"/>
      <c r="I207" s="3"/>
    </row>
    <row r="208" spans="3:9" x14ac:dyDescent="0.25">
      <c r="C208" s="3"/>
      <c r="D208" s="3"/>
      <c r="E208" s="3"/>
      <c r="F208" s="3"/>
      <c r="G208" s="3"/>
      <c r="H208" s="3"/>
      <c r="I208" s="3"/>
    </row>
    <row r="209" spans="3:9" x14ac:dyDescent="0.25">
      <c r="C209" s="3"/>
      <c r="D209" s="3"/>
      <c r="E209" s="3"/>
      <c r="F209" s="3"/>
      <c r="G209" s="3"/>
      <c r="H209" s="3"/>
      <c r="I209" s="3"/>
    </row>
    <row r="210" spans="3:9" x14ac:dyDescent="0.25">
      <c r="C210" s="3"/>
      <c r="D210" s="3"/>
      <c r="E210" s="3"/>
      <c r="F210" s="3"/>
      <c r="G210" s="3"/>
      <c r="H210" s="3"/>
      <c r="I210" s="3"/>
    </row>
    <row r="211" spans="3:9" x14ac:dyDescent="0.25">
      <c r="C211" s="3"/>
      <c r="D211" s="3"/>
      <c r="E211" s="3"/>
      <c r="F211" s="3"/>
      <c r="G211" s="3"/>
      <c r="H211" s="3"/>
      <c r="I211" s="3"/>
    </row>
    <row r="212" spans="3:9" x14ac:dyDescent="0.25">
      <c r="C212" s="3"/>
      <c r="D212" s="3"/>
      <c r="E212" s="3"/>
      <c r="F212" s="3"/>
      <c r="G212" s="3"/>
      <c r="H212" s="3"/>
      <c r="I212" s="3"/>
    </row>
    <row r="213" spans="3:9" x14ac:dyDescent="0.25">
      <c r="C213" s="3"/>
      <c r="D213" s="3"/>
      <c r="E213" s="3"/>
      <c r="F213" s="3"/>
      <c r="G213" s="3"/>
      <c r="H213" s="3"/>
      <c r="I213" s="3"/>
    </row>
    <row r="214" spans="3:9" x14ac:dyDescent="0.25">
      <c r="C214" s="3"/>
      <c r="D214" s="3"/>
      <c r="E214" s="3"/>
      <c r="F214" s="3"/>
      <c r="G214" s="3"/>
      <c r="H214" s="3"/>
      <c r="I214" s="3"/>
    </row>
    <row r="215" spans="3:9" x14ac:dyDescent="0.25">
      <c r="C215" s="3"/>
      <c r="D215" s="3"/>
      <c r="E215" s="3"/>
      <c r="F215" s="3"/>
      <c r="G215" s="3"/>
      <c r="H215" s="3"/>
      <c r="I215" s="3"/>
    </row>
    <row r="216" spans="3:9" x14ac:dyDescent="0.25">
      <c r="C216" s="3"/>
      <c r="D216" s="3"/>
      <c r="E216" s="3"/>
      <c r="F216" s="3"/>
      <c r="G216" s="3"/>
      <c r="H216" s="3"/>
      <c r="I216" s="3"/>
    </row>
    <row r="217" spans="3:9" x14ac:dyDescent="0.25">
      <c r="C217" s="3"/>
      <c r="D217" s="3"/>
      <c r="E217" s="3"/>
      <c r="F217" s="3"/>
      <c r="G217" s="3"/>
      <c r="H217" s="3"/>
      <c r="I217" s="3"/>
    </row>
    <row r="218" spans="3:9" x14ac:dyDescent="0.25">
      <c r="C218" s="3"/>
      <c r="D218" s="3"/>
      <c r="E218" s="3"/>
      <c r="F218" s="3"/>
      <c r="G218" s="3"/>
      <c r="H218" s="3"/>
      <c r="I218" s="3"/>
    </row>
    <row r="219" spans="3:9" x14ac:dyDescent="0.25">
      <c r="C219" s="3"/>
      <c r="D219" s="3"/>
      <c r="E219" s="3"/>
      <c r="F219" s="3"/>
      <c r="G219" s="3"/>
      <c r="H219" s="3"/>
      <c r="I219" s="3"/>
    </row>
    <row r="220" spans="3:9" x14ac:dyDescent="0.25">
      <c r="C220" s="3"/>
      <c r="D220" s="3"/>
      <c r="E220" s="3"/>
      <c r="F220" s="3"/>
      <c r="G220" s="3"/>
      <c r="H220" s="3"/>
      <c r="I220" s="3"/>
    </row>
    <row r="221" spans="3:9" x14ac:dyDescent="0.25">
      <c r="C221" s="3"/>
      <c r="D221" s="3"/>
      <c r="E221" s="3"/>
      <c r="F221" s="3"/>
      <c r="G221" s="3"/>
      <c r="H221" s="3"/>
      <c r="I221" s="3"/>
    </row>
    <row r="222" spans="3:9" x14ac:dyDescent="0.25">
      <c r="C222" s="3"/>
      <c r="D222" s="3"/>
      <c r="E222" s="3"/>
      <c r="F222" s="3"/>
      <c r="G222" s="3"/>
      <c r="H222" s="3"/>
      <c r="I222" s="3"/>
    </row>
    <row r="223" spans="3:9" x14ac:dyDescent="0.25">
      <c r="C223" s="3"/>
      <c r="D223" s="3"/>
      <c r="E223" s="3"/>
      <c r="F223" s="3"/>
      <c r="G223" s="3"/>
      <c r="H223" s="3"/>
      <c r="I223" s="3"/>
    </row>
    <row r="224" spans="3:9" x14ac:dyDescent="0.25">
      <c r="C224" s="3"/>
      <c r="D224" s="3"/>
      <c r="E224" s="3"/>
      <c r="F224" s="3"/>
      <c r="G224" s="3"/>
      <c r="H224" s="3"/>
      <c r="I224" s="3"/>
    </row>
    <row r="225" spans="3:9" x14ac:dyDescent="0.25">
      <c r="C225" s="3"/>
      <c r="D225" s="3"/>
      <c r="E225" s="3"/>
      <c r="F225" s="3"/>
      <c r="G225" s="3"/>
      <c r="H225" s="3"/>
      <c r="I225" s="3"/>
    </row>
    <row r="226" spans="3:9" x14ac:dyDescent="0.25">
      <c r="C226" s="3"/>
      <c r="D226" s="3"/>
      <c r="E226" s="3"/>
      <c r="F226" s="3"/>
      <c r="G226" s="3"/>
      <c r="H226" s="3"/>
      <c r="I226" s="3"/>
    </row>
    <row r="227" spans="3:9" x14ac:dyDescent="0.25">
      <c r="C227" s="3"/>
      <c r="D227" s="3"/>
      <c r="E227" s="3"/>
      <c r="F227" s="3"/>
      <c r="G227" s="3"/>
      <c r="H227" s="3"/>
      <c r="I227" s="3"/>
    </row>
    <row r="228" spans="3:9" x14ac:dyDescent="0.25">
      <c r="C228" s="3"/>
      <c r="D228" s="3"/>
      <c r="E228" s="3"/>
      <c r="F228" s="3"/>
      <c r="G228" s="3"/>
      <c r="H228" s="3"/>
      <c r="I228" s="3"/>
    </row>
    <row r="229" spans="3:9" x14ac:dyDescent="0.25">
      <c r="C229" s="3"/>
      <c r="D229" s="3"/>
      <c r="E229" s="3"/>
      <c r="F229" s="3"/>
      <c r="G229" s="3"/>
      <c r="H229" s="3"/>
      <c r="I229" s="3"/>
    </row>
    <row r="230" spans="3:9" x14ac:dyDescent="0.25">
      <c r="C230" s="3"/>
      <c r="D230" s="3"/>
      <c r="E230" s="3"/>
      <c r="F230" s="3"/>
      <c r="G230" s="3"/>
      <c r="H230" s="3"/>
      <c r="I230" s="3"/>
    </row>
    <row r="231" spans="3:9" x14ac:dyDescent="0.25">
      <c r="C231" s="3"/>
      <c r="D231" s="3"/>
      <c r="E231" s="3"/>
      <c r="F231" s="3"/>
      <c r="G231" s="3"/>
      <c r="H231" s="3"/>
      <c r="I231" s="3"/>
    </row>
    <row r="232" spans="3:9" x14ac:dyDescent="0.25">
      <c r="C232" s="3"/>
      <c r="D232" s="3"/>
      <c r="E232" s="3"/>
      <c r="F232" s="3"/>
      <c r="G232" s="3"/>
      <c r="H232" s="3"/>
      <c r="I232" s="3"/>
    </row>
    <row r="233" spans="3:9" x14ac:dyDescent="0.25">
      <c r="C233" s="3"/>
      <c r="D233" s="3"/>
      <c r="E233" s="3"/>
      <c r="F233" s="3"/>
      <c r="G233" s="3"/>
      <c r="H233" s="3"/>
      <c r="I233" s="3"/>
    </row>
    <row r="234" spans="3:9" x14ac:dyDescent="0.25">
      <c r="C234" s="3"/>
      <c r="D234" s="3"/>
      <c r="E234" s="3"/>
      <c r="F234" s="3"/>
      <c r="G234" s="3"/>
      <c r="H234" s="3"/>
      <c r="I234" s="3"/>
    </row>
    <row r="235" spans="3:9" x14ac:dyDescent="0.25">
      <c r="C235" s="3"/>
      <c r="D235" s="3"/>
      <c r="E235" s="3"/>
      <c r="F235" s="3"/>
      <c r="G235" s="3"/>
      <c r="H235" s="3"/>
      <c r="I235" s="3"/>
    </row>
    <row r="236" spans="3:9" x14ac:dyDescent="0.25">
      <c r="C236" s="3"/>
      <c r="D236" s="3"/>
      <c r="E236" s="3"/>
      <c r="F236" s="3"/>
      <c r="G236" s="3"/>
      <c r="H236" s="3"/>
      <c r="I236" s="3"/>
    </row>
    <row r="237" spans="3:9" x14ac:dyDescent="0.25">
      <c r="C237" s="3"/>
      <c r="D237" s="3"/>
      <c r="E237" s="3"/>
      <c r="F237" s="3"/>
      <c r="G237" s="3"/>
      <c r="H237" s="3"/>
      <c r="I237" s="3"/>
    </row>
    <row r="238" spans="3:9" x14ac:dyDescent="0.25">
      <c r="C238" s="3"/>
      <c r="D238" s="3"/>
      <c r="E238" s="3"/>
      <c r="F238" s="3"/>
      <c r="G238" s="3"/>
      <c r="H238" s="3"/>
      <c r="I238" s="3"/>
    </row>
    <row r="239" spans="3:9" x14ac:dyDescent="0.25">
      <c r="C239" s="3"/>
      <c r="D239" s="3"/>
      <c r="E239" s="3"/>
      <c r="F239" s="3"/>
      <c r="G239" s="3"/>
      <c r="H239" s="3"/>
      <c r="I239" s="3"/>
    </row>
    <row r="240" spans="3:9" x14ac:dyDescent="0.25">
      <c r="C240" s="3"/>
      <c r="D240" s="3"/>
      <c r="E240" s="3"/>
      <c r="F240" s="3"/>
      <c r="G240" s="3"/>
      <c r="H240" s="3"/>
      <c r="I240" s="3"/>
    </row>
    <row r="241" spans="3:9" x14ac:dyDescent="0.25">
      <c r="C241" s="3"/>
      <c r="D241" s="3"/>
      <c r="E241" s="3"/>
      <c r="F241" s="3"/>
      <c r="G241" s="3"/>
      <c r="H241" s="3"/>
      <c r="I241" s="3"/>
    </row>
    <row r="242" spans="3:9" x14ac:dyDescent="0.25">
      <c r="C242" s="3"/>
      <c r="D242" s="3"/>
      <c r="E242" s="3"/>
      <c r="F242" s="3"/>
      <c r="G242" s="3"/>
      <c r="H242" s="3"/>
      <c r="I242" s="3"/>
    </row>
    <row r="243" spans="3:9" x14ac:dyDescent="0.25">
      <c r="C243" s="3"/>
      <c r="D243" s="3"/>
      <c r="E243" s="3"/>
      <c r="F243" s="3"/>
      <c r="G243" s="3"/>
      <c r="H243" s="3"/>
      <c r="I243" s="3"/>
    </row>
    <row r="244" spans="3:9" x14ac:dyDescent="0.25">
      <c r="C244" s="3"/>
      <c r="D244" s="3"/>
      <c r="E244" s="3"/>
      <c r="F244" s="3"/>
      <c r="G244" s="3"/>
      <c r="H244" s="3"/>
      <c r="I244" s="3"/>
    </row>
    <row r="245" spans="3:9" x14ac:dyDescent="0.25">
      <c r="C245" s="3"/>
      <c r="D245" s="3"/>
      <c r="E245" s="3"/>
      <c r="F245" s="3"/>
      <c r="G245" s="3"/>
      <c r="H245" s="3"/>
      <c r="I245" s="3"/>
    </row>
    <row r="246" spans="3:9" x14ac:dyDescent="0.25">
      <c r="C246" s="3"/>
      <c r="D246" s="3"/>
      <c r="E246" s="3"/>
      <c r="F246" s="3"/>
      <c r="G246" s="3"/>
      <c r="H246" s="3"/>
      <c r="I246" s="3"/>
    </row>
    <row r="247" spans="3:9" x14ac:dyDescent="0.25">
      <c r="C247" s="3"/>
      <c r="D247" s="3"/>
      <c r="E247" s="3"/>
      <c r="F247" s="3"/>
      <c r="G247" s="3"/>
      <c r="H247" s="3"/>
      <c r="I247" s="3"/>
    </row>
    <row r="248" spans="3:9" x14ac:dyDescent="0.25">
      <c r="C248" s="3"/>
      <c r="D248" s="3"/>
      <c r="E248" s="3"/>
      <c r="F248" s="3"/>
      <c r="G248" s="3"/>
      <c r="H248" s="3"/>
      <c r="I248" s="3"/>
    </row>
    <row r="249" spans="3:9" x14ac:dyDescent="0.25">
      <c r="C249" s="3"/>
      <c r="D249" s="3"/>
      <c r="E249" s="3"/>
      <c r="F249" s="3"/>
      <c r="G249" s="3"/>
      <c r="H249" s="3"/>
      <c r="I249" s="3"/>
    </row>
    <row r="250" spans="3:9" x14ac:dyDescent="0.25">
      <c r="C250" s="3"/>
      <c r="D250" s="3"/>
      <c r="E250" s="3"/>
      <c r="F250" s="3"/>
      <c r="G250" s="3"/>
      <c r="H250" s="3"/>
      <c r="I250" s="3"/>
    </row>
    <row r="251" spans="3:9" x14ac:dyDescent="0.25">
      <c r="C251" s="3"/>
      <c r="D251" s="3"/>
      <c r="E251" s="3"/>
      <c r="F251" s="3"/>
      <c r="G251" s="3"/>
      <c r="H251" s="3"/>
      <c r="I251" s="3"/>
    </row>
    <row r="252" spans="3:9" x14ac:dyDescent="0.25">
      <c r="C252" s="3"/>
      <c r="D252" s="3"/>
      <c r="E252" s="3"/>
      <c r="F252" s="3"/>
      <c r="G252" s="3"/>
      <c r="H252" s="3"/>
      <c r="I252" s="3"/>
    </row>
    <row r="253" spans="3:9" x14ac:dyDescent="0.25">
      <c r="C253" s="3"/>
      <c r="D253" s="3"/>
      <c r="E253" s="3"/>
      <c r="F253" s="3"/>
      <c r="G253" s="3"/>
      <c r="H253" s="3"/>
      <c r="I253" s="3"/>
    </row>
    <row r="254" spans="3:9" x14ac:dyDescent="0.25">
      <c r="C254" s="3"/>
      <c r="D254" s="3"/>
      <c r="E254" s="3"/>
      <c r="F254" s="3"/>
      <c r="G254" s="3"/>
      <c r="H254" s="3"/>
      <c r="I254" s="3"/>
    </row>
    <row r="255" spans="3:9" x14ac:dyDescent="0.25">
      <c r="C255" s="3"/>
      <c r="D255" s="3"/>
      <c r="E255" s="3"/>
      <c r="F255" s="3"/>
      <c r="G255" s="3"/>
      <c r="H255" s="3"/>
      <c r="I255" s="3"/>
    </row>
    <row r="256" spans="3:9" x14ac:dyDescent="0.25">
      <c r="C256" s="3"/>
      <c r="D256" s="3"/>
      <c r="E256" s="3"/>
      <c r="F256" s="3"/>
      <c r="G256" s="3"/>
      <c r="H256" s="3"/>
      <c r="I256" s="3"/>
    </row>
    <row r="257" spans="3:9" x14ac:dyDescent="0.25">
      <c r="C257" s="3"/>
      <c r="D257" s="3"/>
      <c r="E257" s="3"/>
      <c r="F257" s="3"/>
      <c r="G257" s="3"/>
      <c r="H257" s="3"/>
      <c r="I257" s="3"/>
    </row>
    <row r="258" spans="3:9" x14ac:dyDescent="0.25">
      <c r="C258" s="3"/>
      <c r="D258" s="3"/>
      <c r="E258" s="3"/>
      <c r="F258" s="3"/>
      <c r="G258" s="3"/>
      <c r="H258" s="3"/>
      <c r="I258" s="3"/>
    </row>
    <row r="259" spans="3:9" x14ac:dyDescent="0.25">
      <c r="C259" s="3"/>
      <c r="D259" s="3"/>
      <c r="E259" s="3"/>
      <c r="F259" s="3"/>
      <c r="G259" s="3"/>
      <c r="H259" s="3"/>
      <c r="I259" s="3"/>
    </row>
    <row r="260" spans="3:9" x14ac:dyDescent="0.25">
      <c r="C260" s="3"/>
      <c r="D260" s="3"/>
      <c r="E260" s="3"/>
      <c r="F260" s="3"/>
      <c r="G260" s="3"/>
      <c r="H260" s="3"/>
      <c r="I260" s="3"/>
    </row>
    <row r="261" spans="3:9" x14ac:dyDescent="0.25">
      <c r="C261" s="3"/>
      <c r="D261" s="3"/>
      <c r="E261" s="3"/>
      <c r="F261" s="3"/>
      <c r="G261" s="3"/>
      <c r="H261" s="3"/>
      <c r="I261" s="3"/>
    </row>
    <row r="262" spans="3:9" x14ac:dyDescent="0.25">
      <c r="C262" s="3"/>
      <c r="D262" s="3"/>
      <c r="E262" s="3"/>
      <c r="F262" s="3"/>
      <c r="G262" s="3"/>
      <c r="H262" s="3"/>
      <c r="I262" s="3"/>
    </row>
    <row r="263" spans="3:9" x14ac:dyDescent="0.25">
      <c r="C263" s="3"/>
      <c r="D263" s="3"/>
      <c r="E263" s="3"/>
      <c r="F263" s="3"/>
      <c r="G263" s="3"/>
      <c r="H263" s="3"/>
      <c r="I263" s="3"/>
    </row>
    <row r="264" spans="3:9" x14ac:dyDescent="0.25">
      <c r="C264" s="3"/>
      <c r="D264" s="3"/>
      <c r="E264" s="3"/>
      <c r="F264" s="3"/>
      <c r="G264" s="3"/>
      <c r="H264" s="3"/>
      <c r="I264" s="3"/>
    </row>
    <row r="265" spans="3:9" x14ac:dyDescent="0.25">
      <c r="C265" s="3"/>
      <c r="D265" s="3"/>
      <c r="E265" s="3"/>
      <c r="F265" s="3"/>
      <c r="G265" s="3"/>
      <c r="H265" s="3"/>
      <c r="I265" s="3"/>
    </row>
    <row r="266" spans="3:9" x14ac:dyDescent="0.25">
      <c r="C266" s="3"/>
      <c r="D266" s="3"/>
      <c r="E266" s="3"/>
      <c r="F266" s="3"/>
      <c r="G266" s="3"/>
      <c r="H266" s="3"/>
      <c r="I266" s="3"/>
    </row>
    <row r="267" spans="3:9" x14ac:dyDescent="0.25">
      <c r="C267" s="3"/>
      <c r="D267" s="3"/>
      <c r="E267" s="3"/>
      <c r="F267" s="3"/>
      <c r="G267" s="3"/>
      <c r="H267" s="3"/>
      <c r="I267" s="3"/>
    </row>
    <row r="268" spans="3:9" x14ac:dyDescent="0.25">
      <c r="C268" s="3"/>
      <c r="D268" s="3"/>
      <c r="E268" s="3"/>
      <c r="F268" s="3"/>
      <c r="G268" s="3"/>
      <c r="H268" s="3"/>
      <c r="I268" s="3"/>
    </row>
    <row r="269" spans="3:9" x14ac:dyDescent="0.25">
      <c r="C269" s="3"/>
      <c r="D269" s="3"/>
      <c r="E269" s="3"/>
      <c r="F269" s="3"/>
      <c r="G269" s="3"/>
      <c r="H269" s="3"/>
      <c r="I269" s="3"/>
    </row>
    <row r="270" spans="3:9" x14ac:dyDescent="0.25">
      <c r="C270" s="3"/>
      <c r="D270" s="3"/>
      <c r="E270" s="3"/>
      <c r="F270" s="3"/>
      <c r="G270" s="3"/>
      <c r="H270" s="3"/>
      <c r="I270" s="3"/>
    </row>
    <row r="271" spans="3:9" x14ac:dyDescent="0.25">
      <c r="C271" s="3"/>
      <c r="D271" s="3"/>
      <c r="E271" s="3"/>
      <c r="F271" s="3"/>
      <c r="G271" s="3"/>
      <c r="H271" s="3"/>
      <c r="I271" s="3"/>
    </row>
    <row r="272" spans="3:9" x14ac:dyDescent="0.25">
      <c r="C272" s="3"/>
      <c r="D272" s="3"/>
      <c r="E272" s="3"/>
      <c r="F272" s="3"/>
      <c r="G272" s="3"/>
      <c r="H272" s="3"/>
      <c r="I272" s="3"/>
    </row>
    <row r="273" spans="3:9" x14ac:dyDescent="0.25">
      <c r="C273" s="3"/>
      <c r="D273" s="3"/>
      <c r="E273" s="3"/>
      <c r="F273" s="3"/>
      <c r="G273" s="3"/>
      <c r="H273" s="3"/>
      <c r="I273" s="3"/>
    </row>
    <row r="274" spans="3:9" x14ac:dyDescent="0.25">
      <c r="C274" s="3"/>
      <c r="D274" s="3"/>
      <c r="E274" s="3"/>
      <c r="F274" s="3"/>
      <c r="G274" s="3"/>
      <c r="H274" s="3"/>
      <c r="I274" s="3"/>
    </row>
    <row r="275" spans="3:9" x14ac:dyDescent="0.25">
      <c r="C275" s="3"/>
      <c r="D275" s="3"/>
      <c r="E275" s="3"/>
      <c r="F275" s="3"/>
      <c r="G275" s="3"/>
      <c r="H275" s="3"/>
      <c r="I275" s="3"/>
    </row>
    <row r="276" spans="3:9" x14ac:dyDescent="0.25">
      <c r="C276" s="3"/>
      <c r="D276" s="3"/>
      <c r="E276" s="3"/>
      <c r="F276" s="3"/>
      <c r="G276" s="3"/>
      <c r="H276" s="3"/>
      <c r="I276" s="3"/>
    </row>
    <row r="277" spans="3:9" x14ac:dyDescent="0.25">
      <c r="C277" s="3"/>
      <c r="D277" s="3"/>
      <c r="E277" s="3"/>
      <c r="F277" s="3"/>
      <c r="G277" s="3"/>
      <c r="H277" s="3"/>
      <c r="I277" s="3"/>
    </row>
    <row r="278" spans="3:9" x14ac:dyDescent="0.25">
      <c r="C278" s="3"/>
      <c r="D278" s="3"/>
      <c r="E278" s="3"/>
      <c r="F278" s="3"/>
      <c r="G278" s="3"/>
      <c r="H278" s="3"/>
      <c r="I278" s="3"/>
    </row>
    <row r="279" spans="3:9" x14ac:dyDescent="0.25">
      <c r="C279" s="3"/>
      <c r="D279" s="3"/>
      <c r="E279" s="3"/>
      <c r="F279" s="3"/>
      <c r="G279" s="3"/>
      <c r="H279" s="3"/>
      <c r="I279" s="3"/>
    </row>
    <row r="280" spans="3:9" x14ac:dyDescent="0.25">
      <c r="C280" s="3"/>
      <c r="D280" s="3"/>
      <c r="E280" s="3"/>
      <c r="F280" s="3"/>
      <c r="G280" s="3"/>
      <c r="H280" s="3"/>
      <c r="I280" s="3"/>
    </row>
    <row r="281" spans="3:9" x14ac:dyDescent="0.25">
      <c r="C281" s="3"/>
      <c r="D281" s="3"/>
      <c r="E281" s="3"/>
      <c r="F281" s="3"/>
      <c r="G281" s="3"/>
      <c r="H281" s="3"/>
      <c r="I281" s="3"/>
    </row>
    <row r="282" spans="3:9" x14ac:dyDescent="0.25">
      <c r="C282" s="3"/>
      <c r="D282" s="3"/>
      <c r="E282" s="3"/>
      <c r="F282" s="3"/>
      <c r="G282" s="3"/>
      <c r="H282" s="3"/>
      <c r="I282" s="3"/>
    </row>
    <row r="283" spans="3:9" x14ac:dyDescent="0.25">
      <c r="C283" s="3"/>
      <c r="D283" s="3"/>
      <c r="E283" s="3"/>
      <c r="F283" s="3"/>
      <c r="G283" s="3"/>
      <c r="H283" s="3"/>
      <c r="I283" s="3"/>
    </row>
    <row r="284" spans="3:9" x14ac:dyDescent="0.25">
      <c r="C284" s="3"/>
      <c r="D284" s="3"/>
      <c r="E284" s="3"/>
      <c r="F284" s="3"/>
      <c r="G284" s="3"/>
      <c r="H284" s="3"/>
      <c r="I284" s="3"/>
    </row>
    <row r="285" spans="3:9" x14ac:dyDescent="0.25">
      <c r="C285" s="3"/>
      <c r="D285" s="3"/>
      <c r="E285" s="3"/>
      <c r="F285" s="3"/>
      <c r="G285" s="3"/>
      <c r="H285" s="3"/>
      <c r="I285" s="3"/>
    </row>
    <row r="286" spans="3:9" x14ac:dyDescent="0.25">
      <c r="C286" s="3"/>
      <c r="D286" s="3"/>
      <c r="E286" s="3"/>
      <c r="F286" s="3"/>
      <c r="G286" s="3"/>
      <c r="H286" s="3"/>
      <c r="I286" s="3"/>
    </row>
    <row r="287" spans="3:9" x14ac:dyDescent="0.25">
      <c r="C287" s="3"/>
      <c r="D287" s="3"/>
      <c r="E287" s="3"/>
      <c r="F287" s="3"/>
      <c r="G287" s="3"/>
      <c r="H287" s="3"/>
      <c r="I287" s="3"/>
    </row>
    <row r="288" spans="3:9" x14ac:dyDescent="0.25">
      <c r="C288" s="3"/>
      <c r="D288" s="3"/>
      <c r="E288" s="3"/>
      <c r="F288" s="3"/>
      <c r="G288" s="3"/>
      <c r="H288" s="3"/>
      <c r="I288" s="3"/>
    </row>
    <row r="289" spans="3:9" x14ac:dyDescent="0.25">
      <c r="C289" s="3"/>
      <c r="D289" s="3"/>
      <c r="E289" s="3"/>
      <c r="F289" s="3"/>
      <c r="G289" s="3"/>
      <c r="H289" s="3"/>
      <c r="I289" s="3"/>
    </row>
    <row r="290" spans="3:9" x14ac:dyDescent="0.25">
      <c r="C290" s="3"/>
      <c r="D290" s="3"/>
      <c r="E290" s="3"/>
      <c r="F290" s="3"/>
      <c r="G290" s="3"/>
      <c r="H290" s="3"/>
      <c r="I290" s="3"/>
    </row>
    <row r="291" spans="3:9" x14ac:dyDescent="0.25">
      <c r="C291" s="3"/>
      <c r="D291" s="3"/>
      <c r="E291" s="3"/>
      <c r="F291" s="3"/>
      <c r="G291" s="3"/>
      <c r="H291" s="3"/>
      <c r="I291" s="3"/>
    </row>
    <row r="292" spans="3:9" x14ac:dyDescent="0.25">
      <c r="C292" s="3"/>
      <c r="D292" s="3"/>
      <c r="E292" s="3"/>
      <c r="F292" s="3"/>
      <c r="G292" s="3"/>
      <c r="H292" s="3"/>
      <c r="I292" s="3"/>
    </row>
    <row r="293" spans="3:9" x14ac:dyDescent="0.25">
      <c r="C293" s="3"/>
      <c r="D293" s="3"/>
      <c r="E293" s="3"/>
      <c r="F293" s="3"/>
      <c r="G293" s="3"/>
      <c r="H293" s="3"/>
      <c r="I293" s="3"/>
    </row>
  </sheetData>
  <mergeCells count="4">
    <mergeCell ref="X1:Y1"/>
    <mergeCell ref="AA1:AB1"/>
    <mergeCell ref="B2:C2"/>
    <mergeCell ref="B9:C9"/>
  </mergeCells>
  <pageMargins left="0.7" right="0.7" top="0.75" bottom="0.75" header="0.3" footer="0.3"/>
  <pageSetup paperSize="9" scale="95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3016C-17F8-4466-9889-8891DF47D0A6}">
  <dimension ref="A1:I51"/>
  <sheetViews>
    <sheetView workbookViewId="0">
      <selection activeCell="D22" sqref="D22"/>
    </sheetView>
  </sheetViews>
  <sheetFormatPr defaultRowHeight="15" x14ac:dyDescent="0.25"/>
  <sheetData>
    <row r="1" spans="1:3" x14ac:dyDescent="0.25">
      <c r="A1" t="s">
        <v>91</v>
      </c>
    </row>
    <row r="3" spans="1:3" x14ac:dyDescent="0.25">
      <c r="A3" t="s">
        <v>95</v>
      </c>
      <c r="C3">
        <v>220</v>
      </c>
    </row>
    <row r="4" spans="1:3" x14ac:dyDescent="0.25">
      <c r="A4" t="s">
        <v>97</v>
      </c>
      <c r="C4">
        <f>MAX(F22:F51)</f>
        <v>456</v>
      </c>
    </row>
    <row r="5" spans="1:3" x14ac:dyDescent="0.25">
      <c r="C5" s="29">
        <f>+C4/C8</f>
        <v>0.17378048780487804</v>
      </c>
    </row>
    <row r="7" spans="1:3" x14ac:dyDescent="0.25">
      <c r="A7" t="s">
        <v>98</v>
      </c>
      <c r="B7">
        <f>MAX(G22:G51)</f>
        <v>14</v>
      </c>
      <c r="C7">
        <v>0</v>
      </c>
    </row>
    <row r="8" spans="1:3" x14ac:dyDescent="0.25">
      <c r="B8">
        <f>+B7</f>
        <v>14</v>
      </c>
      <c r="C8">
        <f>MAX(I22:I51)</f>
        <v>2624</v>
      </c>
    </row>
    <row r="9" spans="1:3" x14ac:dyDescent="0.25">
      <c r="B9">
        <v>0</v>
      </c>
      <c r="C9">
        <f>+C8</f>
        <v>2624</v>
      </c>
    </row>
    <row r="10" spans="1:3" x14ac:dyDescent="0.25">
      <c r="B10">
        <f>+B8</f>
        <v>14</v>
      </c>
      <c r="C10">
        <f>+C9</f>
        <v>2624</v>
      </c>
    </row>
    <row r="11" spans="1:3" x14ac:dyDescent="0.25">
      <c r="B11">
        <f>+B10</f>
        <v>14</v>
      </c>
      <c r="C11">
        <f>MAX(H22:H51)</f>
        <v>3080</v>
      </c>
    </row>
    <row r="12" spans="1:3" x14ac:dyDescent="0.25">
      <c r="B12">
        <v>0</v>
      </c>
      <c r="C12">
        <f>+C11</f>
        <v>3080</v>
      </c>
    </row>
    <row r="14" spans="1:3" x14ac:dyDescent="0.25">
      <c r="A14" t="s">
        <v>92</v>
      </c>
    </row>
    <row r="15" spans="1:3" x14ac:dyDescent="0.25">
      <c r="A15" t="s">
        <v>84</v>
      </c>
      <c r="B15">
        <v>3</v>
      </c>
    </row>
    <row r="16" spans="1:3" x14ac:dyDescent="0.25">
      <c r="A16" t="s">
        <v>85</v>
      </c>
      <c r="B16">
        <v>-40</v>
      </c>
    </row>
    <row r="17" spans="1:9" x14ac:dyDescent="0.25">
      <c r="A17" t="s">
        <v>86</v>
      </c>
      <c r="B17">
        <v>200</v>
      </c>
    </row>
    <row r="18" spans="1:9" x14ac:dyDescent="0.25">
      <c r="A18" t="s">
        <v>93</v>
      </c>
      <c r="B18">
        <v>1000</v>
      </c>
    </row>
    <row r="21" spans="1:9" ht="18" x14ac:dyDescent="0.35">
      <c r="A21" s="1" t="s">
        <v>87</v>
      </c>
      <c r="B21" t="s">
        <v>88</v>
      </c>
      <c r="C21" s="1" t="s">
        <v>89</v>
      </c>
      <c r="D21" s="1" t="s">
        <v>90</v>
      </c>
      <c r="E21" s="1" t="s">
        <v>94</v>
      </c>
      <c r="F21" s="1" t="s">
        <v>96</v>
      </c>
    </row>
    <row r="22" spans="1:9" x14ac:dyDescent="0.25">
      <c r="A22">
        <v>0</v>
      </c>
      <c r="B22">
        <f>+$B$18</f>
        <v>1000</v>
      </c>
      <c r="C22">
        <f>+$B$15/3*A22^3+$B$16/2*A22^2+$B$17*A22</f>
        <v>0</v>
      </c>
      <c r="D22">
        <f>+$B$15/3*A22^3+$B$16/2*A22^2+$B$17*A22+$B$18</f>
        <v>1000</v>
      </c>
      <c r="E22">
        <f>+A22*$C$3</f>
        <v>0</v>
      </c>
      <c r="F22">
        <f>+E22-D22</f>
        <v>-1000</v>
      </c>
      <c r="G22">
        <f>IF(F22=$C$4,A22,0)</f>
        <v>0</v>
      </c>
      <c r="H22">
        <f>IF(F22=$C$4,E22,0)</f>
        <v>0</v>
      </c>
      <c r="I22">
        <f>IF(F22=$C$4,D22,0)</f>
        <v>0</v>
      </c>
    </row>
    <row r="23" spans="1:9" x14ac:dyDescent="0.25">
      <c r="A23">
        <v>1</v>
      </c>
      <c r="B23">
        <f t="shared" ref="B23:B51" si="0">+$B$18</f>
        <v>1000</v>
      </c>
      <c r="C23">
        <f t="shared" ref="C23:C51" si="1">+$B$15/3*A23^3+$B$16/2*A23^2+$B$17*A23</f>
        <v>181</v>
      </c>
      <c r="D23">
        <f>+$B$15/3*A23^3+$B$16/2*A23^2+$B$17*A23+$B$18</f>
        <v>1181</v>
      </c>
      <c r="E23">
        <f t="shared" ref="E23:E51" si="2">+A23*$C$3</f>
        <v>220</v>
      </c>
      <c r="F23">
        <f t="shared" ref="F23:F51" si="3">+E23-D23</f>
        <v>-961</v>
      </c>
      <c r="G23">
        <f t="shared" ref="G23:G51" si="4">IF(F23=$C$4,A23,0)</f>
        <v>0</v>
      </c>
      <c r="H23">
        <f t="shared" ref="H23:H51" si="5">IF(F23=$C$4,E23,0)</f>
        <v>0</v>
      </c>
      <c r="I23">
        <f t="shared" ref="I23:I51" si="6">IF(F23=$C$4,D23,0)</f>
        <v>0</v>
      </c>
    </row>
    <row r="24" spans="1:9" x14ac:dyDescent="0.25">
      <c r="A24">
        <v>2</v>
      </c>
      <c r="B24">
        <f t="shared" si="0"/>
        <v>1000</v>
      </c>
      <c r="C24">
        <f t="shared" si="1"/>
        <v>328</v>
      </c>
      <c r="D24">
        <f t="shared" ref="D24:D51" si="7">+$B$15/3*A24^3+$B$16/2*A24^2+$B$17*A24+$B$18</f>
        <v>1328</v>
      </c>
      <c r="E24">
        <f t="shared" si="2"/>
        <v>440</v>
      </c>
      <c r="F24">
        <f t="shared" si="3"/>
        <v>-888</v>
      </c>
      <c r="G24">
        <f t="shared" si="4"/>
        <v>0</v>
      </c>
      <c r="H24">
        <f t="shared" si="5"/>
        <v>0</v>
      </c>
      <c r="I24">
        <f t="shared" si="6"/>
        <v>0</v>
      </c>
    </row>
    <row r="25" spans="1:9" x14ac:dyDescent="0.25">
      <c r="A25">
        <v>3</v>
      </c>
      <c r="B25">
        <f t="shared" si="0"/>
        <v>1000</v>
      </c>
      <c r="C25">
        <f t="shared" si="1"/>
        <v>447</v>
      </c>
      <c r="D25">
        <f t="shared" si="7"/>
        <v>1447</v>
      </c>
      <c r="E25">
        <f t="shared" si="2"/>
        <v>660</v>
      </c>
      <c r="F25">
        <f t="shared" si="3"/>
        <v>-787</v>
      </c>
      <c r="G25">
        <f t="shared" si="4"/>
        <v>0</v>
      </c>
      <c r="H25">
        <f t="shared" si="5"/>
        <v>0</v>
      </c>
      <c r="I25">
        <f t="shared" si="6"/>
        <v>0</v>
      </c>
    </row>
    <row r="26" spans="1:9" x14ac:dyDescent="0.25">
      <c r="A26">
        <v>4</v>
      </c>
      <c r="B26">
        <f t="shared" si="0"/>
        <v>1000</v>
      </c>
      <c r="C26">
        <f t="shared" si="1"/>
        <v>544</v>
      </c>
      <c r="D26">
        <f t="shared" si="7"/>
        <v>1544</v>
      </c>
      <c r="E26">
        <f t="shared" si="2"/>
        <v>880</v>
      </c>
      <c r="F26">
        <f t="shared" si="3"/>
        <v>-664</v>
      </c>
      <c r="G26">
        <f t="shared" si="4"/>
        <v>0</v>
      </c>
      <c r="H26">
        <f t="shared" si="5"/>
        <v>0</v>
      </c>
      <c r="I26">
        <f t="shared" si="6"/>
        <v>0</v>
      </c>
    </row>
    <row r="27" spans="1:9" x14ac:dyDescent="0.25">
      <c r="A27">
        <v>5</v>
      </c>
      <c r="B27">
        <f t="shared" si="0"/>
        <v>1000</v>
      </c>
      <c r="C27">
        <f t="shared" si="1"/>
        <v>625</v>
      </c>
      <c r="D27">
        <f t="shared" si="7"/>
        <v>1625</v>
      </c>
      <c r="E27">
        <f t="shared" si="2"/>
        <v>1100</v>
      </c>
      <c r="F27">
        <f t="shared" si="3"/>
        <v>-525</v>
      </c>
      <c r="G27">
        <f t="shared" si="4"/>
        <v>0</v>
      </c>
      <c r="H27">
        <f t="shared" si="5"/>
        <v>0</v>
      </c>
      <c r="I27">
        <f t="shared" si="6"/>
        <v>0</v>
      </c>
    </row>
    <row r="28" spans="1:9" x14ac:dyDescent="0.25">
      <c r="A28">
        <v>6</v>
      </c>
      <c r="B28">
        <f t="shared" si="0"/>
        <v>1000</v>
      </c>
      <c r="C28">
        <f t="shared" si="1"/>
        <v>696</v>
      </c>
      <c r="D28">
        <f t="shared" si="7"/>
        <v>1696</v>
      </c>
      <c r="E28">
        <f t="shared" si="2"/>
        <v>1320</v>
      </c>
      <c r="F28">
        <f t="shared" si="3"/>
        <v>-376</v>
      </c>
      <c r="G28">
        <f t="shared" si="4"/>
        <v>0</v>
      </c>
      <c r="H28">
        <f t="shared" si="5"/>
        <v>0</v>
      </c>
      <c r="I28">
        <f t="shared" si="6"/>
        <v>0</v>
      </c>
    </row>
    <row r="29" spans="1:9" x14ac:dyDescent="0.25">
      <c r="A29">
        <v>7</v>
      </c>
      <c r="B29">
        <f t="shared" si="0"/>
        <v>1000</v>
      </c>
      <c r="C29">
        <f t="shared" si="1"/>
        <v>763</v>
      </c>
      <c r="D29">
        <f t="shared" si="7"/>
        <v>1763</v>
      </c>
      <c r="E29">
        <f t="shared" si="2"/>
        <v>1540</v>
      </c>
      <c r="F29">
        <f t="shared" si="3"/>
        <v>-223</v>
      </c>
      <c r="G29">
        <f t="shared" si="4"/>
        <v>0</v>
      </c>
      <c r="H29">
        <f t="shared" si="5"/>
        <v>0</v>
      </c>
      <c r="I29">
        <f t="shared" si="6"/>
        <v>0</v>
      </c>
    </row>
    <row r="30" spans="1:9" x14ac:dyDescent="0.25">
      <c r="A30">
        <v>8</v>
      </c>
      <c r="B30">
        <f t="shared" si="0"/>
        <v>1000</v>
      </c>
      <c r="C30">
        <f t="shared" si="1"/>
        <v>832</v>
      </c>
      <c r="D30">
        <f t="shared" si="7"/>
        <v>1832</v>
      </c>
      <c r="E30">
        <f t="shared" si="2"/>
        <v>1760</v>
      </c>
      <c r="F30">
        <f t="shared" si="3"/>
        <v>-72</v>
      </c>
      <c r="G30">
        <f t="shared" si="4"/>
        <v>0</v>
      </c>
      <c r="H30">
        <f t="shared" si="5"/>
        <v>0</v>
      </c>
      <c r="I30">
        <f t="shared" si="6"/>
        <v>0</v>
      </c>
    </row>
    <row r="31" spans="1:9" x14ac:dyDescent="0.25">
      <c r="A31">
        <v>9</v>
      </c>
      <c r="B31">
        <f t="shared" si="0"/>
        <v>1000</v>
      </c>
      <c r="C31">
        <f t="shared" si="1"/>
        <v>909</v>
      </c>
      <c r="D31">
        <f t="shared" si="7"/>
        <v>1909</v>
      </c>
      <c r="E31">
        <f t="shared" si="2"/>
        <v>1980</v>
      </c>
      <c r="F31">
        <f t="shared" si="3"/>
        <v>71</v>
      </c>
      <c r="G31">
        <f t="shared" si="4"/>
        <v>0</v>
      </c>
      <c r="H31">
        <f t="shared" si="5"/>
        <v>0</v>
      </c>
      <c r="I31">
        <f t="shared" si="6"/>
        <v>0</v>
      </c>
    </row>
    <row r="32" spans="1:9" x14ac:dyDescent="0.25">
      <c r="A32">
        <v>10</v>
      </c>
      <c r="B32">
        <f t="shared" si="0"/>
        <v>1000</v>
      </c>
      <c r="C32">
        <f t="shared" si="1"/>
        <v>1000</v>
      </c>
      <c r="D32">
        <f t="shared" si="7"/>
        <v>2000</v>
      </c>
      <c r="E32">
        <f t="shared" si="2"/>
        <v>2200</v>
      </c>
      <c r="F32">
        <f t="shared" si="3"/>
        <v>200</v>
      </c>
      <c r="G32">
        <f t="shared" si="4"/>
        <v>0</v>
      </c>
      <c r="H32">
        <f t="shared" si="5"/>
        <v>0</v>
      </c>
      <c r="I32">
        <f t="shared" si="6"/>
        <v>0</v>
      </c>
    </row>
    <row r="33" spans="1:9" x14ac:dyDescent="0.25">
      <c r="A33">
        <v>11</v>
      </c>
      <c r="B33">
        <f t="shared" si="0"/>
        <v>1000</v>
      </c>
      <c r="C33">
        <f t="shared" si="1"/>
        <v>1111</v>
      </c>
      <c r="D33">
        <f t="shared" si="7"/>
        <v>2111</v>
      </c>
      <c r="E33">
        <f t="shared" si="2"/>
        <v>2420</v>
      </c>
      <c r="F33">
        <f t="shared" si="3"/>
        <v>309</v>
      </c>
      <c r="G33">
        <f t="shared" si="4"/>
        <v>0</v>
      </c>
      <c r="H33">
        <f t="shared" si="5"/>
        <v>0</v>
      </c>
      <c r="I33">
        <f t="shared" si="6"/>
        <v>0</v>
      </c>
    </row>
    <row r="34" spans="1:9" x14ac:dyDescent="0.25">
      <c r="A34">
        <v>12</v>
      </c>
      <c r="B34">
        <f t="shared" si="0"/>
        <v>1000</v>
      </c>
      <c r="C34">
        <f t="shared" si="1"/>
        <v>1248</v>
      </c>
      <c r="D34">
        <f t="shared" si="7"/>
        <v>2248</v>
      </c>
      <c r="E34">
        <f t="shared" si="2"/>
        <v>2640</v>
      </c>
      <c r="F34">
        <f t="shared" si="3"/>
        <v>392</v>
      </c>
      <c r="G34">
        <f t="shared" si="4"/>
        <v>0</v>
      </c>
      <c r="H34">
        <f t="shared" si="5"/>
        <v>0</v>
      </c>
      <c r="I34">
        <f t="shared" si="6"/>
        <v>0</v>
      </c>
    </row>
    <row r="35" spans="1:9" x14ac:dyDescent="0.25">
      <c r="A35">
        <v>13</v>
      </c>
      <c r="B35">
        <f t="shared" si="0"/>
        <v>1000</v>
      </c>
      <c r="C35">
        <f t="shared" si="1"/>
        <v>1417</v>
      </c>
      <c r="D35">
        <f t="shared" si="7"/>
        <v>2417</v>
      </c>
      <c r="E35">
        <f t="shared" si="2"/>
        <v>2860</v>
      </c>
      <c r="F35">
        <f t="shared" si="3"/>
        <v>443</v>
      </c>
      <c r="G35">
        <f t="shared" si="4"/>
        <v>0</v>
      </c>
      <c r="H35">
        <f t="shared" si="5"/>
        <v>0</v>
      </c>
      <c r="I35">
        <f t="shared" si="6"/>
        <v>0</v>
      </c>
    </row>
    <row r="36" spans="1:9" x14ac:dyDescent="0.25">
      <c r="A36">
        <v>14</v>
      </c>
      <c r="B36">
        <f t="shared" si="0"/>
        <v>1000</v>
      </c>
      <c r="C36">
        <f t="shared" si="1"/>
        <v>1624</v>
      </c>
      <c r="D36">
        <f t="shared" si="7"/>
        <v>2624</v>
      </c>
      <c r="E36">
        <f t="shared" si="2"/>
        <v>3080</v>
      </c>
      <c r="F36">
        <f t="shared" si="3"/>
        <v>456</v>
      </c>
      <c r="G36">
        <f t="shared" si="4"/>
        <v>14</v>
      </c>
      <c r="H36">
        <f t="shared" si="5"/>
        <v>3080</v>
      </c>
      <c r="I36">
        <f t="shared" si="6"/>
        <v>2624</v>
      </c>
    </row>
    <row r="37" spans="1:9" x14ac:dyDescent="0.25">
      <c r="A37">
        <v>15</v>
      </c>
      <c r="B37">
        <f t="shared" si="0"/>
        <v>1000</v>
      </c>
      <c r="C37">
        <f t="shared" si="1"/>
        <v>1875</v>
      </c>
      <c r="D37">
        <f t="shared" si="7"/>
        <v>2875</v>
      </c>
      <c r="E37">
        <f t="shared" si="2"/>
        <v>3300</v>
      </c>
      <c r="F37">
        <f t="shared" si="3"/>
        <v>425</v>
      </c>
      <c r="G37">
        <f t="shared" si="4"/>
        <v>0</v>
      </c>
      <c r="H37">
        <f t="shared" si="5"/>
        <v>0</v>
      </c>
      <c r="I37">
        <f t="shared" si="6"/>
        <v>0</v>
      </c>
    </row>
    <row r="38" spans="1:9" x14ac:dyDescent="0.25">
      <c r="A38">
        <v>16</v>
      </c>
      <c r="B38">
        <f t="shared" si="0"/>
        <v>1000</v>
      </c>
      <c r="C38">
        <f t="shared" si="1"/>
        <v>2176</v>
      </c>
      <c r="D38">
        <f t="shared" si="7"/>
        <v>3176</v>
      </c>
      <c r="E38">
        <f t="shared" si="2"/>
        <v>3520</v>
      </c>
      <c r="F38">
        <f t="shared" si="3"/>
        <v>344</v>
      </c>
      <c r="G38">
        <f t="shared" si="4"/>
        <v>0</v>
      </c>
      <c r="H38">
        <f t="shared" si="5"/>
        <v>0</v>
      </c>
      <c r="I38">
        <f t="shared" si="6"/>
        <v>0</v>
      </c>
    </row>
    <row r="39" spans="1:9" x14ac:dyDescent="0.25">
      <c r="A39">
        <v>17</v>
      </c>
      <c r="B39">
        <f t="shared" si="0"/>
        <v>1000</v>
      </c>
      <c r="C39">
        <f t="shared" si="1"/>
        <v>2533</v>
      </c>
      <c r="D39">
        <f t="shared" si="7"/>
        <v>3533</v>
      </c>
      <c r="E39">
        <f t="shared" si="2"/>
        <v>3740</v>
      </c>
      <c r="F39">
        <f t="shared" si="3"/>
        <v>207</v>
      </c>
      <c r="G39">
        <f t="shared" si="4"/>
        <v>0</v>
      </c>
      <c r="H39">
        <f t="shared" si="5"/>
        <v>0</v>
      </c>
      <c r="I39">
        <f t="shared" si="6"/>
        <v>0</v>
      </c>
    </row>
    <row r="40" spans="1:9" x14ac:dyDescent="0.25">
      <c r="A40">
        <v>18</v>
      </c>
      <c r="B40">
        <f t="shared" si="0"/>
        <v>1000</v>
      </c>
      <c r="C40">
        <f t="shared" si="1"/>
        <v>2952</v>
      </c>
      <c r="D40">
        <f t="shared" si="7"/>
        <v>3952</v>
      </c>
      <c r="E40">
        <f t="shared" si="2"/>
        <v>3960</v>
      </c>
      <c r="F40">
        <f t="shared" si="3"/>
        <v>8</v>
      </c>
      <c r="G40">
        <f t="shared" si="4"/>
        <v>0</v>
      </c>
      <c r="H40">
        <f t="shared" si="5"/>
        <v>0</v>
      </c>
      <c r="I40">
        <f t="shared" si="6"/>
        <v>0</v>
      </c>
    </row>
    <row r="41" spans="1:9" x14ac:dyDescent="0.25">
      <c r="A41">
        <v>19</v>
      </c>
      <c r="B41">
        <f t="shared" si="0"/>
        <v>1000</v>
      </c>
      <c r="C41">
        <f t="shared" si="1"/>
        <v>3439</v>
      </c>
      <c r="D41">
        <f t="shared" si="7"/>
        <v>4439</v>
      </c>
      <c r="E41">
        <f t="shared" si="2"/>
        <v>4180</v>
      </c>
      <c r="F41">
        <f t="shared" si="3"/>
        <v>-259</v>
      </c>
      <c r="G41">
        <f t="shared" si="4"/>
        <v>0</v>
      </c>
      <c r="H41">
        <f t="shared" si="5"/>
        <v>0</v>
      </c>
      <c r="I41">
        <f t="shared" si="6"/>
        <v>0</v>
      </c>
    </row>
    <row r="42" spans="1:9" x14ac:dyDescent="0.25">
      <c r="A42">
        <v>20</v>
      </c>
      <c r="B42">
        <f t="shared" si="0"/>
        <v>1000</v>
      </c>
      <c r="C42">
        <f t="shared" si="1"/>
        <v>4000</v>
      </c>
      <c r="D42">
        <f t="shared" si="7"/>
        <v>5000</v>
      </c>
      <c r="E42">
        <f t="shared" si="2"/>
        <v>4400</v>
      </c>
      <c r="F42">
        <f t="shared" si="3"/>
        <v>-600</v>
      </c>
      <c r="G42">
        <f t="shared" si="4"/>
        <v>0</v>
      </c>
      <c r="H42">
        <f t="shared" si="5"/>
        <v>0</v>
      </c>
      <c r="I42">
        <f t="shared" si="6"/>
        <v>0</v>
      </c>
    </row>
    <row r="43" spans="1:9" x14ac:dyDescent="0.25">
      <c r="A43">
        <v>21</v>
      </c>
      <c r="B43">
        <f t="shared" si="0"/>
        <v>1000</v>
      </c>
      <c r="C43">
        <f t="shared" si="1"/>
        <v>4641</v>
      </c>
      <c r="D43">
        <f t="shared" si="7"/>
        <v>5641</v>
      </c>
      <c r="E43">
        <f t="shared" si="2"/>
        <v>4620</v>
      </c>
      <c r="F43">
        <f t="shared" si="3"/>
        <v>-1021</v>
      </c>
      <c r="G43">
        <f t="shared" si="4"/>
        <v>0</v>
      </c>
      <c r="H43">
        <f t="shared" si="5"/>
        <v>0</v>
      </c>
      <c r="I43">
        <f t="shared" si="6"/>
        <v>0</v>
      </c>
    </row>
    <row r="44" spans="1:9" x14ac:dyDescent="0.25">
      <c r="A44">
        <v>22</v>
      </c>
      <c r="B44">
        <f t="shared" si="0"/>
        <v>1000</v>
      </c>
      <c r="C44">
        <f t="shared" si="1"/>
        <v>5368</v>
      </c>
      <c r="D44">
        <f t="shared" si="7"/>
        <v>6368</v>
      </c>
      <c r="E44">
        <f t="shared" si="2"/>
        <v>4840</v>
      </c>
      <c r="F44">
        <f t="shared" si="3"/>
        <v>-1528</v>
      </c>
      <c r="G44">
        <f t="shared" si="4"/>
        <v>0</v>
      </c>
      <c r="H44">
        <f t="shared" si="5"/>
        <v>0</v>
      </c>
      <c r="I44">
        <f t="shared" si="6"/>
        <v>0</v>
      </c>
    </row>
    <row r="45" spans="1:9" x14ac:dyDescent="0.25">
      <c r="A45">
        <v>23</v>
      </c>
      <c r="B45">
        <f t="shared" si="0"/>
        <v>1000</v>
      </c>
      <c r="C45">
        <f t="shared" si="1"/>
        <v>6187</v>
      </c>
      <c r="D45">
        <f t="shared" si="7"/>
        <v>7187</v>
      </c>
      <c r="E45">
        <f t="shared" si="2"/>
        <v>5060</v>
      </c>
      <c r="F45">
        <f t="shared" si="3"/>
        <v>-2127</v>
      </c>
      <c r="G45">
        <f t="shared" si="4"/>
        <v>0</v>
      </c>
      <c r="H45">
        <f t="shared" si="5"/>
        <v>0</v>
      </c>
      <c r="I45">
        <f t="shared" si="6"/>
        <v>0</v>
      </c>
    </row>
    <row r="46" spans="1:9" x14ac:dyDescent="0.25">
      <c r="A46">
        <v>24</v>
      </c>
      <c r="B46">
        <f t="shared" si="0"/>
        <v>1000</v>
      </c>
      <c r="C46">
        <f t="shared" si="1"/>
        <v>7104</v>
      </c>
      <c r="D46">
        <f t="shared" si="7"/>
        <v>8104</v>
      </c>
      <c r="E46">
        <f t="shared" si="2"/>
        <v>5280</v>
      </c>
      <c r="F46">
        <f t="shared" si="3"/>
        <v>-2824</v>
      </c>
      <c r="G46">
        <f t="shared" si="4"/>
        <v>0</v>
      </c>
      <c r="H46">
        <f t="shared" si="5"/>
        <v>0</v>
      </c>
      <c r="I46">
        <f t="shared" si="6"/>
        <v>0</v>
      </c>
    </row>
    <row r="47" spans="1:9" x14ac:dyDescent="0.25">
      <c r="A47">
        <v>25</v>
      </c>
      <c r="B47">
        <f t="shared" si="0"/>
        <v>1000</v>
      </c>
      <c r="C47">
        <f t="shared" si="1"/>
        <v>8125</v>
      </c>
      <c r="D47">
        <f t="shared" si="7"/>
        <v>9125</v>
      </c>
      <c r="E47">
        <f t="shared" si="2"/>
        <v>5500</v>
      </c>
      <c r="F47">
        <f t="shared" si="3"/>
        <v>-3625</v>
      </c>
      <c r="G47">
        <f t="shared" si="4"/>
        <v>0</v>
      </c>
      <c r="H47">
        <f t="shared" si="5"/>
        <v>0</v>
      </c>
      <c r="I47">
        <f t="shared" si="6"/>
        <v>0</v>
      </c>
    </row>
    <row r="48" spans="1:9" x14ac:dyDescent="0.25">
      <c r="A48">
        <v>26</v>
      </c>
      <c r="B48">
        <f t="shared" si="0"/>
        <v>1000</v>
      </c>
      <c r="C48">
        <f t="shared" si="1"/>
        <v>9256</v>
      </c>
      <c r="D48">
        <f t="shared" si="7"/>
        <v>10256</v>
      </c>
      <c r="E48">
        <f t="shared" si="2"/>
        <v>5720</v>
      </c>
      <c r="F48">
        <f t="shared" si="3"/>
        <v>-4536</v>
      </c>
      <c r="G48">
        <f t="shared" si="4"/>
        <v>0</v>
      </c>
      <c r="H48">
        <f t="shared" si="5"/>
        <v>0</v>
      </c>
      <c r="I48">
        <f t="shared" si="6"/>
        <v>0</v>
      </c>
    </row>
    <row r="49" spans="1:9" x14ac:dyDescent="0.25">
      <c r="A49">
        <v>27</v>
      </c>
      <c r="B49">
        <f t="shared" si="0"/>
        <v>1000</v>
      </c>
      <c r="C49">
        <f t="shared" si="1"/>
        <v>10503</v>
      </c>
      <c r="D49">
        <f t="shared" si="7"/>
        <v>11503</v>
      </c>
      <c r="E49">
        <f t="shared" si="2"/>
        <v>5940</v>
      </c>
      <c r="F49">
        <f t="shared" si="3"/>
        <v>-5563</v>
      </c>
      <c r="G49">
        <f t="shared" si="4"/>
        <v>0</v>
      </c>
      <c r="H49">
        <f t="shared" si="5"/>
        <v>0</v>
      </c>
      <c r="I49">
        <f t="shared" si="6"/>
        <v>0</v>
      </c>
    </row>
    <row r="50" spans="1:9" x14ac:dyDescent="0.25">
      <c r="A50">
        <v>28</v>
      </c>
      <c r="B50">
        <f t="shared" si="0"/>
        <v>1000</v>
      </c>
      <c r="C50">
        <f t="shared" si="1"/>
        <v>11872</v>
      </c>
      <c r="D50">
        <f t="shared" si="7"/>
        <v>12872</v>
      </c>
      <c r="E50">
        <f t="shared" si="2"/>
        <v>6160</v>
      </c>
      <c r="F50">
        <f t="shared" si="3"/>
        <v>-6712</v>
      </c>
      <c r="G50">
        <f t="shared" si="4"/>
        <v>0</v>
      </c>
      <c r="H50">
        <f t="shared" si="5"/>
        <v>0</v>
      </c>
      <c r="I50">
        <f t="shared" si="6"/>
        <v>0</v>
      </c>
    </row>
    <row r="51" spans="1:9" x14ac:dyDescent="0.25">
      <c r="A51">
        <v>29</v>
      </c>
      <c r="B51">
        <f t="shared" si="0"/>
        <v>1000</v>
      </c>
      <c r="C51">
        <f t="shared" si="1"/>
        <v>13369</v>
      </c>
      <c r="D51">
        <f t="shared" si="7"/>
        <v>14369</v>
      </c>
      <c r="E51">
        <f t="shared" si="2"/>
        <v>6380</v>
      </c>
      <c r="F51">
        <f t="shared" si="3"/>
        <v>-7989</v>
      </c>
      <c r="G51">
        <f t="shared" si="4"/>
        <v>0</v>
      </c>
      <c r="H51">
        <f t="shared" si="5"/>
        <v>0</v>
      </c>
      <c r="I51">
        <f t="shared" si="6"/>
        <v>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114"/>
  <sheetViews>
    <sheetView workbookViewId="0">
      <selection activeCell="E5" sqref="E5"/>
    </sheetView>
  </sheetViews>
  <sheetFormatPr defaultRowHeight="15" x14ac:dyDescent="0.25"/>
  <cols>
    <col min="1" max="1" width="26.85546875" customWidth="1"/>
    <col min="2" max="2" width="16.7109375" customWidth="1"/>
    <col min="3" max="3" width="16.28515625" customWidth="1"/>
    <col min="4" max="4" width="10.7109375" customWidth="1"/>
    <col min="5" max="8" width="14.140625" customWidth="1"/>
    <col min="9" max="18" width="13.140625" customWidth="1"/>
    <col min="19" max="19" width="10.7109375" customWidth="1"/>
    <col min="20" max="20" width="11" customWidth="1"/>
    <col min="21" max="21" width="9.42578125" bestFit="1" customWidth="1"/>
    <col min="22" max="24" width="9.42578125" customWidth="1"/>
    <col min="25" max="25" width="9.42578125" bestFit="1" customWidth="1"/>
    <col min="26" max="26" width="13" customWidth="1"/>
  </cols>
  <sheetData>
    <row r="1" spans="1:26" ht="18" x14ac:dyDescent="0.35">
      <c r="A1" t="s">
        <v>11</v>
      </c>
      <c r="T1" s="5" t="s">
        <v>5</v>
      </c>
      <c r="U1" s="64" t="s">
        <v>6</v>
      </c>
      <c r="V1" s="64"/>
      <c r="W1" s="5" t="str">
        <f>+T1</f>
        <v>P1</v>
      </c>
      <c r="X1" s="64" t="str">
        <f>+U1</f>
        <v>x1</v>
      </c>
      <c r="Y1" s="64"/>
      <c r="Z1" s="5" t="s">
        <v>9</v>
      </c>
    </row>
    <row r="2" spans="1:26" x14ac:dyDescent="0.25">
      <c r="B2" s="64" t="s">
        <v>8</v>
      </c>
      <c r="C2" s="64"/>
      <c r="D2" s="64"/>
      <c r="E2" s="64"/>
    </row>
    <row r="3" spans="1:26" x14ac:dyDescent="0.25">
      <c r="A3" t="s">
        <v>7</v>
      </c>
      <c r="B3" s="1" t="s">
        <v>10</v>
      </c>
      <c r="C3" s="1" t="s">
        <v>0</v>
      </c>
      <c r="D3" s="1"/>
      <c r="E3" s="1"/>
    </row>
    <row r="4" spans="1:26" x14ac:dyDescent="0.25">
      <c r="A4" t="s">
        <v>3</v>
      </c>
      <c r="B4" s="14">
        <f>+Parametri!B4</f>
        <v>10</v>
      </c>
      <c r="C4" s="14">
        <f>+Parametri!C4</f>
        <v>30</v>
      </c>
      <c r="D4" s="3"/>
      <c r="E4" s="2"/>
    </row>
    <row r="5" spans="1:26" x14ac:dyDescent="0.25">
      <c r="A5" t="s">
        <v>4</v>
      </c>
      <c r="B5" s="14">
        <f>+Parametri!B5</f>
        <v>8</v>
      </c>
      <c r="C5" s="14">
        <f>+Parametri!C5</f>
        <v>40</v>
      </c>
      <c r="E5" s="2"/>
    </row>
    <row r="6" spans="1:26" x14ac:dyDescent="0.25">
      <c r="B6" s="1" t="s">
        <v>1</v>
      </c>
      <c r="C6" s="1" t="s">
        <v>2</v>
      </c>
      <c r="D6" s="1"/>
      <c r="E6" s="1"/>
    </row>
    <row r="7" spans="1:26" x14ac:dyDescent="0.25">
      <c r="B7" s="3">
        <f>INTERCEPT(B4:B5,C4:C5)</f>
        <v>16</v>
      </c>
      <c r="C7" s="3">
        <f>SLOPE(B4:B5,C4:C5)</f>
        <v>-0.2</v>
      </c>
      <c r="D7" s="3"/>
      <c r="E7" s="3"/>
    </row>
    <row r="9" spans="1:26" x14ac:dyDescent="0.25">
      <c r="B9" s="64" t="s">
        <v>12</v>
      </c>
      <c r="C9" s="64"/>
    </row>
    <row r="10" spans="1:26" x14ac:dyDescent="0.25">
      <c r="A10" t="s">
        <v>12</v>
      </c>
      <c r="B10" s="1" t="s">
        <v>10</v>
      </c>
      <c r="C10" s="1" t="s">
        <v>0</v>
      </c>
    </row>
    <row r="11" spans="1:26" x14ac:dyDescent="0.25">
      <c r="A11" t="s">
        <v>3</v>
      </c>
      <c r="B11" s="14">
        <f>+Parametri!B11</f>
        <v>5</v>
      </c>
      <c r="C11" s="14">
        <f>+Parametri!C11</f>
        <v>30</v>
      </c>
    </row>
    <row r="12" spans="1:26" x14ac:dyDescent="0.25">
      <c r="A12" t="s">
        <v>4</v>
      </c>
      <c r="B12" s="14">
        <f>+Parametri!B12</f>
        <v>3</v>
      </c>
      <c r="C12" s="14">
        <f>+Parametri!C12</f>
        <v>10</v>
      </c>
    </row>
    <row r="13" spans="1:26" x14ac:dyDescent="0.25">
      <c r="B13" s="1" t="s">
        <v>1</v>
      </c>
      <c r="C13" s="1" t="s">
        <v>2</v>
      </c>
    </row>
    <row r="14" spans="1:26" x14ac:dyDescent="0.25">
      <c r="B14" s="3">
        <f>INTERCEPT(B11:B12,C11:C12)</f>
        <v>2</v>
      </c>
      <c r="C14" s="3">
        <f>SLOPE(B11:B12,C11:C12)</f>
        <v>0.1</v>
      </c>
    </row>
    <row r="15" spans="1:26" x14ac:dyDescent="0.25">
      <c r="B15" s="3"/>
      <c r="C15" s="3"/>
    </row>
    <row r="16" spans="1:26" x14ac:dyDescent="0.25">
      <c r="B16" s="6" t="s">
        <v>10</v>
      </c>
      <c r="C16" s="6" t="s">
        <v>0</v>
      </c>
    </row>
    <row r="17" spans="1:3" x14ac:dyDescent="0.25">
      <c r="A17" t="s">
        <v>14</v>
      </c>
      <c r="B17" s="3">
        <f>+B7+C7*C17</f>
        <v>6.6666666666666679</v>
      </c>
      <c r="C17" s="3">
        <f>+(B14-B7)/(C7-C14)</f>
        <v>46.666666666666657</v>
      </c>
    </row>
    <row r="18" spans="1:3" x14ac:dyDescent="0.25">
      <c r="B18" s="3"/>
      <c r="C18" s="3"/>
    </row>
    <row r="19" spans="1:3" x14ac:dyDescent="0.25">
      <c r="A19" t="s">
        <v>15</v>
      </c>
      <c r="B19" s="3">
        <f>+B17</f>
        <v>6.6666666666666679</v>
      </c>
      <c r="C19" s="3">
        <v>0</v>
      </c>
    </row>
    <row r="20" spans="1:3" x14ac:dyDescent="0.25">
      <c r="B20" s="3">
        <f>+B19</f>
        <v>6.6666666666666679</v>
      </c>
      <c r="C20" s="3">
        <f>+C17</f>
        <v>46.666666666666657</v>
      </c>
    </row>
    <row r="21" spans="1:3" x14ac:dyDescent="0.25">
      <c r="B21" s="3">
        <v>0</v>
      </c>
      <c r="C21" s="3">
        <f>+C20</f>
        <v>46.666666666666657</v>
      </c>
    </row>
    <row r="22" spans="1:3" x14ac:dyDescent="0.25">
      <c r="B22" s="3"/>
      <c r="C22" s="3"/>
    </row>
    <row r="23" spans="1:3" x14ac:dyDescent="0.25">
      <c r="A23" t="s">
        <v>17</v>
      </c>
      <c r="B23" s="10">
        <f>+((B7+B17)*C17/2)</f>
        <v>528.8888888888888</v>
      </c>
      <c r="C23" s="3"/>
    </row>
    <row r="24" spans="1:3" x14ac:dyDescent="0.25">
      <c r="A24" t="s">
        <v>18</v>
      </c>
      <c r="B24" s="10">
        <f>+B20*C20</f>
        <v>311.11111111111109</v>
      </c>
      <c r="C24" s="3"/>
    </row>
    <row r="25" spans="1:3" x14ac:dyDescent="0.25">
      <c r="A25" t="s">
        <v>16</v>
      </c>
      <c r="B25" s="10">
        <f>+B23-B24</f>
        <v>217.77777777777771</v>
      </c>
      <c r="C25" s="3"/>
    </row>
    <row r="26" spans="1:3" x14ac:dyDescent="0.25">
      <c r="B26" s="10"/>
      <c r="C26" s="3"/>
    </row>
    <row r="27" spans="1:3" x14ac:dyDescent="0.25">
      <c r="A27" t="s">
        <v>21</v>
      </c>
      <c r="B27" s="10">
        <f>+B24</f>
        <v>311.11111111111109</v>
      </c>
      <c r="C27" s="3"/>
    </row>
    <row r="28" spans="1:3" x14ac:dyDescent="0.25">
      <c r="A28" t="s">
        <v>19</v>
      </c>
      <c r="B28" s="10">
        <f>+(B14+B17)*C20/2</f>
        <v>202.2222222222222</v>
      </c>
      <c r="C28" s="3"/>
    </row>
    <row r="29" spans="1:3" x14ac:dyDescent="0.25">
      <c r="A29" t="s">
        <v>20</v>
      </c>
      <c r="B29" s="10">
        <f>+B27-B28</f>
        <v>108.88888888888889</v>
      </c>
      <c r="C29" s="3"/>
    </row>
    <row r="30" spans="1:3" x14ac:dyDescent="0.25">
      <c r="B30" s="3"/>
      <c r="C30" s="3"/>
    </row>
    <row r="31" spans="1:3" x14ac:dyDescent="0.25">
      <c r="A31" t="s">
        <v>22</v>
      </c>
      <c r="B31" s="3">
        <f>+(B7-B14)*C20/2</f>
        <v>326.66666666666663</v>
      </c>
      <c r="C31" s="3"/>
    </row>
    <row r="33" spans="1:4" x14ac:dyDescent="0.25">
      <c r="A33" t="s">
        <v>13</v>
      </c>
      <c r="B33" t="s">
        <v>8</v>
      </c>
      <c r="C33" t="s">
        <v>12</v>
      </c>
    </row>
    <row r="34" spans="1:4" x14ac:dyDescent="0.25">
      <c r="A34">
        <v>0</v>
      </c>
      <c r="B34" s="3">
        <f>+$B$7+A34*$C$7</f>
        <v>16</v>
      </c>
      <c r="C34" s="3">
        <f>+$B$14+A34*$C$14</f>
        <v>2</v>
      </c>
      <c r="D34" s="4">
        <f>ABS(B34-C34)</f>
        <v>14</v>
      </c>
    </row>
    <row r="35" spans="1:4" x14ac:dyDescent="0.25">
      <c r="A35">
        <v>1</v>
      </c>
      <c r="B35" s="3">
        <f t="shared" ref="B35:B98" si="0">+$B$7+A35*$C$7</f>
        <v>15.8</v>
      </c>
      <c r="C35" s="3">
        <f t="shared" ref="C35:C98" si="1">+$B$14+A35*$C$14</f>
        <v>2.1</v>
      </c>
      <c r="D35" s="4">
        <f t="shared" ref="D35:D98" si="2">ABS(B35-C35)</f>
        <v>13.700000000000001</v>
      </c>
    </row>
    <row r="36" spans="1:4" x14ac:dyDescent="0.25">
      <c r="A36">
        <v>2</v>
      </c>
      <c r="B36" s="3">
        <f t="shared" si="0"/>
        <v>15.6</v>
      </c>
      <c r="C36" s="3">
        <f t="shared" si="1"/>
        <v>2.2000000000000002</v>
      </c>
      <c r="D36" s="4">
        <f t="shared" si="2"/>
        <v>13.399999999999999</v>
      </c>
    </row>
    <row r="37" spans="1:4" x14ac:dyDescent="0.25">
      <c r="A37">
        <v>3</v>
      </c>
      <c r="B37" s="3">
        <f t="shared" si="0"/>
        <v>15.4</v>
      </c>
      <c r="C37" s="3">
        <f t="shared" si="1"/>
        <v>2.2999999999999998</v>
      </c>
      <c r="D37" s="4">
        <f t="shared" si="2"/>
        <v>13.100000000000001</v>
      </c>
    </row>
    <row r="38" spans="1:4" x14ac:dyDescent="0.25">
      <c r="A38">
        <v>4</v>
      </c>
      <c r="B38" s="3">
        <f t="shared" si="0"/>
        <v>15.2</v>
      </c>
      <c r="C38" s="3">
        <f t="shared" si="1"/>
        <v>2.4</v>
      </c>
      <c r="D38" s="4">
        <f t="shared" si="2"/>
        <v>12.799999999999999</v>
      </c>
    </row>
    <row r="39" spans="1:4" x14ac:dyDescent="0.25">
      <c r="A39">
        <v>5</v>
      </c>
      <c r="B39" s="3">
        <f t="shared" si="0"/>
        <v>15</v>
      </c>
      <c r="C39" s="3">
        <f t="shared" si="1"/>
        <v>2.5</v>
      </c>
      <c r="D39" s="4">
        <f t="shared" si="2"/>
        <v>12.5</v>
      </c>
    </row>
    <row r="40" spans="1:4" x14ac:dyDescent="0.25">
      <c r="A40">
        <v>6</v>
      </c>
      <c r="B40" s="3">
        <f t="shared" si="0"/>
        <v>14.8</v>
      </c>
      <c r="C40" s="3">
        <f t="shared" si="1"/>
        <v>2.6</v>
      </c>
      <c r="D40" s="4">
        <f t="shared" si="2"/>
        <v>12.200000000000001</v>
      </c>
    </row>
    <row r="41" spans="1:4" x14ac:dyDescent="0.25">
      <c r="A41">
        <v>7</v>
      </c>
      <c r="B41" s="3">
        <f t="shared" si="0"/>
        <v>14.6</v>
      </c>
      <c r="C41" s="3">
        <f t="shared" si="1"/>
        <v>2.7</v>
      </c>
      <c r="D41" s="4">
        <f t="shared" si="2"/>
        <v>11.899999999999999</v>
      </c>
    </row>
    <row r="42" spans="1:4" x14ac:dyDescent="0.25">
      <c r="A42">
        <v>8</v>
      </c>
      <c r="B42" s="3">
        <f t="shared" si="0"/>
        <v>14.4</v>
      </c>
      <c r="C42" s="3">
        <f t="shared" si="1"/>
        <v>2.8</v>
      </c>
      <c r="D42" s="4">
        <f t="shared" si="2"/>
        <v>11.600000000000001</v>
      </c>
    </row>
    <row r="43" spans="1:4" x14ac:dyDescent="0.25">
      <c r="A43">
        <v>9</v>
      </c>
      <c r="B43" s="3">
        <f t="shared" si="0"/>
        <v>14.2</v>
      </c>
      <c r="C43" s="3">
        <f t="shared" si="1"/>
        <v>2.9</v>
      </c>
      <c r="D43" s="4">
        <f t="shared" si="2"/>
        <v>11.299999999999999</v>
      </c>
    </row>
    <row r="44" spans="1:4" x14ac:dyDescent="0.25">
      <c r="A44">
        <v>10</v>
      </c>
      <c r="B44" s="3">
        <f t="shared" si="0"/>
        <v>14</v>
      </c>
      <c r="C44" s="3">
        <f t="shared" si="1"/>
        <v>3</v>
      </c>
      <c r="D44" s="4">
        <f t="shared" si="2"/>
        <v>11</v>
      </c>
    </row>
    <row r="45" spans="1:4" x14ac:dyDescent="0.25">
      <c r="A45">
        <v>11</v>
      </c>
      <c r="B45" s="3">
        <f t="shared" si="0"/>
        <v>13.8</v>
      </c>
      <c r="C45" s="3">
        <f t="shared" si="1"/>
        <v>3.1</v>
      </c>
      <c r="D45" s="4">
        <f t="shared" si="2"/>
        <v>10.700000000000001</v>
      </c>
    </row>
    <row r="46" spans="1:4" x14ac:dyDescent="0.25">
      <c r="A46">
        <v>12</v>
      </c>
      <c r="B46" s="3">
        <f t="shared" si="0"/>
        <v>13.6</v>
      </c>
      <c r="C46" s="3">
        <f t="shared" si="1"/>
        <v>3.2</v>
      </c>
      <c r="D46" s="4">
        <f t="shared" si="2"/>
        <v>10.399999999999999</v>
      </c>
    </row>
    <row r="47" spans="1:4" x14ac:dyDescent="0.25">
      <c r="A47">
        <v>13</v>
      </c>
      <c r="B47" s="3">
        <f t="shared" si="0"/>
        <v>13.4</v>
      </c>
      <c r="C47" s="3">
        <f t="shared" si="1"/>
        <v>3.3</v>
      </c>
      <c r="D47" s="4">
        <f t="shared" si="2"/>
        <v>10.100000000000001</v>
      </c>
    </row>
    <row r="48" spans="1:4" x14ac:dyDescent="0.25">
      <c r="A48">
        <v>14</v>
      </c>
      <c r="B48" s="3">
        <f t="shared" si="0"/>
        <v>13.2</v>
      </c>
      <c r="C48" s="3">
        <f t="shared" si="1"/>
        <v>3.4000000000000004</v>
      </c>
      <c r="D48" s="4">
        <f t="shared" si="2"/>
        <v>9.7999999999999989</v>
      </c>
    </row>
    <row r="49" spans="1:4" x14ac:dyDescent="0.25">
      <c r="A49">
        <v>15</v>
      </c>
      <c r="B49" s="3">
        <f t="shared" si="0"/>
        <v>13</v>
      </c>
      <c r="C49" s="3">
        <f t="shared" si="1"/>
        <v>3.5</v>
      </c>
      <c r="D49" s="4">
        <f t="shared" si="2"/>
        <v>9.5</v>
      </c>
    </row>
    <row r="50" spans="1:4" x14ac:dyDescent="0.25">
      <c r="A50">
        <v>16</v>
      </c>
      <c r="B50" s="3">
        <f t="shared" si="0"/>
        <v>12.8</v>
      </c>
      <c r="C50" s="3">
        <f t="shared" si="1"/>
        <v>3.6</v>
      </c>
      <c r="D50" s="4">
        <f t="shared" si="2"/>
        <v>9.2000000000000011</v>
      </c>
    </row>
    <row r="51" spans="1:4" x14ac:dyDescent="0.25">
      <c r="A51">
        <v>17</v>
      </c>
      <c r="B51" s="3">
        <f t="shared" si="0"/>
        <v>12.6</v>
      </c>
      <c r="C51" s="3">
        <f t="shared" si="1"/>
        <v>3.7</v>
      </c>
      <c r="D51" s="4">
        <f t="shared" si="2"/>
        <v>8.8999999999999986</v>
      </c>
    </row>
    <row r="52" spans="1:4" x14ac:dyDescent="0.25">
      <c r="A52">
        <v>18</v>
      </c>
      <c r="B52" s="3">
        <f t="shared" si="0"/>
        <v>12.4</v>
      </c>
      <c r="C52" s="3">
        <f t="shared" si="1"/>
        <v>3.8</v>
      </c>
      <c r="D52" s="4">
        <f t="shared" si="2"/>
        <v>8.6000000000000014</v>
      </c>
    </row>
    <row r="53" spans="1:4" x14ac:dyDescent="0.25">
      <c r="A53">
        <v>19</v>
      </c>
      <c r="B53" s="3">
        <f t="shared" si="0"/>
        <v>12.2</v>
      </c>
      <c r="C53" s="3">
        <f t="shared" si="1"/>
        <v>3.9000000000000004</v>
      </c>
      <c r="D53" s="4">
        <f t="shared" si="2"/>
        <v>8.2999999999999989</v>
      </c>
    </row>
    <row r="54" spans="1:4" x14ac:dyDescent="0.25">
      <c r="A54">
        <v>20</v>
      </c>
      <c r="B54" s="3">
        <f t="shared" si="0"/>
        <v>12</v>
      </c>
      <c r="C54" s="3">
        <f t="shared" si="1"/>
        <v>4</v>
      </c>
      <c r="D54" s="4">
        <f t="shared" si="2"/>
        <v>8</v>
      </c>
    </row>
    <row r="55" spans="1:4" x14ac:dyDescent="0.25">
      <c r="A55">
        <v>21</v>
      </c>
      <c r="B55" s="3">
        <f t="shared" si="0"/>
        <v>11.8</v>
      </c>
      <c r="C55" s="3">
        <f t="shared" si="1"/>
        <v>4.0999999999999996</v>
      </c>
      <c r="D55" s="4">
        <f t="shared" si="2"/>
        <v>7.7000000000000011</v>
      </c>
    </row>
    <row r="56" spans="1:4" x14ac:dyDescent="0.25">
      <c r="A56">
        <v>22</v>
      </c>
      <c r="B56" s="3">
        <f t="shared" si="0"/>
        <v>11.6</v>
      </c>
      <c r="C56" s="3">
        <f t="shared" si="1"/>
        <v>4.2</v>
      </c>
      <c r="D56" s="4">
        <f t="shared" si="2"/>
        <v>7.3999999999999995</v>
      </c>
    </row>
    <row r="57" spans="1:4" x14ac:dyDescent="0.25">
      <c r="A57">
        <v>23</v>
      </c>
      <c r="B57" s="3">
        <f t="shared" si="0"/>
        <v>11.399999999999999</v>
      </c>
      <c r="C57" s="3">
        <f t="shared" si="1"/>
        <v>4.3000000000000007</v>
      </c>
      <c r="D57" s="4">
        <f t="shared" si="2"/>
        <v>7.0999999999999979</v>
      </c>
    </row>
    <row r="58" spans="1:4" x14ac:dyDescent="0.25">
      <c r="A58">
        <v>24</v>
      </c>
      <c r="B58" s="3">
        <f t="shared" si="0"/>
        <v>11.2</v>
      </c>
      <c r="C58" s="3">
        <f t="shared" si="1"/>
        <v>4.4000000000000004</v>
      </c>
      <c r="D58" s="4">
        <f t="shared" si="2"/>
        <v>6.7999999999999989</v>
      </c>
    </row>
    <row r="59" spans="1:4" x14ac:dyDescent="0.25">
      <c r="A59">
        <v>25</v>
      </c>
      <c r="B59" s="3">
        <f t="shared" si="0"/>
        <v>11</v>
      </c>
      <c r="C59" s="3">
        <f t="shared" si="1"/>
        <v>4.5</v>
      </c>
      <c r="D59" s="4">
        <f t="shared" si="2"/>
        <v>6.5</v>
      </c>
    </row>
    <row r="60" spans="1:4" x14ac:dyDescent="0.25">
      <c r="A60">
        <v>26</v>
      </c>
      <c r="B60" s="3">
        <f t="shared" si="0"/>
        <v>10.8</v>
      </c>
      <c r="C60" s="3">
        <f t="shared" si="1"/>
        <v>4.5999999999999996</v>
      </c>
      <c r="D60" s="4">
        <f t="shared" si="2"/>
        <v>6.2000000000000011</v>
      </c>
    </row>
    <row r="61" spans="1:4" x14ac:dyDescent="0.25">
      <c r="A61">
        <v>27</v>
      </c>
      <c r="B61" s="3">
        <f t="shared" si="0"/>
        <v>10.6</v>
      </c>
      <c r="C61" s="3">
        <f t="shared" si="1"/>
        <v>4.7</v>
      </c>
      <c r="D61" s="4">
        <f t="shared" si="2"/>
        <v>5.8999999999999995</v>
      </c>
    </row>
    <row r="62" spans="1:4" x14ac:dyDescent="0.25">
      <c r="A62">
        <v>28</v>
      </c>
      <c r="B62" s="3">
        <f t="shared" si="0"/>
        <v>10.399999999999999</v>
      </c>
      <c r="C62" s="3">
        <f t="shared" si="1"/>
        <v>4.8000000000000007</v>
      </c>
      <c r="D62" s="4">
        <f t="shared" si="2"/>
        <v>5.5999999999999979</v>
      </c>
    </row>
    <row r="63" spans="1:4" x14ac:dyDescent="0.25">
      <c r="A63">
        <v>29</v>
      </c>
      <c r="B63" s="3">
        <f t="shared" si="0"/>
        <v>10.199999999999999</v>
      </c>
      <c r="C63" s="3">
        <f t="shared" si="1"/>
        <v>4.9000000000000004</v>
      </c>
      <c r="D63" s="4">
        <f t="shared" si="2"/>
        <v>5.2999999999999989</v>
      </c>
    </row>
    <row r="64" spans="1:4" x14ac:dyDescent="0.25">
      <c r="A64">
        <v>30</v>
      </c>
      <c r="B64" s="3">
        <f t="shared" si="0"/>
        <v>10</v>
      </c>
      <c r="C64" s="3">
        <f t="shared" si="1"/>
        <v>5</v>
      </c>
      <c r="D64" s="4">
        <f t="shared" si="2"/>
        <v>5</v>
      </c>
    </row>
    <row r="65" spans="1:4" x14ac:dyDescent="0.25">
      <c r="A65">
        <v>31</v>
      </c>
      <c r="B65" s="3">
        <f t="shared" si="0"/>
        <v>9.8000000000000007</v>
      </c>
      <c r="C65" s="3">
        <f t="shared" si="1"/>
        <v>5.0999999999999996</v>
      </c>
      <c r="D65" s="4">
        <f t="shared" si="2"/>
        <v>4.7000000000000011</v>
      </c>
    </row>
    <row r="66" spans="1:4" x14ac:dyDescent="0.25">
      <c r="A66">
        <v>32</v>
      </c>
      <c r="B66" s="3">
        <f t="shared" si="0"/>
        <v>9.6</v>
      </c>
      <c r="C66" s="3">
        <f t="shared" si="1"/>
        <v>5.2</v>
      </c>
      <c r="D66" s="4">
        <f t="shared" si="2"/>
        <v>4.3999999999999995</v>
      </c>
    </row>
    <row r="67" spans="1:4" x14ac:dyDescent="0.25">
      <c r="A67">
        <v>33</v>
      </c>
      <c r="B67" s="3">
        <f t="shared" si="0"/>
        <v>9.3999999999999986</v>
      </c>
      <c r="C67" s="3">
        <f t="shared" si="1"/>
        <v>5.3000000000000007</v>
      </c>
      <c r="D67" s="4">
        <f t="shared" si="2"/>
        <v>4.0999999999999979</v>
      </c>
    </row>
    <row r="68" spans="1:4" x14ac:dyDescent="0.25">
      <c r="A68">
        <v>34</v>
      </c>
      <c r="B68" s="3">
        <f t="shared" si="0"/>
        <v>9.1999999999999993</v>
      </c>
      <c r="C68" s="3">
        <f t="shared" si="1"/>
        <v>5.4</v>
      </c>
      <c r="D68" s="4">
        <f t="shared" si="2"/>
        <v>3.7999999999999989</v>
      </c>
    </row>
    <row r="69" spans="1:4" x14ac:dyDescent="0.25">
      <c r="A69">
        <v>35</v>
      </c>
      <c r="B69" s="3">
        <f t="shared" si="0"/>
        <v>9</v>
      </c>
      <c r="C69" s="3">
        <f t="shared" si="1"/>
        <v>5.5</v>
      </c>
      <c r="D69" s="4">
        <f t="shared" si="2"/>
        <v>3.5</v>
      </c>
    </row>
    <row r="70" spans="1:4" x14ac:dyDescent="0.25">
      <c r="A70">
        <v>36</v>
      </c>
      <c r="B70" s="3">
        <f t="shared" si="0"/>
        <v>8.8000000000000007</v>
      </c>
      <c r="C70" s="3">
        <f t="shared" si="1"/>
        <v>5.6</v>
      </c>
      <c r="D70" s="4">
        <f t="shared" si="2"/>
        <v>3.2000000000000011</v>
      </c>
    </row>
    <row r="71" spans="1:4" x14ac:dyDescent="0.25">
      <c r="A71">
        <v>37</v>
      </c>
      <c r="B71" s="3">
        <f t="shared" si="0"/>
        <v>8.6</v>
      </c>
      <c r="C71" s="3">
        <f t="shared" si="1"/>
        <v>5.7</v>
      </c>
      <c r="D71" s="4">
        <f t="shared" si="2"/>
        <v>2.8999999999999995</v>
      </c>
    </row>
    <row r="72" spans="1:4" x14ac:dyDescent="0.25">
      <c r="A72">
        <v>38</v>
      </c>
      <c r="B72" s="3">
        <f t="shared" si="0"/>
        <v>8.3999999999999986</v>
      </c>
      <c r="C72" s="3">
        <f t="shared" si="1"/>
        <v>5.8000000000000007</v>
      </c>
      <c r="D72" s="4">
        <f t="shared" si="2"/>
        <v>2.5999999999999979</v>
      </c>
    </row>
    <row r="73" spans="1:4" x14ac:dyDescent="0.25">
      <c r="A73">
        <v>39</v>
      </c>
      <c r="B73" s="3">
        <f t="shared" si="0"/>
        <v>8.1999999999999993</v>
      </c>
      <c r="C73" s="3">
        <f t="shared" si="1"/>
        <v>5.9</v>
      </c>
      <c r="D73" s="4">
        <f t="shared" si="2"/>
        <v>2.2999999999999989</v>
      </c>
    </row>
    <row r="74" spans="1:4" x14ac:dyDescent="0.25">
      <c r="A74">
        <v>40</v>
      </c>
      <c r="B74" s="3">
        <f t="shared" si="0"/>
        <v>8</v>
      </c>
      <c r="C74" s="3">
        <f t="shared" si="1"/>
        <v>6</v>
      </c>
      <c r="D74" s="4">
        <f t="shared" si="2"/>
        <v>2</v>
      </c>
    </row>
    <row r="75" spans="1:4" x14ac:dyDescent="0.25">
      <c r="A75">
        <v>41</v>
      </c>
      <c r="B75" s="3">
        <f t="shared" si="0"/>
        <v>7.7999999999999989</v>
      </c>
      <c r="C75" s="3">
        <f t="shared" si="1"/>
        <v>6.1000000000000005</v>
      </c>
      <c r="D75" s="4">
        <f t="shared" si="2"/>
        <v>1.6999999999999984</v>
      </c>
    </row>
    <row r="76" spans="1:4" x14ac:dyDescent="0.25">
      <c r="A76">
        <v>42</v>
      </c>
      <c r="B76" s="3">
        <f t="shared" si="0"/>
        <v>7.6</v>
      </c>
      <c r="C76" s="3">
        <f t="shared" si="1"/>
        <v>6.2</v>
      </c>
      <c r="D76" s="4">
        <f t="shared" si="2"/>
        <v>1.3999999999999995</v>
      </c>
    </row>
    <row r="77" spans="1:4" x14ac:dyDescent="0.25">
      <c r="A77">
        <v>43</v>
      </c>
      <c r="B77" s="3">
        <f t="shared" si="0"/>
        <v>7.4</v>
      </c>
      <c r="C77" s="3">
        <f t="shared" si="1"/>
        <v>6.3</v>
      </c>
      <c r="D77" s="4">
        <f t="shared" si="2"/>
        <v>1.1000000000000005</v>
      </c>
    </row>
    <row r="78" spans="1:4" x14ac:dyDescent="0.25">
      <c r="A78">
        <v>44</v>
      </c>
      <c r="B78" s="3">
        <f t="shared" si="0"/>
        <v>7.1999999999999993</v>
      </c>
      <c r="C78" s="3">
        <f t="shared" si="1"/>
        <v>6.4</v>
      </c>
      <c r="D78" s="4">
        <f t="shared" si="2"/>
        <v>0.79999999999999893</v>
      </c>
    </row>
    <row r="79" spans="1:4" x14ac:dyDescent="0.25">
      <c r="A79">
        <v>45</v>
      </c>
      <c r="B79" s="3">
        <f t="shared" si="0"/>
        <v>7</v>
      </c>
      <c r="C79" s="3">
        <f t="shared" si="1"/>
        <v>6.5</v>
      </c>
      <c r="D79" s="4">
        <f t="shared" si="2"/>
        <v>0.5</v>
      </c>
    </row>
    <row r="80" spans="1:4" x14ac:dyDescent="0.25">
      <c r="A80">
        <v>46</v>
      </c>
      <c r="B80" s="3">
        <f t="shared" si="0"/>
        <v>6.7999999999999989</v>
      </c>
      <c r="C80" s="3">
        <f t="shared" si="1"/>
        <v>6.6000000000000005</v>
      </c>
      <c r="D80" s="4">
        <f t="shared" si="2"/>
        <v>0.1999999999999984</v>
      </c>
    </row>
    <row r="81" spans="1:4" x14ac:dyDescent="0.25">
      <c r="A81">
        <v>47</v>
      </c>
      <c r="B81" s="3">
        <f t="shared" si="0"/>
        <v>6.6</v>
      </c>
      <c r="C81" s="3">
        <f t="shared" si="1"/>
        <v>6.7</v>
      </c>
      <c r="D81" s="4">
        <f t="shared" si="2"/>
        <v>0.10000000000000053</v>
      </c>
    </row>
    <row r="82" spans="1:4" x14ac:dyDescent="0.25">
      <c r="A82">
        <v>48</v>
      </c>
      <c r="B82" s="3">
        <f t="shared" si="0"/>
        <v>6.3999999999999986</v>
      </c>
      <c r="C82" s="3">
        <f t="shared" si="1"/>
        <v>6.8000000000000007</v>
      </c>
      <c r="D82" s="4">
        <f t="shared" si="2"/>
        <v>0.40000000000000213</v>
      </c>
    </row>
    <row r="83" spans="1:4" x14ac:dyDescent="0.25">
      <c r="A83">
        <v>49</v>
      </c>
      <c r="B83" s="3">
        <f t="shared" si="0"/>
        <v>6.1999999999999993</v>
      </c>
      <c r="C83" s="3">
        <f t="shared" si="1"/>
        <v>6.9</v>
      </c>
      <c r="D83" s="4">
        <f t="shared" si="2"/>
        <v>0.70000000000000107</v>
      </c>
    </row>
    <row r="84" spans="1:4" x14ac:dyDescent="0.25">
      <c r="A84">
        <v>50</v>
      </c>
      <c r="B84" s="3">
        <f t="shared" si="0"/>
        <v>6</v>
      </c>
      <c r="C84" s="3">
        <f t="shared" si="1"/>
        <v>7</v>
      </c>
      <c r="D84" s="4">
        <f t="shared" si="2"/>
        <v>1</v>
      </c>
    </row>
    <row r="85" spans="1:4" x14ac:dyDescent="0.25">
      <c r="A85">
        <v>51</v>
      </c>
      <c r="B85" s="3">
        <f t="shared" si="0"/>
        <v>5.7999999999999989</v>
      </c>
      <c r="C85" s="3">
        <f t="shared" si="1"/>
        <v>7.1000000000000005</v>
      </c>
      <c r="D85" s="4">
        <f t="shared" si="2"/>
        <v>1.3000000000000016</v>
      </c>
    </row>
    <row r="86" spans="1:4" x14ac:dyDescent="0.25">
      <c r="A86">
        <v>52</v>
      </c>
      <c r="B86" s="3">
        <f t="shared" si="0"/>
        <v>5.6</v>
      </c>
      <c r="C86" s="3">
        <f t="shared" si="1"/>
        <v>7.2</v>
      </c>
      <c r="D86" s="4">
        <f t="shared" si="2"/>
        <v>1.6000000000000005</v>
      </c>
    </row>
    <row r="87" spans="1:4" x14ac:dyDescent="0.25">
      <c r="A87">
        <v>53</v>
      </c>
      <c r="B87" s="3">
        <f t="shared" si="0"/>
        <v>5.3999999999999986</v>
      </c>
      <c r="C87" s="3">
        <f t="shared" si="1"/>
        <v>7.3000000000000007</v>
      </c>
      <c r="D87" s="4">
        <f t="shared" si="2"/>
        <v>1.9000000000000021</v>
      </c>
    </row>
    <row r="88" spans="1:4" x14ac:dyDescent="0.25">
      <c r="A88">
        <v>54</v>
      </c>
      <c r="B88" s="3">
        <f t="shared" si="0"/>
        <v>5.1999999999999993</v>
      </c>
      <c r="C88" s="3">
        <f t="shared" si="1"/>
        <v>7.4</v>
      </c>
      <c r="D88" s="4">
        <f t="shared" si="2"/>
        <v>2.2000000000000011</v>
      </c>
    </row>
    <row r="89" spans="1:4" x14ac:dyDescent="0.25">
      <c r="A89">
        <v>55</v>
      </c>
      <c r="B89" s="3">
        <f t="shared" si="0"/>
        <v>5</v>
      </c>
      <c r="C89" s="3">
        <f t="shared" si="1"/>
        <v>7.5</v>
      </c>
      <c r="D89" s="4">
        <f t="shared" si="2"/>
        <v>2.5</v>
      </c>
    </row>
    <row r="90" spans="1:4" x14ac:dyDescent="0.25">
      <c r="A90">
        <v>56</v>
      </c>
      <c r="B90" s="3">
        <f t="shared" si="0"/>
        <v>4.7999999999999989</v>
      </c>
      <c r="C90" s="3">
        <f t="shared" si="1"/>
        <v>7.6000000000000005</v>
      </c>
      <c r="D90" s="4">
        <f t="shared" si="2"/>
        <v>2.8000000000000016</v>
      </c>
    </row>
    <row r="91" spans="1:4" x14ac:dyDescent="0.25">
      <c r="A91">
        <v>57</v>
      </c>
      <c r="B91" s="3">
        <f t="shared" si="0"/>
        <v>4.5999999999999996</v>
      </c>
      <c r="C91" s="3">
        <f t="shared" si="1"/>
        <v>7.7</v>
      </c>
      <c r="D91" s="4">
        <f t="shared" si="2"/>
        <v>3.1000000000000005</v>
      </c>
    </row>
    <row r="92" spans="1:4" x14ac:dyDescent="0.25">
      <c r="A92">
        <v>58</v>
      </c>
      <c r="B92" s="3">
        <f t="shared" si="0"/>
        <v>4.3999999999999986</v>
      </c>
      <c r="C92" s="3">
        <f t="shared" si="1"/>
        <v>7.8000000000000007</v>
      </c>
      <c r="D92" s="4">
        <f t="shared" si="2"/>
        <v>3.4000000000000021</v>
      </c>
    </row>
    <row r="93" spans="1:4" x14ac:dyDescent="0.25">
      <c r="A93">
        <v>59</v>
      </c>
      <c r="B93" s="3">
        <f t="shared" si="0"/>
        <v>4.1999999999999993</v>
      </c>
      <c r="C93" s="3">
        <f t="shared" si="1"/>
        <v>7.9</v>
      </c>
      <c r="D93" s="4">
        <f t="shared" si="2"/>
        <v>3.7000000000000011</v>
      </c>
    </row>
    <row r="94" spans="1:4" x14ac:dyDescent="0.25">
      <c r="A94">
        <v>60</v>
      </c>
      <c r="B94" s="3">
        <f t="shared" si="0"/>
        <v>4</v>
      </c>
      <c r="C94" s="3">
        <f t="shared" si="1"/>
        <v>8</v>
      </c>
      <c r="D94" s="4">
        <f t="shared" si="2"/>
        <v>4</v>
      </c>
    </row>
    <row r="95" spans="1:4" x14ac:dyDescent="0.25">
      <c r="A95">
        <v>61</v>
      </c>
      <c r="B95" s="3">
        <f t="shared" si="0"/>
        <v>3.7999999999999989</v>
      </c>
      <c r="C95" s="3">
        <f t="shared" si="1"/>
        <v>8.1000000000000014</v>
      </c>
      <c r="D95" s="4">
        <f t="shared" si="2"/>
        <v>4.3000000000000025</v>
      </c>
    </row>
    <row r="96" spans="1:4" x14ac:dyDescent="0.25">
      <c r="A96">
        <v>62</v>
      </c>
      <c r="B96" s="3">
        <f t="shared" si="0"/>
        <v>3.5999999999999996</v>
      </c>
      <c r="C96" s="3">
        <f t="shared" si="1"/>
        <v>8.1999999999999993</v>
      </c>
      <c r="D96" s="4">
        <f t="shared" si="2"/>
        <v>4.5999999999999996</v>
      </c>
    </row>
    <row r="97" spans="1:4" x14ac:dyDescent="0.25">
      <c r="A97">
        <v>63</v>
      </c>
      <c r="B97" s="3">
        <f t="shared" si="0"/>
        <v>3.3999999999999986</v>
      </c>
      <c r="C97" s="3">
        <f t="shared" si="1"/>
        <v>8.3000000000000007</v>
      </c>
      <c r="D97" s="4">
        <f t="shared" si="2"/>
        <v>4.9000000000000021</v>
      </c>
    </row>
    <row r="98" spans="1:4" x14ac:dyDescent="0.25">
      <c r="A98">
        <v>64</v>
      </c>
      <c r="B98" s="3">
        <f t="shared" si="0"/>
        <v>3.1999999999999993</v>
      </c>
      <c r="C98" s="3">
        <f t="shared" si="1"/>
        <v>8.4</v>
      </c>
      <c r="D98" s="4">
        <f t="shared" si="2"/>
        <v>5.2000000000000011</v>
      </c>
    </row>
    <row r="99" spans="1:4" x14ac:dyDescent="0.25">
      <c r="A99">
        <v>65</v>
      </c>
      <c r="B99" s="3">
        <f t="shared" ref="B99:B114" si="3">+$B$7+A99*$C$7</f>
        <v>3</v>
      </c>
      <c r="C99" s="3">
        <f t="shared" ref="C99:C114" si="4">+$B$14+A99*$C$14</f>
        <v>8.5</v>
      </c>
      <c r="D99" s="4">
        <f t="shared" ref="D99:D114" si="5">ABS(B99-C99)</f>
        <v>5.5</v>
      </c>
    </row>
    <row r="100" spans="1:4" x14ac:dyDescent="0.25">
      <c r="A100">
        <v>66</v>
      </c>
      <c r="B100" s="3">
        <f t="shared" si="3"/>
        <v>2.7999999999999989</v>
      </c>
      <c r="C100" s="3">
        <f t="shared" si="4"/>
        <v>8.6000000000000014</v>
      </c>
      <c r="D100" s="4">
        <f t="shared" si="5"/>
        <v>5.8000000000000025</v>
      </c>
    </row>
    <row r="101" spans="1:4" x14ac:dyDescent="0.25">
      <c r="A101">
        <v>67</v>
      </c>
      <c r="B101" s="3">
        <f t="shared" si="3"/>
        <v>2.5999999999999996</v>
      </c>
      <c r="C101" s="3">
        <f t="shared" si="4"/>
        <v>8.6999999999999993</v>
      </c>
      <c r="D101" s="4">
        <f t="shared" si="5"/>
        <v>6.1</v>
      </c>
    </row>
    <row r="102" spans="1:4" x14ac:dyDescent="0.25">
      <c r="A102">
        <v>68</v>
      </c>
      <c r="B102" s="3">
        <f t="shared" si="3"/>
        <v>2.3999999999999986</v>
      </c>
      <c r="C102" s="3">
        <f t="shared" si="4"/>
        <v>8.8000000000000007</v>
      </c>
      <c r="D102" s="4">
        <f t="shared" si="5"/>
        <v>6.4000000000000021</v>
      </c>
    </row>
    <row r="103" spans="1:4" x14ac:dyDescent="0.25">
      <c r="A103">
        <v>69</v>
      </c>
      <c r="B103" s="3">
        <f t="shared" si="3"/>
        <v>2.1999999999999993</v>
      </c>
      <c r="C103" s="3">
        <f t="shared" si="4"/>
        <v>8.9</v>
      </c>
      <c r="D103" s="4">
        <f t="shared" si="5"/>
        <v>6.7000000000000011</v>
      </c>
    </row>
    <row r="104" spans="1:4" x14ac:dyDescent="0.25">
      <c r="A104">
        <v>70</v>
      </c>
      <c r="B104" s="3">
        <f t="shared" si="3"/>
        <v>2</v>
      </c>
      <c r="C104" s="3">
        <f t="shared" si="4"/>
        <v>9</v>
      </c>
      <c r="D104" s="4">
        <f t="shared" si="5"/>
        <v>7</v>
      </c>
    </row>
    <row r="105" spans="1:4" x14ac:dyDescent="0.25">
      <c r="A105">
        <v>71</v>
      </c>
      <c r="B105" s="3">
        <f t="shared" si="3"/>
        <v>1.7999999999999989</v>
      </c>
      <c r="C105" s="3">
        <f t="shared" si="4"/>
        <v>9.1000000000000014</v>
      </c>
      <c r="D105" s="4">
        <f t="shared" si="5"/>
        <v>7.3000000000000025</v>
      </c>
    </row>
    <row r="106" spans="1:4" x14ac:dyDescent="0.25">
      <c r="A106">
        <v>72</v>
      </c>
      <c r="B106" s="3">
        <f t="shared" si="3"/>
        <v>1.5999999999999996</v>
      </c>
      <c r="C106" s="3">
        <f t="shared" si="4"/>
        <v>9.1999999999999993</v>
      </c>
      <c r="D106" s="4">
        <f t="shared" si="5"/>
        <v>7.6</v>
      </c>
    </row>
    <row r="107" spans="1:4" x14ac:dyDescent="0.25">
      <c r="A107">
        <v>73</v>
      </c>
      <c r="B107" s="3">
        <f t="shared" si="3"/>
        <v>1.3999999999999986</v>
      </c>
      <c r="C107" s="3">
        <f t="shared" si="4"/>
        <v>9.3000000000000007</v>
      </c>
      <c r="D107" s="4">
        <f t="shared" si="5"/>
        <v>7.9000000000000021</v>
      </c>
    </row>
    <row r="108" spans="1:4" x14ac:dyDescent="0.25">
      <c r="A108">
        <v>74</v>
      </c>
      <c r="B108" s="3">
        <f t="shared" si="3"/>
        <v>1.1999999999999993</v>
      </c>
      <c r="C108" s="3">
        <f t="shared" si="4"/>
        <v>9.4</v>
      </c>
      <c r="D108" s="4">
        <f t="shared" si="5"/>
        <v>8.2000000000000011</v>
      </c>
    </row>
    <row r="109" spans="1:4" x14ac:dyDescent="0.25">
      <c r="A109">
        <v>75</v>
      </c>
      <c r="B109" s="3">
        <f t="shared" si="3"/>
        <v>1</v>
      </c>
      <c r="C109" s="3">
        <f t="shared" si="4"/>
        <v>9.5</v>
      </c>
      <c r="D109" s="4">
        <f t="shared" si="5"/>
        <v>8.5</v>
      </c>
    </row>
    <row r="110" spans="1:4" x14ac:dyDescent="0.25">
      <c r="A110">
        <v>76</v>
      </c>
      <c r="B110" s="3">
        <f t="shared" si="3"/>
        <v>0.79999999999999893</v>
      </c>
      <c r="C110" s="3">
        <f t="shared" si="4"/>
        <v>9.6000000000000014</v>
      </c>
      <c r="D110" s="4">
        <f t="shared" si="5"/>
        <v>8.8000000000000025</v>
      </c>
    </row>
    <row r="111" spans="1:4" x14ac:dyDescent="0.25">
      <c r="A111">
        <v>77</v>
      </c>
      <c r="B111" s="3">
        <f t="shared" si="3"/>
        <v>0.59999999999999964</v>
      </c>
      <c r="C111" s="3">
        <f t="shared" si="4"/>
        <v>9.6999999999999993</v>
      </c>
      <c r="D111" s="4">
        <f t="shared" si="5"/>
        <v>9.1</v>
      </c>
    </row>
    <row r="112" spans="1:4" x14ac:dyDescent="0.25">
      <c r="A112">
        <v>78</v>
      </c>
      <c r="B112" s="3">
        <f t="shared" si="3"/>
        <v>0.39999999999999858</v>
      </c>
      <c r="C112" s="3">
        <f t="shared" si="4"/>
        <v>9.8000000000000007</v>
      </c>
      <c r="D112" s="4">
        <f t="shared" si="5"/>
        <v>9.4000000000000021</v>
      </c>
    </row>
    <row r="113" spans="1:4" x14ac:dyDescent="0.25">
      <c r="A113">
        <v>79</v>
      </c>
      <c r="B113" s="3">
        <f t="shared" si="3"/>
        <v>0.19999999999999929</v>
      </c>
      <c r="C113" s="3">
        <f t="shared" si="4"/>
        <v>9.9</v>
      </c>
      <c r="D113" s="4">
        <f t="shared" si="5"/>
        <v>9.7000000000000011</v>
      </c>
    </row>
    <row r="114" spans="1:4" x14ac:dyDescent="0.25">
      <c r="A114">
        <v>80</v>
      </c>
      <c r="B114" s="3">
        <f t="shared" si="3"/>
        <v>0</v>
      </c>
      <c r="C114" s="3">
        <f t="shared" si="4"/>
        <v>10</v>
      </c>
      <c r="D114" s="4">
        <f t="shared" si="5"/>
        <v>10</v>
      </c>
    </row>
  </sheetData>
  <mergeCells count="5">
    <mergeCell ref="B9:C9"/>
    <mergeCell ref="B2:C2"/>
    <mergeCell ref="D2:E2"/>
    <mergeCell ref="U1:V1"/>
    <mergeCell ref="X1:Y1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439FC-2160-4D90-A31D-E26098FC4B43}">
  <dimension ref="A1:Y120"/>
  <sheetViews>
    <sheetView workbookViewId="0">
      <selection activeCell="A2" sqref="A2"/>
    </sheetView>
  </sheetViews>
  <sheetFormatPr defaultRowHeight="15" x14ac:dyDescent="0.25"/>
  <cols>
    <col min="1" max="1" width="26.85546875" customWidth="1"/>
    <col min="2" max="2" width="16.7109375" customWidth="1"/>
    <col min="3" max="3" width="16.28515625" customWidth="1"/>
    <col min="4" max="4" width="15.7109375" customWidth="1"/>
    <col min="5" max="7" width="14.140625" customWidth="1"/>
    <col min="8" max="17" width="13.140625" customWidth="1"/>
    <col min="18" max="18" width="10.7109375" customWidth="1"/>
    <col min="19" max="19" width="11" customWidth="1"/>
    <col min="20" max="20" width="9.42578125" bestFit="1" customWidth="1"/>
    <col min="21" max="23" width="9.42578125" customWidth="1"/>
    <col min="24" max="24" width="9.42578125" bestFit="1" customWidth="1"/>
    <col min="25" max="25" width="13" customWidth="1"/>
  </cols>
  <sheetData>
    <row r="1" spans="1:25" ht="18" x14ac:dyDescent="0.35">
      <c r="A1" t="s">
        <v>35</v>
      </c>
      <c r="S1" s="5" t="s">
        <v>5</v>
      </c>
      <c r="T1" s="64" t="s">
        <v>6</v>
      </c>
      <c r="U1" s="64"/>
      <c r="V1" s="5" t="str">
        <f>+S1</f>
        <v>P1</v>
      </c>
      <c r="W1" s="64" t="str">
        <f>+T1</f>
        <v>x1</v>
      </c>
      <c r="X1" s="64"/>
      <c r="Y1" s="5" t="s">
        <v>9</v>
      </c>
    </row>
    <row r="2" spans="1:25" x14ac:dyDescent="0.25">
      <c r="B2" s="64" t="s">
        <v>8</v>
      </c>
      <c r="C2" s="64"/>
      <c r="D2" s="12"/>
    </row>
    <row r="3" spans="1:25" x14ac:dyDescent="0.25">
      <c r="A3" t="s">
        <v>7</v>
      </c>
      <c r="B3" s="1" t="s">
        <v>10</v>
      </c>
      <c r="C3" s="1" t="s">
        <v>0</v>
      </c>
      <c r="D3" s="1"/>
    </row>
    <row r="4" spans="1:25" x14ac:dyDescent="0.25">
      <c r="A4" t="s">
        <v>3</v>
      </c>
      <c r="B4" s="14">
        <f>+Parametri!B4</f>
        <v>10</v>
      </c>
      <c r="C4" s="14">
        <f>+Parametri!C4</f>
        <v>30</v>
      </c>
      <c r="D4" s="2"/>
    </row>
    <row r="5" spans="1:25" x14ac:dyDescent="0.25">
      <c r="A5" t="s">
        <v>4</v>
      </c>
      <c r="B5" s="14">
        <f>+Parametri!B5</f>
        <v>8</v>
      </c>
      <c r="C5" s="14">
        <f>+Parametri!C5</f>
        <v>40</v>
      </c>
      <c r="D5" s="2"/>
    </row>
    <row r="6" spans="1:25" x14ac:dyDescent="0.25">
      <c r="B6" s="15" t="s">
        <v>1</v>
      </c>
      <c r="C6" s="15" t="s">
        <v>2</v>
      </c>
      <c r="D6" s="1"/>
    </row>
    <row r="7" spans="1:25" x14ac:dyDescent="0.25">
      <c r="B7" s="3">
        <f>INTERCEPT(B4:B5,C4:C5)</f>
        <v>16</v>
      </c>
      <c r="C7" s="3">
        <f>SLOPE(B4:B5,C4:C5)</f>
        <v>-0.2</v>
      </c>
      <c r="D7" s="3"/>
    </row>
    <row r="8" spans="1:25" x14ac:dyDescent="0.25">
      <c r="B8" s="3"/>
      <c r="C8" s="3"/>
      <c r="D8" s="3"/>
    </row>
    <row r="9" spans="1:25" x14ac:dyDescent="0.25">
      <c r="A9" t="s">
        <v>23</v>
      </c>
      <c r="B9" s="3">
        <f>+B7</f>
        <v>16</v>
      </c>
      <c r="C9" s="3">
        <f>+C7*2</f>
        <v>-0.4</v>
      </c>
      <c r="D9" s="3"/>
    </row>
    <row r="10" spans="1:25" x14ac:dyDescent="0.25">
      <c r="B10" s="3"/>
      <c r="C10" s="3"/>
      <c r="D10" s="3"/>
    </row>
    <row r="11" spans="1:25" x14ac:dyDescent="0.25">
      <c r="B11" s="64" t="s">
        <v>12</v>
      </c>
      <c r="C11" s="64"/>
    </row>
    <row r="12" spans="1:25" x14ac:dyDescent="0.25">
      <c r="A12" t="s">
        <v>12</v>
      </c>
      <c r="B12" s="1" t="s">
        <v>10</v>
      </c>
      <c r="C12" s="1" t="s">
        <v>0</v>
      </c>
    </row>
    <row r="13" spans="1:25" x14ac:dyDescent="0.25">
      <c r="A13" t="s">
        <v>3</v>
      </c>
      <c r="B13" s="14">
        <f>+Parametri!B11</f>
        <v>5</v>
      </c>
      <c r="C13" s="14">
        <f>+Parametri!C11</f>
        <v>30</v>
      </c>
    </row>
    <row r="14" spans="1:25" x14ac:dyDescent="0.25">
      <c r="A14" t="s">
        <v>4</v>
      </c>
      <c r="B14" s="14">
        <f>+Parametri!B12</f>
        <v>3</v>
      </c>
      <c r="C14" s="14">
        <f>+Parametri!C12</f>
        <v>10</v>
      </c>
    </row>
    <row r="15" spans="1:25" x14ac:dyDescent="0.25">
      <c r="B15" s="15" t="s">
        <v>1</v>
      </c>
      <c r="C15" s="15" t="s">
        <v>2</v>
      </c>
    </row>
    <row r="16" spans="1:25" x14ac:dyDescent="0.25">
      <c r="B16" s="3">
        <f>INTERCEPT(B13:B14,C13:C14)</f>
        <v>2</v>
      </c>
      <c r="C16" s="3">
        <f>SLOPE(B13:B14,C13:C14)</f>
        <v>0.1</v>
      </c>
    </row>
    <row r="17" spans="1:3" x14ac:dyDescent="0.25">
      <c r="B17" s="3"/>
      <c r="C17" s="3"/>
    </row>
    <row r="18" spans="1:3" x14ac:dyDescent="0.25">
      <c r="B18" s="6" t="s">
        <v>10</v>
      </c>
      <c r="C18" s="6" t="s">
        <v>0</v>
      </c>
    </row>
    <row r="19" spans="1:3" x14ac:dyDescent="0.25">
      <c r="A19" t="s">
        <v>14</v>
      </c>
      <c r="B19" s="3">
        <f>+B7+C7*C19</f>
        <v>10.399999999999999</v>
      </c>
      <c r="C19" s="3">
        <f>+(B16-B9)/(C9-C16)</f>
        <v>28</v>
      </c>
    </row>
    <row r="20" spans="1:3" x14ac:dyDescent="0.25">
      <c r="B20" s="3"/>
      <c r="C20" s="3"/>
    </row>
    <row r="21" spans="1:3" x14ac:dyDescent="0.25">
      <c r="A21" t="s">
        <v>15</v>
      </c>
      <c r="B21" s="3">
        <f>+B19</f>
        <v>10.399999999999999</v>
      </c>
      <c r="C21" s="3">
        <v>0</v>
      </c>
    </row>
    <row r="22" spans="1:3" x14ac:dyDescent="0.25">
      <c r="B22" s="3">
        <f>+B21</f>
        <v>10.399999999999999</v>
      </c>
      <c r="C22" s="3">
        <f>+C19</f>
        <v>28</v>
      </c>
    </row>
    <row r="23" spans="1:3" x14ac:dyDescent="0.25">
      <c r="B23" s="3">
        <v>0</v>
      </c>
      <c r="C23" s="3">
        <f>+C22</f>
        <v>28</v>
      </c>
    </row>
    <row r="24" spans="1:3" x14ac:dyDescent="0.25">
      <c r="B24" s="3"/>
      <c r="C24" s="3"/>
    </row>
    <row r="25" spans="1:3" x14ac:dyDescent="0.25">
      <c r="A25" t="s">
        <v>17</v>
      </c>
      <c r="B25" s="10">
        <f>+((B7+B19)*C19/2)</f>
        <v>369.59999999999997</v>
      </c>
      <c r="C25" s="3"/>
    </row>
    <row r="26" spans="1:3" x14ac:dyDescent="0.25">
      <c r="A26" t="s">
        <v>18</v>
      </c>
      <c r="B26" s="10">
        <f>+B22*C22</f>
        <v>291.19999999999993</v>
      </c>
      <c r="C26" s="3"/>
    </row>
    <row r="27" spans="1:3" x14ac:dyDescent="0.25">
      <c r="A27" t="s">
        <v>16</v>
      </c>
      <c r="B27" s="10">
        <f>+B25-B26</f>
        <v>78.400000000000034</v>
      </c>
      <c r="C27" s="3"/>
    </row>
    <row r="28" spans="1:3" x14ac:dyDescent="0.25">
      <c r="A28" t="s">
        <v>32</v>
      </c>
      <c r="B28" s="10">
        <f>-'Libera concorrenza'!B25+Monopolio!B27</f>
        <v>-139.37777777777768</v>
      </c>
      <c r="C28" s="3"/>
    </row>
    <row r="29" spans="1:3" x14ac:dyDescent="0.25">
      <c r="B29" s="13"/>
      <c r="C29" s="3"/>
    </row>
    <row r="30" spans="1:3" x14ac:dyDescent="0.25">
      <c r="A30" t="s">
        <v>21</v>
      </c>
      <c r="B30" s="10">
        <f>+B26</f>
        <v>291.19999999999993</v>
      </c>
      <c r="C30" s="3"/>
    </row>
    <row r="31" spans="1:3" x14ac:dyDescent="0.25">
      <c r="A31" t="s">
        <v>19</v>
      </c>
      <c r="B31" s="10">
        <f>+(B16+(B16+C16*C22))*C22/2</f>
        <v>95.200000000000017</v>
      </c>
      <c r="C31" s="3"/>
    </row>
    <row r="32" spans="1:3" x14ac:dyDescent="0.25">
      <c r="A32" t="s">
        <v>20</v>
      </c>
      <c r="B32" s="10">
        <f>+B30-B31</f>
        <v>195.99999999999991</v>
      </c>
      <c r="C32" s="3"/>
    </row>
    <row r="33" spans="1:4" x14ac:dyDescent="0.25">
      <c r="A33" t="s">
        <v>31</v>
      </c>
      <c r="B33" s="10">
        <f>+B32-'Libera concorrenza'!B29</f>
        <v>87.111111111111029</v>
      </c>
      <c r="C33" s="3"/>
    </row>
    <row r="34" spans="1:4" x14ac:dyDescent="0.25">
      <c r="B34" s="3"/>
      <c r="C34" s="3"/>
    </row>
    <row r="35" spans="1:4" x14ac:dyDescent="0.25">
      <c r="A35" t="s">
        <v>22</v>
      </c>
      <c r="B35" s="3">
        <f>+B32+B27</f>
        <v>274.39999999999998</v>
      </c>
      <c r="C35" s="3"/>
    </row>
    <row r="36" spans="1:4" x14ac:dyDescent="0.25">
      <c r="A36" t="s">
        <v>30</v>
      </c>
      <c r="B36" s="3">
        <f>-'Libera concorrenza'!B31+Monopolio!B35</f>
        <v>-52.266666666666652</v>
      </c>
      <c r="C36" s="3"/>
    </row>
    <row r="37" spans="1:4" x14ac:dyDescent="0.25">
      <c r="B37" s="3"/>
      <c r="C37" s="3"/>
    </row>
    <row r="39" spans="1:4" x14ac:dyDescent="0.25">
      <c r="A39" t="s">
        <v>13</v>
      </c>
      <c r="B39" s="1" t="s">
        <v>8</v>
      </c>
      <c r="C39" s="1" t="s">
        <v>12</v>
      </c>
      <c r="D39" t="s">
        <v>23</v>
      </c>
    </row>
    <row r="40" spans="1:4" x14ac:dyDescent="0.25">
      <c r="A40">
        <v>0</v>
      </c>
      <c r="B40" s="3">
        <f>+$B$7+A40*$C$7</f>
        <v>16</v>
      </c>
      <c r="C40" s="3">
        <f>+$B$16+A40*$C$16</f>
        <v>2</v>
      </c>
      <c r="D40" s="3">
        <f>+$B$9+A40*$C$9</f>
        <v>16</v>
      </c>
    </row>
    <row r="41" spans="1:4" x14ac:dyDescent="0.25">
      <c r="A41">
        <v>1</v>
      </c>
      <c r="B41" s="3">
        <f t="shared" ref="B41:B104" si="0">+$B$7+A41*$C$7</f>
        <v>15.8</v>
      </c>
      <c r="C41" s="3">
        <f t="shared" ref="C41:C104" si="1">+$B$16+A41*$C$16</f>
        <v>2.1</v>
      </c>
      <c r="D41" s="3">
        <f t="shared" ref="D41:D104" si="2">+$B$9+A41*$C$9</f>
        <v>15.6</v>
      </c>
    </row>
    <row r="42" spans="1:4" x14ac:dyDescent="0.25">
      <c r="A42">
        <v>2</v>
      </c>
      <c r="B42" s="3">
        <f t="shared" si="0"/>
        <v>15.6</v>
      </c>
      <c r="C42" s="3">
        <f t="shared" si="1"/>
        <v>2.2000000000000002</v>
      </c>
      <c r="D42" s="3">
        <f t="shared" si="2"/>
        <v>15.2</v>
      </c>
    </row>
    <row r="43" spans="1:4" x14ac:dyDescent="0.25">
      <c r="A43">
        <v>3</v>
      </c>
      <c r="B43" s="3">
        <f t="shared" si="0"/>
        <v>15.4</v>
      </c>
      <c r="C43" s="3">
        <f t="shared" si="1"/>
        <v>2.2999999999999998</v>
      </c>
      <c r="D43" s="3">
        <f t="shared" si="2"/>
        <v>14.8</v>
      </c>
    </row>
    <row r="44" spans="1:4" x14ac:dyDescent="0.25">
      <c r="A44">
        <v>4</v>
      </c>
      <c r="B44" s="3">
        <f t="shared" si="0"/>
        <v>15.2</v>
      </c>
      <c r="C44" s="3">
        <f t="shared" si="1"/>
        <v>2.4</v>
      </c>
      <c r="D44" s="3">
        <f t="shared" si="2"/>
        <v>14.4</v>
      </c>
    </row>
    <row r="45" spans="1:4" x14ac:dyDescent="0.25">
      <c r="A45">
        <v>5</v>
      </c>
      <c r="B45" s="3">
        <f t="shared" si="0"/>
        <v>15</v>
      </c>
      <c r="C45" s="3">
        <f t="shared" si="1"/>
        <v>2.5</v>
      </c>
      <c r="D45" s="3">
        <f t="shared" si="2"/>
        <v>14</v>
      </c>
    </row>
    <row r="46" spans="1:4" x14ac:dyDescent="0.25">
      <c r="A46">
        <v>6</v>
      </c>
      <c r="B46" s="3">
        <f t="shared" si="0"/>
        <v>14.8</v>
      </c>
      <c r="C46" s="3">
        <f t="shared" si="1"/>
        <v>2.6</v>
      </c>
      <c r="D46" s="3">
        <f t="shared" si="2"/>
        <v>13.6</v>
      </c>
    </row>
    <row r="47" spans="1:4" x14ac:dyDescent="0.25">
      <c r="A47">
        <v>7</v>
      </c>
      <c r="B47" s="3">
        <f t="shared" si="0"/>
        <v>14.6</v>
      </c>
      <c r="C47" s="3">
        <f t="shared" si="1"/>
        <v>2.7</v>
      </c>
      <c r="D47" s="3">
        <f t="shared" si="2"/>
        <v>13.2</v>
      </c>
    </row>
    <row r="48" spans="1:4" x14ac:dyDescent="0.25">
      <c r="A48">
        <v>8</v>
      </c>
      <c r="B48" s="3">
        <f t="shared" si="0"/>
        <v>14.4</v>
      </c>
      <c r="C48" s="3">
        <f t="shared" si="1"/>
        <v>2.8</v>
      </c>
      <c r="D48" s="3">
        <f t="shared" si="2"/>
        <v>12.8</v>
      </c>
    </row>
    <row r="49" spans="1:4" x14ac:dyDescent="0.25">
      <c r="A49">
        <v>9</v>
      </c>
      <c r="B49" s="3">
        <f t="shared" si="0"/>
        <v>14.2</v>
      </c>
      <c r="C49" s="3">
        <f t="shared" si="1"/>
        <v>2.9</v>
      </c>
      <c r="D49" s="3">
        <f t="shared" si="2"/>
        <v>12.4</v>
      </c>
    </row>
    <row r="50" spans="1:4" x14ac:dyDescent="0.25">
      <c r="A50">
        <v>10</v>
      </c>
      <c r="B50" s="3">
        <f t="shared" si="0"/>
        <v>14</v>
      </c>
      <c r="C50" s="3">
        <f t="shared" si="1"/>
        <v>3</v>
      </c>
      <c r="D50" s="3">
        <f t="shared" si="2"/>
        <v>12</v>
      </c>
    </row>
    <row r="51" spans="1:4" x14ac:dyDescent="0.25">
      <c r="A51">
        <v>11</v>
      </c>
      <c r="B51" s="3">
        <f t="shared" si="0"/>
        <v>13.8</v>
      </c>
      <c r="C51" s="3">
        <f t="shared" si="1"/>
        <v>3.1</v>
      </c>
      <c r="D51" s="3">
        <f t="shared" si="2"/>
        <v>11.6</v>
      </c>
    </row>
    <row r="52" spans="1:4" x14ac:dyDescent="0.25">
      <c r="A52">
        <v>12</v>
      </c>
      <c r="B52" s="3">
        <f t="shared" si="0"/>
        <v>13.6</v>
      </c>
      <c r="C52" s="3">
        <f t="shared" si="1"/>
        <v>3.2</v>
      </c>
      <c r="D52" s="3">
        <f t="shared" si="2"/>
        <v>11.2</v>
      </c>
    </row>
    <row r="53" spans="1:4" x14ac:dyDescent="0.25">
      <c r="A53">
        <v>13</v>
      </c>
      <c r="B53" s="3">
        <f t="shared" si="0"/>
        <v>13.4</v>
      </c>
      <c r="C53" s="3">
        <f t="shared" si="1"/>
        <v>3.3</v>
      </c>
      <c r="D53" s="3">
        <f t="shared" si="2"/>
        <v>10.8</v>
      </c>
    </row>
    <row r="54" spans="1:4" x14ac:dyDescent="0.25">
      <c r="A54">
        <v>14</v>
      </c>
      <c r="B54" s="3">
        <f t="shared" si="0"/>
        <v>13.2</v>
      </c>
      <c r="C54" s="3">
        <f t="shared" si="1"/>
        <v>3.4000000000000004</v>
      </c>
      <c r="D54" s="3">
        <f t="shared" si="2"/>
        <v>10.399999999999999</v>
      </c>
    </row>
    <row r="55" spans="1:4" x14ac:dyDescent="0.25">
      <c r="A55">
        <v>15</v>
      </c>
      <c r="B55" s="3">
        <f t="shared" si="0"/>
        <v>13</v>
      </c>
      <c r="C55" s="3">
        <f t="shared" si="1"/>
        <v>3.5</v>
      </c>
      <c r="D55" s="3">
        <f t="shared" si="2"/>
        <v>10</v>
      </c>
    </row>
    <row r="56" spans="1:4" x14ac:dyDescent="0.25">
      <c r="A56">
        <v>16</v>
      </c>
      <c r="B56" s="3">
        <f t="shared" si="0"/>
        <v>12.8</v>
      </c>
      <c r="C56" s="3">
        <f t="shared" si="1"/>
        <v>3.6</v>
      </c>
      <c r="D56" s="3">
        <f t="shared" si="2"/>
        <v>9.6</v>
      </c>
    </row>
    <row r="57" spans="1:4" x14ac:dyDescent="0.25">
      <c r="A57">
        <v>17</v>
      </c>
      <c r="B57" s="3">
        <f t="shared" si="0"/>
        <v>12.6</v>
      </c>
      <c r="C57" s="3">
        <f t="shared" si="1"/>
        <v>3.7</v>
      </c>
      <c r="D57" s="3">
        <f t="shared" si="2"/>
        <v>9.1999999999999993</v>
      </c>
    </row>
    <row r="58" spans="1:4" x14ac:dyDescent="0.25">
      <c r="A58">
        <v>18</v>
      </c>
      <c r="B58" s="3">
        <f t="shared" si="0"/>
        <v>12.4</v>
      </c>
      <c r="C58" s="3">
        <f t="shared" si="1"/>
        <v>3.8</v>
      </c>
      <c r="D58" s="3">
        <f t="shared" si="2"/>
        <v>8.8000000000000007</v>
      </c>
    </row>
    <row r="59" spans="1:4" x14ac:dyDescent="0.25">
      <c r="A59">
        <v>19</v>
      </c>
      <c r="B59" s="3">
        <f t="shared" si="0"/>
        <v>12.2</v>
      </c>
      <c r="C59" s="3">
        <f t="shared" si="1"/>
        <v>3.9000000000000004</v>
      </c>
      <c r="D59" s="3">
        <f t="shared" si="2"/>
        <v>8.3999999999999986</v>
      </c>
    </row>
    <row r="60" spans="1:4" x14ac:dyDescent="0.25">
      <c r="A60">
        <v>20</v>
      </c>
      <c r="B60" s="3">
        <f t="shared" si="0"/>
        <v>12</v>
      </c>
      <c r="C60" s="3">
        <f t="shared" si="1"/>
        <v>4</v>
      </c>
      <c r="D60" s="3">
        <f t="shared" si="2"/>
        <v>8</v>
      </c>
    </row>
    <row r="61" spans="1:4" x14ac:dyDescent="0.25">
      <c r="A61">
        <v>21</v>
      </c>
      <c r="B61" s="3">
        <f t="shared" si="0"/>
        <v>11.8</v>
      </c>
      <c r="C61" s="3">
        <f t="shared" si="1"/>
        <v>4.0999999999999996</v>
      </c>
      <c r="D61" s="3">
        <f t="shared" si="2"/>
        <v>7.6</v>
      </c>
    </row>
    <row r="62" spans="1:4" x14ac:dyDescent="0.25">
      <c r="A62">
        <v>22</v>
      </c>
      <c r="B62" s="3">
        <f t="shared" si="0"/>
        <v>11.6</v>
      </c>
      <c r="C62" s="3">
        <f t="shared" si="1"/>
        <v>4.2</v>
      </c>
      <c r="D62" s="3">
        <f t="shared" si="2"/>
        <v>7.1999999999999993</v>
      </c>
    </row>
    <row r="63" spans="1:4" x14ac:dyDescent="0.25">
      <c r="A63">
        <v>23</v>
      </c>
      <c r="B63" s="3">
        <f t="shared" si="0"/>
        <v>11.399999999999999</v>
      </c>
      <c r="C63" s="3">
        <f t="shared" si="1"/>
        <v>4.3000000000000007</v>
      </c>
      <c r="D63" s="3">
        <f t="shared" si="2"/>
        <v>6.7999999999999989</v>
      </c>
    </row>
    <row r="64" spans="1:4" x14ac:dyDescent="0.25">
      <c r="A64">
        <v>24</v>
      </c>
      <c r="B64" s="3">
        <f t="shared" si="0"/>
        <v>11.2</v>
      </c>
      <c r="C64" s="3">
        <f t="shared" si="1"/>
        <v>4.4000000000000004</v>
      </c>
      <c r="D64" s="3">
        <f t="shared" si="2"/>
        <v>6.3999999999999986</v>
      </c>
    </row>
    <row r="65" spans="1:4" x14ac:dyDescent="0.25">
      <c r="A65">
        <v>25</v>
      </c>
      <c r="B65" s="3">
        <f t="shared" si="0"/>
        <v>11</v>
      </c>
      <c r="C65" s="3">
        <f t="shared" si="1"/>
        <v>4.5</v>
      </c>
      <c r="D65" s="3">
        <f t="shared" si="2"/>
        <v>6</v>
      </c>
    </row>
    <row r="66" spans="1:4" x14ac:dyDescent="0.25">
      <c r="A66">
        <v>26</v>
      </c>
      <c r="B66" s="3">
        <f t="shared" si="0"/>
        <v>10.8</v>
      </c>
      <c r="C66" s="3">
        <f t="shared" si="1"/>
        <v>4.5999999999999996</v>
      </c>
      <c r="D66" s="3">
        <f t="shared" si="2"/>
        <v>5.6</v>
      </c>
    </row>
    <row r="67" spans="1:4" x14ac:dyDescent="0.25">
      <c r="A67">
        <v>27</v>
      </c>
      <c r="B67" s="3">
        <f t="shared" si="0"/>
        <v>10.6</v>
      </c>
      <c r="C67" s="3">
        <f t="shared" si="1"/>
        <v>4.7</v>
      </c>
      <c r="D67" s="3">
        <f t="shared" si="2"/>
        <v>5.1999999999999993</v>
      </c>
    </row>
    <row r="68" spans="1:4" x14ac:dyDescent="0.25">
      <c r="A68">
        <v>28</v>
      </c>
      <c r="B68" s="3">
        <f t="shared" si="0"/>
        <v>10.399999999999999</v>
      </c>
      <c r="C68" s="3">
        <f t="shared" si="1"/>
        <v>4.8000000000000007</v>
      </c>
      <c r="D68" s="3">
        <f t="shared" si="2"/>
        <v>4.7999999999999989</v>
      </c>
    </row>
    <row r="69" spans="1:4" x14ac:dyDescent="0.25">
      <c r="A69">
        <v>29</v>
      </c>
      <c r="B69" s="3">
        <f t="shared" si="0"/>
        <v>10.199999999999999</v>
      </c>
      <c r="C69" s="3">
        <f t="shared" si="1"/>
        <v>4.9000000000000004</v>
      </c>
      <c r="D69" s="3">
        <f t="shared" si="2"/>
        <v>4.3999999999999986</v>
      </c>
    </row>
    <row r="70" spans="1:4" x14ac:dyDescent="0.25">
      <c r="A70">
        <v>30</v>
      </c>
      <c r="B70" s="3">
        <f t="shared" si="0"/>
        <v>10</v>
      </c>
      <c r="C70" s="3">
        <f t="shared" si="1"/>
        <v>5</v>
      </c>
      <c r="D70" s="3">
        <f t="shared" si="2"/>
        <v>4</v>
      </c>
    </row>
    <row r="71" spans="1:4" x14ac:dyDescent="0.25">
      <c r="A71">
        <v>31</v>
      </c>
      <c r="B71" s="3">
        <f t="shared" si="0"/>
        <v>9.8000000000000007</v>
      </c>
      <c r="C71" s="3">
        <f t="shared" si="1"/>
        <v>5.0999999999999996</v>
      </c>
      <c r="D71" s="3">
        <f t="shared" si="2"/>
        <v>3.5999999999999996</v>
      </c>
    </row>
    <row r="72" spans="1:4" x14ac:dyDescent="0.25">
      <c r="A72">
        <v>32</v>
      </c>
      <c r="B72" s="3">
        <f t="shared" si="0"/>
        <v>9.6</v>
      </c>
      <c r="C72" s="3">
        <f t="shared" si="1"/>
        <v>5.2</v>
      </c>
      <c r="D72" s="3">
        <f t="shared" si="2"/>
        <v>3.1999999999999993</v>
      </c>
    </row>
    <row r="73" spans="1:4" x14ac:dyDescent="0.25">
      <c r="A73">
        <v>33</v>
      </c>
      <c r="B73" s="3">
        <f t="shared" si="0"/>
        <v>9.3999999999999986</v>
      </c>
      <c r="C73" s="3">
        <f t="shared" si="1"/>
        <v>5.3000000000000007</v>
      </c>
      <c r="D73" s="3">
        <f t="shared" si="2"/>
        <v>2.7999999999999989</v>
      </c>
    </row>
    <row r="74" spans="1:4" x14ac:dyDescent="0.25">
      <c r="A74">
        <v>34</v>
      </c>
      <c r="B74" s="3">
        <f t="shared" si="0"/>
        <v>9.1999999999999993</v>
      </c>
      <c r="C74" s="3">
        <f t="shared" si="1"/>
        <v>5.4</v>
      </c>
      <c r="D74" s="3">
        <f t="shared" si="2"/>
        <v>2.3999999999999986</v>
      </c>
    </row>
    <row r="75" spans="1:4" x14ac:dyDescent="0.25">
      <c r="A75">
        <v>35</v>
      </c>
      <c r="B75" s="3">
        <f t="shared" si="0"/>
        <v>9</v>
      </c>
      <c r="C75" s="3">
        <f t="shared" si="1"/>
        <v>5.5</v>
      </c>
      <c r="D75" s="3">
        <f t="shared" si="2"/>
        <v>2</v>
      </c>
    </row>
    <row r="76" spans="1:4" x14ac:dyDescent="0.25">
      <c r="A76">
        <v>36</v>
      </c>
      <c r="B76" s="3">
        <f t="shared" si="0"/>
        <v>8.8000000000000007</v>
      </c>
      <c r="C76" s="3">
        <f t="shared" si="1"/>
        <v>5.6</v>
      </c>
      <c r="D76" s="3">
        <f t="shared" si="2"/>
        <v>1.5999999999999996</v>
      </c>
    </row>
    <row r="77" spans="1:4" x14ac:dyDescent="0.25">
      <c r="A77">
        <v>37</v>
      </c>
      <c r="B77" s="3">
        <f t="shared" si="0"/>
        <v>8.6</v>
      </c>
      <c r="C77" s="3">
        <f t="shared" si="1"/>
        <v>5.7</v>
      </c>
      <c r="D77" s="3">
        <f t="shared" si="2"/>
        <v>1.1999999999999993</v>
      </c>
    </row>
    <row r="78" spans="1:4" x14ac:dyDescent="0.25">
      <c r="A78">
        <v>38</v>
      </c>
      <c r="B78" s="3">
        <f t="shared" si="0"/>
        <v>8.3999999999999986</v>
      </c>
      <c r="C78" s="3">
        <f t="shared" si="1"/>
        <v>5.8000000000000007</v>
      </c>
      <c r="D78" s="3">
        <f t="shared" si="2"/>
        <v>0.79999999999999893</v>
      </c>
    </row>
    <row r="79" spans="1:4" x14ac:dyDescent="0.25">
      <c r="A79">
        <v>39</v>
      </c>
      <c r="B79" s="3">
        <f t="shared" si="0"/>
        <v>8.1999999999999993</v>
      </c>
      <c r="C79" s="3">
        <f t="shared" si="1"/>
        <v>5.9</v>
      </c>
      <c r="D79" s="3">
        <f t="shared" si="2"/>
        <v>0.39999999999999858</v>
      </c>
    </row>
    <row r="80" spans="1:4" x14ac:dyDescent="0.25">
      <c r="A80">
        <v>40</v>
      </c>
      <c r="B80" s="3">
        <f t="shared" si="0"/>
        <v>8</v>
      </c>
      <c r="C80" s="3">
        <f t="shared" si="1"/>
        <v>6</v>
      </c>
      <c r="D80" s="3">
        <f t="shared" si="2"/>
        <v>0</v>
      </c>
    </row>
    <row r="81" spans="1:4" x14ac:dyDescent="0.25">
      <c r="A81">
        <v>41</v>
      </c>
      <c r="B81" s="3">
        <f t="shared" si="0"/>
        <v>7.7999999999999989</v>
      </c>
      <c r="C81" s="3">
        <f t="shared" si="1"/>
        <v>6.1000000000000005</v>
      </c>
      <c r="D81" s="3">
        <f t="shared" si="2"/>
        <v>-0.40000000000000213</v>
      </c>
    </row>
    <row r="82" spans="1:4" x14ac:dyDescent="0.25">
      <c r="A82">
        <v>42</v>
      </c>
      <c r="B82" s="3">
        <f t="shared" si="0"/>
        <v>7.6</v>
      </c>
      <c r="C82" s="3">
        <f t="shared" si="1"/>
        <v>6.2</v>
      </c>
      <c r="D82" s="3">
        <f t="shared" si="2"/>
        <v>-0.80000000000000071</v>
      </c>
    </row>
    <row r="83" spans="1:4" x14ac:dyDescent="0.25">
      <c r="A83">
        <v>43</v>
      </c>
      <c r="B83" s="3">
        <f t="shared" si="0"/>
        <v>7.4</v>
      </c>
      <c r="C83" s="3">
        <f t="shared" si="1"/>
        <v>6.3</v>
      </c>
      <c r="D83" s="3">
        <f t="shared" si="2"/>
        <v>-1.1999999999999993</v>
      </c>
    </row>
    <row r="84" spans="1:4" x14ac:dyDescent="0.25">
      <c r="A84">
        <v>44</v>
      </c>
      <c r="B84" s="3">
        <f t="shared" si="0"/>
        <v>7.1999999999999993</v>
      </c>
      <c r="C84" s="3">
        <f t="shared" si="1"/>
        <v>6.4</v>
      </c>
      <c r="D84" s="3">
        <f t="shared" si="2"/>
        <v>-1.6000000000000014</v>
      </c>
    </row>
    <row r="85" spans="1:4" x14ac:dyDescent="0.25">
      <c r="A85">
        <v>45</v>
      </c>
      <c r="B85" s="3">
        <f t="shared" si="0"/>
        <v>7</v>
      </c>
      <c r="C85" s="3">
        <f t="shared" si="1"/>
        <v>6.5</v>
      </c>
      <c r="D85" s="3">
        <f t="shared" si="2"/>
        <v>-2</v>
      </c>
    </row>
    <row r="86" spans="1:4" x14ac:dyDescent="0.25">
      <c r="A86">
        <v>46</v>
      </c>
      <c r="B86" s="3">
        <f t="shared" si="0"/>
        <v>6.7999999999999989</v>
      </c>
      <c r="C86" s="3">
        <f t="shared" si="1"/>
        <v>6.6000000000000005</v>
      </c>
      <c r="D86" s="3">
        <f t="shared" si="2"/>
        <v>-2.4000000000000021</v>
      </c>
    </row>
    <row r="87" spans="1:4" x14ac:dyDescent="0.25">
      <c r="A87">
        <v>47</v>
      </c>
      <c r="B87" s="3">
        <f t="shared" si="0"/>
        <v>6.6</v>
      </c>
      <c r="C87" s="3">
        <f t="shared" si="1"/>
        <v>6.7</v>
      </c>
      <c r="D87" s="3">
        <f t="shared" si="2"/>
        <v>-2.8000000000000007</v>
      </c>
    </row>
    <row r="88" spans="1:4" x14ac:dyDescent="0.25">
      <c r="A88">
        <v>48</v>
      </c>
      <c r="B88" s="3">
        <f t="shared" si="0"/>
        <v>6.3999999999999986</v>
      </c>
      <c r="C88" s="3">
        <f t="shared" si="1"/>
        <v>6.8000000000000007</v>
      </c>
      <c r="D88" s="3">
        <f t="shared" si="2"/>
        <v>-3.2000000000000028</v>
      </c>
    </row>
    <row r="89" spans="1:4" x14ac:dyDescent="0.25">
      <c r="A89">
        <v>49</v>
      </c>
      <c r="B89" s="3">
        <f t="shared" si="0"/>
        <v>6.1999999999999993</v>
      </c>
      <c r="C89" s="3">
        <f t="shared" si="1"/>
        <v>6.9</v>
      </c>
      <c r="D89" s="3">
        <f t="shared" si="2"/>
        <v>-3.6000000000000014</v>
      </c>
    </row>
    <row r="90" spans="1:4" x14ac:dyDescent="0.25">
      <c r="A90">
        <v>50</v>
      </c>
      <c r="B90" s="3">
        <f t="shared" si="0"/>
        <v>6</v>
      </c>
      <c r="C90" s="3">
        <f t="shared" si="1"/>
        <v>7</v>
      </c>
      <c r="D90" s="3">
        <f t="shared" si="2"/>
        <v>-4</v>
      </c>
    </row>
    <row r="91" spans="1:4" x14ac:dyDescent="0.25">
      <c r="A91">
        <v>51</v>
      </c>
      <c r="B91" s="3">
        <f t="shared" si="0"/>
        <v>5.7999999999999989</v>
      </c>
      <c r="C91" s="3">
        <f t="shared" si="1"/>
        <v>7.1000000000000005</v>
      </c>
      <c r="D91" s="3">
        <f t="shared" si="2"/>
        <v>-4.4000000000000021</v>
      </c>
    </row>
    <row r="92" spans="1:4" x14ac:dyDescent="0.25">
      <c r="A92">
        <v>52</v>
      </c>
      <c r="B92" s="3">
        <f t="shared" si="0"/>
        <v>5.6</v>
      </c>
      <c r="C92" s="3">
        <f t="shared" si="1"/>
        <v>7.2</v>
      </c>
      <c r="D92" s="3">
        <f t="shared" si="2"/>
        <v>-4.8000000000000007</v>
      </c>
    </row>
    <row r="93" spans="1:4" x14ac:dyDescent="0.25">
      <c r="A93">
        <v>53</v>
      </c>
      <c r="B93" s="3">
        <f t="shared" si="0"/>
        <v>5.3999999999999986</v>
      </c>
      <c r="C93" s="3">
        <f t="shared" si="1"/>
        <v>7.3000000000000007</v>
      </c>
      <c r="D93" s="3">
        <f t="shared" si="2"/>
        <v>-5.2000000000000028</v>
      </c>
    </row>
    <row r="94" spans="1:4" x14ac:dyDescent="0.25">
      <c r="A94">
        <v>54</v>
      </c>
      <c r="B94" s="3">
        <f t="shared" si="0"/>
        <v>5.1999999999999993</v>
      </c>
      <c r="C94" s="3">
        <f t="shared" si="1"/>
        <v>7.4</v>
      </c>
      <c r="D94" s="3">
        <f t="shared" si="2"/>
        <v>-5.6000000000000014</v>
      </c>
    </row>
    <row r="95" spans="1:4" x14ac:dyDescent="0.25">
      <c r="A95">
        <v>55</v>
      </c>
      <c r="B95" s="3">
        <f t="shared" si="0"/>
        <v>5</v>
      </c>
      <c r="C95" s="3">
        <f t="shared" si="1"/>
        <v>7.5</v>
      </c>
      <c r="D95" s="3">
        <f t="shared" si="2"/>
        <v>-6</v>
      </c>
    </row>
    <row r="96" spans="1:4" x14ac:dyDescent="0.25">
      <c r="A96">
        <v>56</v>
      </c>
      <c r="B96" s="3">
        <f t="shared" si="0"/>
        <v>4.7999999999999989</v>
      </c>
      <c r="C96" s="3">
        <f t="shared" si="1"/>
        <v>7.6000000000000005</v>
      </c>
      <c r="D96" s="3">
        <f t="shared" si="2"/>
        <v>-6.4000000000000021</v>
      </c>
    </row>
    <row r="97" spans="1:4" x14ac:dyDescent="0.25">
      <c r="A97">
        <v>57</v>
      </c>
      <c r="B97" s="3">
        <f t="shared" si="0"/>
        <v>4.5999999999999996</v>
      </c>
      <c r="C97" s="3">
        <f t="shared" si="1"/>
        <v>7.7</v>
      </c>
      <c r="D97" s="3">
        <f t="shared" si="2"/>
        <v>-6.8000000000000007</v>
      </c>
    </row>
    <row r="98" spans="1:4" x14ac:dyDescent="0.25">
      <c r="A98">
        <v>58</v>
      </c>
      <c r="B98" s="3">
        <f t="shared" si="0"/>
        <v>4.3999999999999986</v>
      </c>
      <c r="C98" s="3">
        <f t="shared" si="1"/>
        <v>7.8000000000000007</v>
      </c>
      <c r="D98" s="3">
        <f t="shared" si="2"/>
        <v>-7.2000000000000028</v>
      </c>
    </row>
    <row r="99" spans="1:4" x14ac:dyDescent="0.25">
      <c r="A99">
        <v>59</v>
      </c>
      <c r="B99" s="3">
        <f t="shared" si="0"/>
        <v>4.1999999999999993</v>
      </c>
      <c r="C99" s="3">
        <f t="shared" si="1"/>
        <v>7.9</v>
      </c>
      <c r="D99" s="3">
        <f t="shared" si="2"/>
        <v>-7.6000000000000014</v>
      </c>
    </row>
    <row r="100" spans="1:4" x14ac:dyDescent="0.25">
      <c r="A100">
        <v>60</v>
      </c>
      <c r="B100" s="3">
        <f t="shared" si="0"/>
        <v>4</v>
      </c>
      <c r="C100" s="3">
        <f t="shared" si="1"/>
        <v>8</v>
      </c>
      <c r="D100" s="3">
        <f t="shared" si="2"/>
        <v>-8</v>
      </c>
    </row>
    <row r="101" spans="1:4" x14ac:dyDescent="0.25">
      <c r="A101">
        <v>61</v>
      </c>
      <c r="B101" s="3">
        <f t="shared" si="0"/>
        <v>3.7999999999999989</v>
      </c>
      <c r="C101" s="3">
        <f t="shared" si="1"/>
        <v>8.1000000000000014</v>
      </c>
      <c r="D101" s="3">
        <f t="shared" si="2"/>
        <v>-8.4000000000000021</v>
      </c>
    </row>
    <row r="102" spans="1:4" x14ac:dyDescent="0.25">
      <c r="A102">
        <v>62</v>
      </c>
      <c r="B102" s="3">
        <f t="shared" si="0"/>
        <v>3.5999999999999996</v>
      </c>
      <c r="C102" s="3">
        <f t="shared" si="1"/>
        <v>8.1999999999999993</v>
      </c>
      <c r="D102" s="3">
        <f t="shared" si="2"/>
        <v>-8.8000000000000007</v>
      </c>
    </row>
    <row r="103" spans="1:4" x14ac:dyDescent="0.25">
      <c r="A103">
        <v>63</v>
      </c>
      <c r="B103" s="3">
        <f t="shared" si="0"/>
        <v>3.3999999999999986</v>
      </c>
      <c r="C103" s="3">
        <f t="shared" si="1"/>
        <v>8.3000000000000007</v>
      </c>
      <c r="D103" s="3">
        <f t="shared" si="2"/>
        <v>-9.2000000000000028</v>
      </c>
    </row>
    <row r="104" spans="1:4" x14ac:dyDescent="0.25">
      <c r="A104">
        <v>64</v>
      </c>
      <c r="B104" s="3">
        <f t="shared" si="0"/>
        <v>3.1999999999999993</v>
      </c>
      <c r="C104" s="3">
        <f t="shared" si="1"/>
        <v>8.4</v>
      </c>
      <c r="D104" s="3">
        <f t="shared" si="2"/>
        <v>-9.6000000000000014</v>
      </c>
    </row>
    <row r="105" spans="1:4" x14ac:dyDescent="0.25">
      <c r="A105">
        <v>65</v>
      </c>
      <c r="B105" s="3">
        <f t="shared" ref="B105:B120" si="3">+$B$7+A105*$C$7</f>
        <v>3</v>
      </c>
      <c r="C105" s="3">
        <f t="shared" ref="C105:C120" si="4">+$B$16+A105*$C$16</f>
        <v>8.5</v>
      </c>
      <c r="D105" s="3">
        <f t="shared" ref="D105:D120" si="5">+$B$9+A105*$C$9</f>
        <v>-10</v>
      </c>
    </row>
    <row r="106" spans="1:4" x14ac:dyDescent="0.25">
      <c r="A106">
        <v>66</v>
      </c>
      <c r="B106" s="3">
        <f t="shared" si="3"/>
        <v>2.7999999999999989</v>
      </c>
      <c r="C106" s="3">
        <f t="shared" si="4"/>
        <v>8.6000000000000014</v>
      </c>
      <c r="D106" s="3">
        <f t="shared" si="5"/>
        <v>-10.400000000000002</v>
      </c>
    </row>
    <row r="107" spans="1:4" x14ac:dyDescent="0.25">
      <c r="A107">
        <v>67</v>
      </c>
      <c r="B107" s="3">
        <f t="shared" si="3"/>
        <v>2.5999999999999996</v>
      </c>
      <c r="C107" s="3">
        <f t="shared" si="4"/>
        <v>8.6999999999999993</v>
      </c>
      <c r="D107" s="3">
        <f t="shared" si="5"/>
        <v>-10.8</v>
      </c>
    </row>
    <row r="108" spans="1:4" x14ac:dyDescent="0.25">
      <c r="A108">
        <v>68</v>
      </c>
      <c r="B108" s="3">
        <f t="shared" si="3"/>
        <v>2.3999999999999986</v>
      </c>
      <c r="C108" s="3">
        <f t="shared" si="4"/>
        <v>8.8000000000000007</v>
      </c>
      <c r="D108" s="3">
        <f t="shared" si="5"/>
        <v>-11.200000000000003</v>
      </c>
    </row>
    <row r="109" spans="1:4" x14ac:dyDescent="0.25">
      <c r="A109">
        <v>69</v>
      </c>
      <c r="B109" s="3">
        <f t="shared" si="3"/>
        <v>2.1999999999999993</v>
      </c>
      <c r="C109" s="3">
        <f t="shared" si="4"/>
        <v>8.9</v>
      </c>
      <c r="D109" s="3">
        <f t="shared" si="5"/>
        <v>-11.600000000000001</v>
      </c>
    </row>
    <row r="110" spans="1:4" x14ac:dyDescent="0.25">
      <c r="A110">
        <v>70</v>
      </c>
      <c r="B110" s="3">
        <f t="shared" si="3"/>
        <v>2</v>
      </c>
      <c r="C110" s="3">
        <f t="shared" si="4"/>
        <v>9</v>
      </c>
      <c r="D110" s="3">
        <f t="shared" si="5"/>
        <v>-12</v>
      </c>
    </row>
    <row r="111" spans="1:4" x14ac:dyDescent="0.25">
      <c r="A111">
        <v>71</v>
      </c>
      <c r="B111" s="3">
        <f t="shared" si="3"/>
        <v>1.7999999999999989</v>
      </c>
      <c r="C111" s="3">
        <f t="shared" si="4"/>
        <v>9.1000000000000014</v>
      </c>
      <c r="D111" s="3">
        <f t="shared" si="5"/>
        <v>-12.400000000000002</v>
      </c>
    </row>
    <row r="112" spans="1:4" x14ac:dyDescent="0.25">
      <c r="A112">
        <v>72</v>
      </c>
      <c r="B112" s="3">
        <f t="shared" si="3"/>
        <v>1.5999999999999996</v>
      </c>
      <c r="C112" s="3">
        <f t="shared" si="4"/>
        <v>9.1999999999999993</v>
      </c>
      <c r="D112" s="3">
        <f t="shared" si="5"/>
        <v>-12.8</v>
      </c>
    </row>
    <row r="113" spans="1:4" x14ac:dyDescent="0.25">
      <c r="A113">
        <v>73</v>
      </c>
      <c r="B113" s="3">
        <f t="shared" si="3"/>
        <v>1.3999999999999986</v>
      </c>
      <c r="C113" s="3">
        <f t="shared" si="4"/>
        <v>9.3000000000000007</v>
      </c>
      <c r="D113" s="3">
        <f t="shared" si="5"/>
        <v>-13.200000000000003</v>
      </c>
    </row>
    <row r="114" spans="1:4" x14ac:dyDescent="0.25">
      <c r="A114">
        <v>74</v>
      </c>
      <c r="B114" s="3">
        <f t="shared" si="3"/>
        <v>1.1999999999999993</v>
      </c>
      <c r="C114" s="3">
        <f t="shared" si="4"/>
        <v>9.4</v>
      </c>
      <c r="D114" s="3">
        <f t="shared" si="5"/>
        <v>-13.600000000000001</v>
      </c>
    </row>
    <row r="115" spans="1:4" x14ac:dyDescent="0.25">
      <c r="A115">
        <v>75</v>
      </c>
      <c r="B115" s="3">
        <f t="shared" si="3"/>
        <v>1</v>
      </c>
      <c r="C115" s="3">
        <f t="shared" si="4"/>
        <v>9.5</v>
      </c>
      <c r="D115" s="3">
        <f t="shared" si="5"/>
        <v>-14</v>
      </c>
    </row>
    <row r="116" spans="1:4" x14ac:dyDescent="0.25">
      <c r="A116">
        <v>76</v>
      </c>
      <c r="B116" s="3">
        <f t="shared" si="3"/>
        <v>0.79999999999999893</v>
      </c>
      <c r="C116" s="3">
        <f t="shared" si="4"/>
        <v>9.6000000000000014</v>
      </c>
      <c r="D116" s="3">
        <f t="shared" si="5"/>
        <v>-14.400000000000002</v>
      </c>
    </row>
    <row r="117" spans="1:4" x14ac:dyDescent="0.25">
      <c r="A117">
        <v>77</v>
      </c>
      <c r="B117" s="3">
        <f t="shared" si="3"/>
        <v>0.59999999999999964</v>
      </c>
      <c r="C117" s="3">
        <f t="shared" si="4"/>
        <v>9.6999999999999993</v>
      </c>
      <c r="D117" s="3">
        <f t="shared" si="5"/>
        <v>-14.8</v>
      </c>
    </row>
    <row r="118" spans="1:4" x14ac:dyDescent="0.25">
      <c r="A118">
        <v>78</v>
      </c>
      <c r="B118" s="3">
        <f t="shared" si="3"/>
        <v>0.39999999999999858</v>
      </c>
      <c r="C118" s="3">
        <f t="shared" si="4"/>
        <v>9.8000000000000007</v>
      </c>
      <c r="D118" s="3">
        <f t="shared" si="5"/>
        <v>-15.200000000000003</v>
      </c>
    </row>
    <row r="119" spans="1:4" x14ac:dyDescent="0.25">
      <c r="A119">
        <v>79</v>
      </c>
      <c r="B119" s="3">
        <f t="shared" si="3"/>
        <v>0.19999999999999929</v>
      </c>
      <c r="C119" s="3">
        <f t="shared" si="4"/>
        <v>9.9</v>
      </c>
      <c r="D119" s="3">
        <f t="shared" si="5"/>
        <v>-15.600000000000001</v>
      </c>
    </row>
    <row r="120" spans="1:4" x14ac:dyDescent="0.25">
      <c r="A120">
        <v>80</v>
      </c>
      <c r="B120" s="3">
        <f t="shared" si="3"/>
        <v>0</v>
      </c>
      <c r="C120" s="3">
        <f t="shared" si="4"/>
        <v>10</v>
      </c>
      <c r="D120" s="3">
        <f t="shared" si="5"/>
        <v>-16</v>
      </c>
    </row>
  </sheetData>
  <mergeCells count="4">
    <mergeCell ref="T1:U1"/>
    <mergeCell ref="W1:X1"/>
    <mergeCell ref="B2:C2"/>
    <mergeCell ref="B11:C11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DB57F-8E07-4248-9A3D-AE4A3A4271C3}">
  <dimension ref="A1:Y129"/>
  <sheetViews>
    <sheetView topLeftCell="A10" workbookViewId="0">
      <selection activeCell="F46" sqref="F46"/>
    </sheetView>
  </sheetViews>
  <sheetFormatPr defaultRowHeight="15" x14ac:dyDescent="0.25"/>
  <cols>
    <col min="1" max="1" width="19.85546875" style="30" customWidth="1"/>
    <col min="2" max="4" width="13" customWidth="1"/>
    <col min="5" max="7" width="14.140625" customWidth="1"/>
    <col min="8" max="17" width="13.140625" customWidth="1"/>
    <col min="18" max="18" width="10.7109375" customWidth="1"/>
    <col min="19" max="19" width="11" customWidth="1"/>
    <col min="20" max="20" width="9.42578125" bestFit="1" customWidth="1"/>
    <col min="21" max="23" width="9.42578125" customWidth="1"/>
    <col min="24" max="24" width="9.42578125" bestFit="1" customWidth="1"/>
    <col min="25" max="25" width="13" customWidth="1"/>
  </cols>
  <sheetData>
    <row r="1" spans="1:25" ht="18" x14ac:dyDescent="0.35">
      <c r="A1" s="30" t="s">
        <v>35</v>
      </c>
      <c r="S1" s="5" t="s">
        <v>5</v>
      </c>
      <c r="T1" s="64" t="s">
        <v>6</v>
      </c>
      <c r="U1" s="64"/>
      <c r="V1" s="5" t="str">
        <f>+S1</f>
        <v>P1</v>
      </c>
      <c r="W1" s="64" t="str">
        <f>+T1</f>
        <v>x1</v>
      </c>
      <c r="X1" s="64"/>
      <c r="Y1" s="5" t="s">
        <v>9</v>
      </c>
    </row>
    <row r="2" spans="1:25" x14ac:dyDescent="0.25">
      <c r="B2" s="64"/>
      <c r="C2" s="64"/>
      <c r="D2" s="12"/>
      <c r="E2" s="1" t="s">
        <v>110</v>
      </c>
      <c r="F2" s="1" t="s">
        <v>10</v>
      </c>
    </row>
    <row r="3" spans="1:25" x14ac:dyDescent="0.25">
      <c r="A3" t="s">
        <v>8</v>
      </c>
      <c r="B3" s="1" t="s">
        <v>103</v>
      </c>
      <c r="C3" s="1" t="s">
        <v>104</v>
      </c>
      <c r="D3" s="1" t="s">
        <v>111</v>
      </c>
      <c r="E3" s="33">
        <v>0</v>
      </c>
      <c r="F3" s="33">
        <f>+D4</f>
        <v>16</v>
      </c>
    </row>
    <row r="4" spans="1:25" x14ac:dyDescent="0.25">
      <c r="A4" s="31" t="s">
        <v>1</v>
      </c>
      <c r="B4" s="6">
        <v>16</v>
      </c>
      <c r="C4" s="1">
        <v>16</v>
      </c>
      <c r="D4" s="34">
        <f>+C4</f>
        <v>16</v>
      </c>
      <c r="E4" s="33">
        <f>-D4/B5-D4/C5</f>
        <v>133.33333333333334</v>
      </c>
      <c r="F4" s="33">
        <v>0</v>
      </c>
    </row>
    <row r="5" spans="1:25" x14ac:dyDescent="0.25">
      <c r="A5" s="31" t="s">
        <v>2</v>
      </c>
      <c r="B5" s="6">
        <v>-0.2</v>
      </c>
      <c r="C5" s="6">
        <v>-0.3</v>
      </c>
      <c r="D5" s="3">
        <f>SLOPE(E3:F3,E4:F4)</f>
        <v>-0.11999999999999998</v>
      </c>
    </row>
    <row r="6" spans="1:25" x14ac:dyDescent="0.25">
      <c r="B6" s="6"/>
      <c r="C6" s="6"/>
      <c r="D6" s="3"/>
    </row>
    <row r="7" spans="1:25" x14ac:dyDescent="0.25">
      <c r="A7" t="s">
        <v>23</v>
      </c>
      <c r="B7" s="1" t="s">
        <v>103</v>
      </c>
      <c r="C7" s="1" t="s">
        <v>104</v>
      </c>
      <c r="D7" s="6" t="s">
        <v>111</v>
      </c>
    </row>
    <row r="8" spans="1:25" x14ac:dyDescent="0.25">
      <c r="A8" s="31" t="s">
        <v>1</v>
      </c>
      <c r="B8" s="6">
        <f>+B4</f>
        <v>16</v>
      </c>
      <c r="C8" s="1">
        <f>+C4</f>
        <v>16</v>
      </c>
      <c r="D8" s="1">
        <f>+D4</f>
        <v>16</v>
      </c>
    </row>
    <row r="9" spans="1:25" x14ac:dyDescent="0.25">
      <c r="A9" s="31" t="s">
        <v>2</v>
      </c>
      <c r="B9" s="6">
        <f>+B5*2</f>
        <v>-0.4</v>
      </c>
      <c r="C9" s="6">
        <f>+C5*2</f>
        <v>-0.6</v>
      </c>
      <c r="D9" s="6">
        <f>+D5*2</f>
        <v>-0.23999999999999996</v>
      </c>
    </row>
    <row r="10" spans="1:25" x14ac:dyDescent="0.25">
      <c r="B10" s="32"/>
      <c r="C10" s="32"/>
    </row>
    <row r="11" spans="1:25" x14ac:dyDescent="0.25">
      <c r="B11" s="1" t="s">
        <v>196</v>
      </c>
      <c r="C11" s="1" t="s">
        <v>197</v>
      </c>
      <c r="D11" t="s">
        <v>198</v>
      </c>
    </row>
    <row r="12" spans="1:25" x14ac:dyDescent="0.25">
      <c r="A12" s="31" t="s">
        <v>1</v>
      </c>
      <c r="B12" s="6">
        <v>2</v>
      </c>
      <c r="C12" s="1"/>
    </row>
    <row r="13" spans="1:25" x14ac:dyDescent="0.25">
      <c r="A13" s="31" t="s">
        <v>2</v>
      </c>
      <c r="B13" s="6">
        <v>0.1</v>
      </c>
      <c r="C13" s="1"/>
    </row>
    <row r="14" spans="1:25" x14ac:dyDescent="0.25">
      <c r="B14" s="6"/>
      <c r="C14" s="6"/>
    </row>
    <row r="15" spans="1:25" x14ac:dyDescent="0.25">
      <c r="A15" s="30" t="s">
        <v>14</v>
      </c>
      <c r="B15" s="6" t="s">
        <v>103</v>
      </c>
      <c r="C15" s="6" t="s">
        <v>104</v>
      </c>
      <c r="D15" s="1" t="s">
        <v>111</v>
      </c>
    </row>
    <row r="16" spans="1:25" x14ac:dyDescent="0.25">
      <c r="A16" s="30" t="s">
        <v>102</v>
      </c>
      <c r="B16" s="6">
        <f>+$B$4+$B$5*$B$17</f>
        <v>10.399999999999999</v>
      </c>
      <c r="C16" s="6">
        <f>+$C$4+$C$5*$C$17</f>
        <v>10</v>
      </c>
      <c r="D16" s="6">
        <f>+$D$4+$D$5*$D$17</f>
        <v>11.058823529411764</v>
      </c>
    </row>
    <row r="17" spans="1:4" x14ac:dyDescent="0.25">
      <c r="A17" s="30" t="s">
        <v>13</v>
      </c>
      <c r="B17" s="6">
        <f>+($B$12-$B$8)/($B$9-$B$13)</f>
        <v>28</v>
      </c>
      <c r="C17" s="6">
        <f>+($B$12-$C$8)/($C$9-$B$13)</f>
        <v>20</v>
      </c>
      <c r="D17" s="6">
        <f>+($B$12-$D$8)/($D$9-$B$13)</f>
        <v>41.176470588235297</v>
      </c>
    </row>
    <row r="18" spans="1:4" x14ac:dyDescent="0.25">
      <c r="B18" s="3"/>
      <c r="C18" s="3"/>
    </row>
    <row r="19" spans="1:4" x14ac:dyDescent="0.25">
      <c r="B19" s="3"/>
      <c r="C19" s="3"/>
    </row>
    <row r="20" spans="1:4" x14ac:dyDescent="0.25">
      <c r="A20" s="30" t="s">
        <v>105</v>
      </c>
      <c r="B20" s="3">
        <f>+$B$16</f>
        <v>10.399999999999999</v>
      </c>
      <c r="C20" s="3">
        <v>0</v>
      </c>
    </row>
    <row r="21" spans="1:4" x14ac:dyDescent="0.25">
      <c r="B21" s="3">
        <f>+B20</f>
        <v>10.399999999999999</v>
      </c>
      <c r="C21" s="3">
        <f>+$B$17</f>
        <v>28</v>
      </c>
    </row>
    <row r="22" spans="1:4" x14ac:dyDescent="0.25">
      <c r="B22" s="3">
        <v>0</v>
      </c>
      <c r="C22" s="3">
        <f>+C21</f>
        <v>28</v>
      </c>
    </row>
    <row r="23" spans="1:4" x14ac:dyDescent="0.25">
      <c r="B23" s="3"/>
      <c r="C23" s="3"/>
    </row>
    <row r="24" spans="1:4" x14ac:dyDescent="0.25">
      <c r="A24" s="30" t="s">
        <v>106</v>
      </c>
      <c r="B24" s="3">
        <f>+$C$16</f>
        <v>10</v>
      </c>
      <c r="C24" s="3">
        <v>0</v>
      </c>
    </row>
    <row r="25" spans="1:4" x14ac:dyDescent="0.25">
      <c r="B25" s="3">
        <f>+B24</f>
        <v>10</v>
      </c>
      <c r="C25" s="3">
        <f>+$C$17</f>
        <v>20</v>
      </c>
    </row>
    <row r="26" spans="1:4" x14ac:dyDescent="0.25">
      <c r="B26" s="3">
        <v>0</v>
      </c>
      <c r="C26" s="3">
        <f>+C25</f>
        <v>20</v>
      </c>
    </row>
    <row r="27" spans="1:4" x14ac:dyDescent="0.25">
      <c r="B27" s="3"/>
      <c r="C27" s="3"/>
    </row>
    <row r="28" spans="1:4" x14ac:dyDescent="0.25">
      <c r="A28" s="30" t="s">
        <v>114</v>
      </c>
      <c r="B28" s="3">
        <f>+$D$16</f>
        <v>11.058823529411764</v>
      </c>
      <c r="C28" s="3">
        <v>0</v>
      </c>
    </row>
    <row r="29" spans="1:4" x14ac:dyDescent="0.25">
      <c r="B29" s="3">
        <f>+B28</f>
        <v>11.058823529411764</v>
      </c>
      <c r="C29" s="3">
        <f>+$D$17</f>
        <v>41.176470588235297</v>
      </c>
    </row>
    <row r="30" spans="1:4" x14ac:dyDescent="0.25">
      <c r="B30" s="3">
        <v>0</v>
      </c>
      <c r="C30" s="3">
        <f>+C29</f>
        <v>41.176470588235297</v>
      </c>
    </row>
    <row r="31" spans="1:4" x14ac:dyDescent="0.25">
      <c r="B31" s="3"/>
      <c r="C31" s="3"/>
    </row>
    <row r="32" spans="1:4" x14ac:dyDescent="0.25">
      <c r="B32" s="3"/>
      <c r="C32" s="3"/>
    </row>
    <row r="33" spans="1:8" x14ac:dyDescent="0.25">
      <c r="B33" s="3"/>
      <c r="C33" s="3"/>
    </row>
    <row r="34" spans="1:8" x14ac:dyDescent="0.25">
      <c r="B34" s="3"/>
      <c r="C34" s="3"/>
    </row>
    <row r="35" spans="1:8" x14ac:dyDescent="0.25">
      <c r="B35" s="6" t="s">
        <v>103</v>
      </c>
      <c r="C35" s="6" t="s">
        <v>104</v>
      </c>
      <c r="D35" s="1" t="s">
        <v>109</v>
      </c>
      <c r="E35" s="1" t="s">
        <v>111</v>
      </c>
    </row>
    <row r="36" spans="1:8" x14ac:dyDescent="0.25">
      <c r="A36" s="30" t="s">
        <v>17</v>
      </c>
      <c r="B36" s="35">
        <f>+(($B$4+$B$16)*$B$17/2)</f>
        <v>369.59999999999997</v>
      </c>
      <c r="C36" s="35">
        <f>+(($B$4+$C$16)*$C$17/2)</f>
        <v>260</v>
      </c>
      <c r="D36" s="35">
        <f>+B36+C36</f>
        <v>629.59999999999991</v>
      </c>
      <c r="E36" s="35">
        <f>+(($D$4+$D$16)*$D$17/2)</f>
        <v>557.09342560553637</v>
      </c>
    </row>
    <row r="37" spans="1:8" x14ac:dyDescent="0.25">
      <c r="A37" s="30" t="s">
        <v>18</v>
      </c>
      <c r="B37" s="35">
        <f>+$B$16*$B$17</f>
        <v>291.19999999999993</v>
      </c>
      <c r="C37" s="35">
        <f>+$C$16*$C$17</f>
        <v>200</v>
      </c>
      <c r="D37" s="35">
        <f t="shared" ref="D37:D38" si="0">+B37+C37</f>
        <v>491.19999999999993</v>
      </c>
      <c r="E37" s="35">
        <f>+$D$16*$D$17</f>
        <v>455.36332179930798</v>
      </c>
    </row>
    <row r="38" spans="1:8" x14ac:dyDescent="0.25">
      <c r="A38" s="30" t="s">
        <v>194</v>
      </c>
      <c r="B38" s="35">
        <f>+$B$36-$B$37</f>
        <v>78.400000000000034</v>
      </c>
      <c r="C38" s="35">
        <f>+$C$36-$C$37</f>
        <v>60</v>
      </c>
      <c r="D38" s="35">
        <f t="shared" si="0"/>
        <v>138.40000000000003</v>
      </c>
      <c r="E38" s="35">
        <f>+$E$36-$E$37</f>
        <v>101.73010380622839</v>
      </c>
    </row>
    <row r="39" spans="1:8" x14ac:dyDescent="0.25">
      <c r="B39" s="36"/>
      <c r="C39" s="36"/>
      <c r="E39" s="36"/>
    </row>
    <row r="40" spans="1:8" x14ac:dyDescent="0.25">
      <c r="A40" s="30" t="s">
        <v>21</v>
      </c>
      <c r="B40" s="35">
        <f>+$B$37</f>
        <v>291.19999999999993</v>
      </c>
      <c r="C40" s="35">
        <f>+$C$37</f>
        <v>200</v>
      </c>
      <c r="D40" s="35">
        <f>+B40+C40</f>
        <v>491.19999999999993</v>
      </c>
      <c r="E40" s="35">
        <f>+$E$37</f>
        <v>455.36332179930798</v>
      </c>
    </row>
    <row r="41" spans="1:8" x14ac:dyDescent="0.25">
      <c r="A41" s="30" t="s">
        <v>19</v>
      </c>
      <c r="B41" s="35">
        <f>+($B$12+($B$12+$B$13*$B$17))*$B$17/2</f>
        <v>95.200000000000017</v>
      </c>
      <c r="C41" s="35">
        <f>+($B$12+($B$12+$B$13*$C$17))*$C$17/2</f>
        <v>60</v>
      </c>
      <c r="D41" s="35">
        <f t="shared" ref="D41:D42" si="1">+B41+C41</f>
        <v>155.20000000000002</v>
      </c>
      <c r="E41" s="35">
        <f>+($B$12+($B$12+$B$13*$D$17))*$D$17/2</f>
        <v>167.12802768166091</v>
      </c>
    </row>
    <row r="42" spans="1:8" x14ac:dyDescent="0.25">
      <c r="A42" s="30" t="s">
        <v>195</v>
      </c>
      <c r="B42" s="35">
        <f>+$B$40-$B$41</f>
        <v>195.99999999999991</v>
      </c>
      <c r="C42" s="35">
        <f>+$C$40-$C$41</f>
        <v>140</v>
      </c>
      <c r="D42" s="35">
        <f t="shared" si="1"/>
        <v>335.99999999999989</v>
      </c>
      <c r="E42" s="35">
        <f>+$E$40-$E$41</f>
        <v>288.23529411764707</v>
      </c>
    </row>
    <row r="43" spans="1:8" x14ac:dyDescent="0.25">
      <c r="B43" s="3"/>
      <c r="C43" s="3"/>
      <c r="D43" s="3"/>
    </row>
    <row r="44" spans="1:8" x14ac:dyDescent="0.25">
      <c r="A44" s="30" t="s">
        <v>22</v>
      </c>
      <c r="B44" s="94">
        <f>+B42+B38</f>
        <v>274.39999999999998</v>
      </c>
      <c r="C44" s="94">
        <f>+C42+C38</f>
        <v>200</v>
      </c>
      <c r="D44" s="94">
        <f>+D42+D38</f>
        <v>474.39999999999992</v>
      </c>
      <c r="E44" s="94">
        <f>+E42+E38</f>
        <v>389.96539792387546</v>
      </c>
    </row>
    <row r="45" spans="1:8" x14ac:dyDescent="0.25">
      <c r="B45" s="3"/>
      <c r="C45" s="3"/>
    </row>
    <row r="46" spans="1:8" x14ac:dyDescent="0.25">
      <c r="B46" s="3"/>
      <c r="C46" s="3"/>
    </row>
    <row r="48" spans="1:8" x14ac:dyDescent="0.25">
      <c r="A48" s="30" t="s">
        <v>13</v>
      </c>
      <c r="B48" s="1" t="s">
        <v>100</v>
      </c>
      <c r="C48" s="1" t="s">
        <v>101</v>
      </c>
      <c r="D48" s="1" t="s">
        <v>112</v>
      </c>
      <c r="E48" s="1" t="s">
        <v>107</v>
      </c>
      <c r="F48" s="1" t="s">
        <v>108</v>
      </c>
      <c r="G48" s="1" t="s">
        <v>113</v>
      </c>
      <c r="H48" s="1" t="s">
        <v>99</v>
      </c>
    </row>
    <row r="49" spans="1:8" x14ac:dyDescent="0.25">
      <c r="A49" s="30">
        <v>0</v>
      </c>
      <c r="B49" s="3">
        <f>+$B$4+$A49*$B$5</f>
        <v>16</v>
      </c>
      <c r="C49" s="3">
        <f>+$C$4+$A49*$C$5</f>
        <v>16</v>
      </c>
      <c r="D49" s="3">
        <f>+$D$4+$A49*$D$5</f>
        <v>16</v>
      </c>
      <c r="E49" s="3">
        <f>+$B$8+$A49*$B$9</f>
        <v>16</v>
      </c>
      <c r="F49" s="3">
        <f>+$C$8+$A49*$C$9</f>
        <v>16</v>
      </c>
      <c r="G49" s="3">
        <f>+$D$8+$A49*$D$9</f>
        <v>16</v>
      </c>
      <c r="H49" s="3">
        <f>+$B$12+$A49*$B$13</f>
        <v>2</v>
      </c>
    </row>
    <row r="50" spans="1:8" x14ac:dyDescent="0.25">
      <c r="A50" s="30">
        <v>1</v>
      </c>
      <c r="B50" s="3">
        <f t="shared" ref="B50:B113" si="2">+$B$4+$A50*$B$5</f>
        <v>15.8</v>
      </c>
      <c r="C50" s="3">
        <f t="shared" ref="C50:C113" si="3">+$C$4+$A50*$C$5</f>
        <v>15.7</v>
      </c>
      <c r="D50" s="3">
        <f t="shared" ref="D50:D113" si="4">+$D$4+$A50*$D$5</f>
        <v>15.88</v>
      </c>
      <c r="E50" s="3">
        <f t="shared" ref="E50:E113" si="5">+$B$8+$A50*$B$9</f>
        <v>15.6</v>
      </c>
      <c r="F50" s="3">
        <f t="shared" ref="F50:F113" si="6">+$C$8+$A50*$C$9</f>
        <v>15.4</v>
      </c>
      <c r="G50" s="3">
        <f t="shared" ref="G50:G113" si="7">+$D$8+$A50*$D$9</f>
        <v>15.76</v>
      </c>
      <c r="H50" s="3">
        <f t="shared" ref="H50:H113" si="8">+$B$12+$A50*$B$13</f>
        <v>2.1</v>
      </c>
    </row>
    <row r="51" spans="1:8" x14ac:dyDescent="0.25">
      <c r="A51" s="30">
        <v>2</v>
      </c>
      <c r="B51" s="3">
        <f t="shared" si="2"/>
        <v>15.6</v>
      </c>
      <c r="C51" s="3">
        <f t="shared" si="3"/>
        <v>15.4</v>
      </c>
      <c r="D51" s="3">
        <f t="shared" si="4"/>
        <v>15.76</v>
      </c>
      <c r="E51" s="3">
        <f t="shared" si="5"/>
        <v>15.2</v>
      </c>
      <c r="F51" s="3">
        <f t="shared" si="6"/>
        <v>14.8</v>
      </c>
      <c r="G51" s="3">
        <f t="shared" si="7"/>
        <v>15.52</v>
      </c>
      <c r="H51" s="3">
        <f t="shared" si="8"/>
        <v>2.2000000000000002</v>
      </c>
    </row>
    <row r="52" spans="1:8" x14ac:dyDescent="0.25">
      <c r="A52" s="30">
        <v>3</v>
      </c>
      <c r="B52" s="3">
        <f t="shared" si="2"/>
        <v>15.4</v>
      </c>
      <c r="C52" s="3">
        <f t="shared" si="3"/>
        <v>15.1</v>
      </c>
      <c r="D52" s="3">
        <f t="shared" si="4"/>
        <v>15.64</v>
      </c>
      <c r="E52" s="3">
        <f t="shared" si="5"/>
        <v>14.8</v>
      </c>
      <c r="F52" s="3">
        <f t="shared" si="6"/>
        <v>14.2</v>
      </c>
      <c r="G52" s="3">
        <f t="shared" si="7"/>
        <v>15.28</v>
      </c>
      <c r="H52" s="3">
        <f t="shared" si="8"/>
        <v>2.2999999999999998</v>
      </c>
    </row>
    <row r="53" spans="1:8" x14ac:dyDescent="0.25">
      <c r="A53" s="30">
        <v>4</v>
      </c>
      <c r="B53" s="3">
        <f t="shared" si="2"/>
        <v>15.2</v>
      </c>
      <c r="C53" s="3">
        <f t="shared" si="3"/>
        <v>14.8</v>
      </c>
      <c r="D53" s="3">
        <f t="shared" si="4"/>
        <v>15.52</v>
      </c>
      <c r="E53" s="3">
        <f t="shared" si="5"/>
        <v>14.4</v>
      </c>
      <c r="F53" s="3">
        <f t="shared" si="6"/>
        <v>13.6</v>
      </c>
      <c r="G53" s="3">
        <f t="shared" si="7"/>
        <v>15.040000000000001</v>
      </c>
      <c r="H53" s="3">
        <f t="shared" si="8"/>
        <v>2.4</v>
      </c>
    </row>
    <row r="54" spans="1:8" x14ac:dyDescent="0.25">
      <c r="A54" s="30">
        <v>5</v>
      </c>
      <c r="B54" s="3">
        <f t="shared" si="2"/>
        <v>15</v>
      </c>
      <c r="C54" s="3">
        <f t="shared" si="3"/>
        <v>14.5</v>
      </c>
      <c r="D54" s="3">
        <f t="shared" si="4"/>
        <v>15.4</v>
      </c>
      <c r="E54" s="3">
        <f t="shared" si="5"/>
        <v>14</v>
      </c>
      <c r="F54" s="3">
        <f t="shared" si="6"/>
        <v>13</v>
      </c>
      <c r="G54" s="3">
        <f t="shared" si="7"/>
        <v>14.8</v>
      </c>
      <c r="H54" s="3">
        <f t="shared" si="8"/>
        <v>2.5</v>
      </c>
    </row>
    <row r="55" spans="1:8" x14ac:dyDescent="0.25">
      <c r="A55" s="30">
        <v>6</v>
      </c>
      <c r="B55" s="3">
        <f t="shared" si="2"/>
        <v>14.8</v>
      </c>
      <c r="C55" s="3">
        <f t="shared" si="3"/>
        <v>14.2</v>
      </c>
      <c r="D55" s="3">
        <f t="shared" si="4"/>
        <v>15.28</v>
      </c>
      <c r="E55" s="3">
        <f t="shared" si="5"/>
        <v>13.6</v>
      </c>
      <c r="F55" s="3">
        <f t="shared" si="6"/>
        <v>12.4</v>
      </c>
      <c r="G55" s="3">
        <f t="shared" si="7"/>
        <v>14.56</v>
      </c>
      <c r="H55" s="3">
        <f t="shared" si="8"/>
        <v>2.6</v>
      </c>
    </row>
    <row r="56" spans="1:8" x14ac:dyDescent="0.25">
      <c r="A56" s="30">
        <v>7</v>
      </c>
      <c r="B56" s="3">
        <f t="shared" si="2"/>
        <v>14.6</v>
      </c>
      <c r="C56" s="3">
        <f t="shared" si="3"/>
        <v>13.9</v>
      </c>
      <c r="D56" s="3">
        <f t="shared" si="4"/>
        <v>15.16</v>
      </c>
      <c r="E56" s="3">
        <f t="shared" si="5"/>
        <v>13.2</v>
      </c>
      <c r="F56" s="3">
        <f t="shared" si="6"/>
        <v>11.8</v>
      </c>
      <c r="G56" s="3">
        <f t="shared" si="7"/>
        <v>14.32</v>
      </c>
      <c r="H56" s="3">
        <f t="shared" si="8"/>
        <v>2.7</v>
      </c>
    </row>
    <row r="57" spans="1:8" x14ac:dyDescent="0.25">
      <c r="A57" s="30">
        <v>8</v>
      </c>
      <c r="B57" s="3">
        <f t="shared" si="2"/>
        <v>14.4</v>
      </c>
      <c r="C57" s="3">
        <f t="shared" si="3"/>
        <v>13.6</v>
      </c>
      <c r="D57" s="3">
        <f t="shared" si="4"/>
        <v>15.040000000000001</v>
      </c>
      <c r="E57" s="3">
        <f t="shared" si="5"/>
        <v>12.8</v>
      </c>
      <c r="F57" s="3">
        <f t="shared" si="6"/>
        <v>11.2</v>
      </c>
      <c r="G57" s="3">
        <f t="shared" si="7"/>
        <v>14.08</v>
      </c>
      <c r="H57" s="3">
        <f t="shared" si="8"/>
        <v>2.8</v>
      </c>
    </row>
    <row r="58" spans="1:8" x14ac:dyDescent="0.25">
      <c r="A58" s="30">
        <v>9</v>
      </c>
      <c r="B58" s="3">
        <f t="shared" si="2"/>
        <v>14.2</v>
      </c>
      <c r="C58" s="3">
        <f t="shared" si="3"/>
        <v>13.3</v>
      </c>
      <c r="D58" s="3">
        <f t="shared" si="4"/>
        <v>14.92</v>
      </c>
      <c r="E58" s="3">
        <f t="shared" si="5"/>
        <v>12.4</v>
      </c>
      <c r="F58" s="3">
        <f t="shared" si="6"/>
        <v>10.600000000000001</v>
      </c>
      <c r="G58" s="3">
        <f t="shared" si="7"/>
        <v>13.84</v>
      </c>
      <c r="H58" s="3">
        <f t="shared" si="8"/>
        <v>2.9</v>
      </c>
    </row>
    <row r="59" spans="1:8" x14ac:dyDescent="0.25">
      <c r="A59" s="30">
        <v>10</v>
      </c>
      <c r="B59" s="3">
        <f t="shared" si="2"/>
        <v>14</v>
      </c>
      <c r="C59" s="3">
        <f t="shared" si="3"/>
        <v>13</v>
      </c>
      <c r="D59" s="3">
        <f t="shared" si="4"/>
        <v>14.8</v>
      </c>
      <c r="E59" s="3">
        <f t="shared" si="5"/>
        <v>12</v>
      </c>
      <c r="F59" s="3">
        <f t="shared" si="6"/>
        <v>10</v>
      </c>
      <c r="G59" s="3">
        <f t="shared" si="7"/>
        <v>13.600000000000001</v>
      </c>
      <c r="H59" s="3">
        <f t="shared" si="8"/>
        <v>3</v>
      </c>
    </row>
    <row r="60" spans="1:8" x14ac:dyDescent="0.25">
      <c r="A60" s="30">
        <v>11</v>
      </c>
      <c r="B60" s="3">
        <f t="shared" si="2"/>
        <v>13.8</v>
      </c>
      <c r="C60" s="3">
        <f t="shared" si="3"/>
        <v>12.7</v>
      </c>
      <c r="D60" s="3">
        <f t="shared" si="4"/>
        <v>14.68</v>
      </c>
      <c r="E60" s="3">
        <f t="shared" si="5"/>
        <v>11.6</v>
      </c>
      <c r="F60" s="3">
        <f t="shared" si="6"/>
        <v>9.4</v>
      </c>
      <c r="G60" s="3">
        <f t="shared" si="7"/>
        <v>13.36</v>
      </c>
      <c r="H60" s="3">
        <f t="shared" si="8"/>
        <v>3.1</v>
      </c>
    </row>
    <row r="61" spans="1:8" x14ac:dyDescent="0.25">
      <c r="A61" s="30">
        <v>12</v>
      </c>
      <c r="B61" s="3">
        <f t="shared" si="2"/>
        <v>13.6</v>
      </c>
      <c r="C61" s="3">
        <f t="shared" si="3"/>
        <v>12.4</v>
      </c>
      <c r="D61" s="3">
        <f t="shared" si="4"/>
        <v>14.56</v>
      </c>
      <c r="E61" s="3">
        <f t="shared" si="5"/>
        <v>11.2</v>
      </c>
      <c r="F61" s="3">
        <f t="shared" si="6"/>
        <v>8.8000000000000007</v>
      </c>
      <c r="G61" s="3">
        <f t="shared" si="7"/>
        <v>13.120000000000001</v>
      </c>
      <c r="H61" s="3">
        <f t="shared" si="8"/>
        <v>3.2</v>
      </c>
    </row>
    <row r="62" spans="1:8" x14ac:dyDescent="0.25">
      <c r="A62" s="30">
        <v>13</v>
      </c>
      <c r="B62" s="3">
        <f t="shared" si="2"/>
        <v>13.4</v>
      </c>
      <c r="C62" s="3">
        <f t="shared" si="3"/>
        <v>12.1</v>
      </c>
      <c r="D62" s="3">
        <f t="shared" si="4"/>
        <v>14.44</v>
      </c>
      <c r="E62" s="3">
        <f t="shared" si="5"/>
        <v>10.8</v>
      </c>
      <c r="F62" s="3">
        <f t="shared" si="6"/>
        <v>8.1999999999999993</v>
      </c>
      <c r="G62" s="3">
        <f t="shared" si="7"/>
        <v>12.88</v>
      </c>
      <c r="H62" s="3">
        <f t="shared" si="8"/>
        <v>3.3</v>
      </c>
    </row>
    <row r="63" spans="1:8" x14ac:dyDescent="0.25">
      <c r="A63" s="30">
        <v>14</v>
      </c>
      <c r="B63" s="3">
        <f t="shared" si="2"/>
        <v>13.2</v>
      </c>
      <c r="C63" s="3">
        <f t="shared" si="3"/>
        <v>11.8</v>
      </c>
      <c r="D63" s="3">
        <f t="shared" si="4"/>
        <v>14.32</v>
      </c>
      <c r="E63" s="3">
        <f t="shared" si="5"/>
        <v>10.399999999999999</v>
      </c>
      <c r="F63" s="3">
        <f t="shared" si="6"/>
        <v>7.6</v>
      </c>
      <c r="G63" s="3">
        <f t="shared" si="7"/>
        <v>12.64</v>
      </c>
      <c r="H63" s="3">
        <f t="shared" si="8"/>
        <v>3.4000000000000004</v>
      </c>
    </row>
    <row r="64" spans="1:8" x14ac:dyDescent="0.25">
      <c r="A64" s="30">
        <v>15</v>
      </c>
      <c r="B64" s="3">
        <f t="shared" si="2"/>
        <v>13</v>
      </c>
      <c r="C64" s="3">
        <f t="shared" si="3"/>
        <v>11.5</v>
      </c>
      <c r="D64" s="3">
        <f t="shared" si="4"/>
        <v>14.2</v>
      </c>
      <c r="E64" s="3">
        <f t="shared" si="5"/>
        <v>10</v>
      </c>
      <c r="F64" s="3">
        <f t="shared" si="6"/>
        <v>7</v>
      </c>
      <c r="G64" s="3">
        <f t="shared" si="7"/>
        <v>12.4</v>
      </c>
      <c r="H64" s="3">
        <f t="shared" si="8"/>
        <v>3.5</v>
      </c>
    </row>
    <row r="65" spans="1:8" x14ac:dyDescent="0.25">
      <c r="A65" s="30">
        <v>16</v>
      </c>
      <c r="B65" s="3">
        <f t="shared" si="2"/>
        <v>12.8</v>
      </c>
      <c r="C65" s="3">
        <f t="shared" si="3"/>
        <v>11.2</v>
      </c>
      <c r="D65" s="3">
        <f t="shared" si="4"/>
        <v>14.08</v>
      </c>
      <c r="E65" s="3">
        <f t="shared" si="5"/>
        <v>9.6</v>
      </c>
      <c r="F65" s="3">
        <f t="shared" si="6"/>
        <v>6.4</v>
      </c>
      <c r="G65" s="3">
        <f t="shared" si="7"/>
        <v>12.16</v>
      </c>
      <c r="H65" s="3">
        <f t="shared" si="8"/>
        <v>3.6</v>
      </c>
    </row>
    <row r="66" spans="1:8" x14ac:dyDescent="0.25">
      <c r="A66" s="30">
        <v>17</v>
      </c>
      <c r="B66" s="3">
        <f t="shared" si="2"/>
        <v>12.6</v>
      </c>
      <c r="C66" s="3">
        <f t="shared" si="3"/>
        <v>10.9</v>
      </c>
      <c r="D66" s="3">
        <f t="shared" si="4"/>
        <v>13.96</v>
      </c>
      <c r="E66" s="3">
        <f t="shared" si="5"/>
        <v>9.1999999999999993</v>
      </c>
      <c r="F66" s="3">
        <f t="shared" si="6"/>
        <v>5.8000000000000007</v>
      </c>
      <c r="G66" s="3">
        <f t="shared" si="7"/>
        <v>11.920000000000002</v>
      </c>
      <c r="H66" s="3">
        <f t="shared" si="8"/>
        <v>3.7</v>
      </c>
    </row>
    <row r="67" spans="1:8" x14ac:dyDescent="0.25">
      <c r="A67" s="30">
        <v>18</v>
      </c>
      <c r="B67" s="3">
        <f t="shared" si="2"/>
        <v>12.4</v>
      </c>
      <c r="C67" s="3">
        <f t="shared" si="3"/>
        <v>10.600000000000001</v>
      </c>
      <c r="D67" s="3">
        <f t="shared" si="4"/>
        <v>13.84</v>
      </c>
      <c r="E67" s="3">
        <f t="shared" si="5"/>
        <v>8.8000000000000007</v>
      </c>
      <c r="F67" s="3">
        <f t="shared" si="6"/>
        <v>5.2000000000000011</v>
      </c>
      <c r="G67" s="3">
        <f t="shared" si="7"/>
        <v>11.68</v>
      </c>
      <c r="H67" s="3">
        <f t="shared" si="8"/>
        <v>3.8</v>
      </c>
    </row>
    <row r="68" spans="1:8" x14ac:dyDescent="0.25">
      <c r="A68" s="30">
        <v>19</v>
      </c>
      <c r="B68" s="3">
        <f t="shared" si="2"/>
        <v>12.2</v>
      </c>
      <c r="C68" s="3">
        <f t="shared" si="3"/>
        <v>10.3</v>
      </c>
      <c r="D68" s="3">
        <f t="shared" si="4"/>
        <v>13.72</v>
      </c>
      <c r="E68" s="3">
        <f t="shared" si="5"/>
        <v>8.3999999999999986</v>
      </c>
      <c r="F68" s="3">
        <f t="shared" si="6"/>
        <v>4.5999999999999996</v>
      </c>
      <c r="G68" s="3">
        <f t="shared" si="7"/>
        <v>11.440000000000001</v>
      </c>
      <c r="H68" s="3">
        <f t="shared" si="8"/>
        <v>3.9000000000000004</v>
      </c>
    </row>
    <row r="69" spans="1:8" x14ac:dyDescent="0.25">
      <c r="A69" s="30">
        <v>20</v>
      </c>
      <c r="B69" s="3">
        <f t="shared" si="2"/>
        <v>12</v>
      </c>
      <c r="C69" s="3">
        <f t="shared" si="3"/>
        <v>10</v>
      </c>
      <c r="D69" s="3">
        <f t="shared" si="4"/>
        <v>13.600000000000001</v>
      </c>
      <c r="E69" s="3">
        <f t="shared" si="5"/>
        <v>8</v>
      </c>
      <c r="F69" s="3">
        <f t="shared" si="6"/>
        <v>4</v>
      </c>
      <c r="G69" s="3">
        <f t="shared" si="7"/>
        <v>11.200000000000001</v>
      </c>
      <c r="H69" s="3">
        <f t="shared" si="8"/>
        <v>4</v>
      </c>
    </row>
    <row r="70" spans="1:8" x14ac:dyDescent="0.25">
      <c r="A70" s="30">
        <v>21</v>
      </c>
      <c r="B70" s="3">
        <f t="shared" si="2"/>
        <v>11.8</v>
      </c>
      <c r="C70" s="3">
        <f t="shared" si="3"/>
        <v>9.6999999999999993</v>
      </c>
      <c r="D70" s="3">
        <f t="shared" si="4"/>
        <v>13.48</v>
      </c>
      <c r="E70" s="3">
        <f t="shared" si="5"/>
        <v>7.6</v>
      </c>
      <c r="F70" s="3">
        <f t="shared" si="6"/>
        <v>3.4000000000000004</v>
      </c>
      <c r="G70" s="3">
        <f t="shared" si="7"/>
        <v>10.96</v>
      </c>
      <c r="H70" s="3">
        <f t="shared" si="8"/>
        <v>4.0999999999999996</v>
      </c>
    </row>
    <row r="71" spans="1:8" x14ac:dyDescent="0.25">
      <c r="A71" s="30">
        <v>22</v>
      </c>
      <c r="B71" s="3">
        <f t="shared" si="2"/>
        <v>11.6</v>
      </c>
      <c r="C71" s="3">
        <f t="shared" si="3"/>
        <v>9.4</v>
      </c>
      <c r="D71" s="3">
        <f t="shared" si="4"/>
        <v>13.36</v>
      </c>
      <c r="E71" s="3">
        <f t="shared" si="5"/>
        <v>7.1999999999999993</v>
      </c>
      <c r="F71" s="3">
        <f t="shared" si="6"/>
        <v>2.8000000000000007</v>
      </c>
      <c r="G71" s="3">
        <f t="shared" si="7"/>
        <v>10.72</v>
      </c>
      <c r="H71" s="3">
        <f t="shared" si="8"/>
        <v>4.2</v>
      </c>
    </row>
    <row r="72" spans="1:8" x14ac:dyDescent="0.25">
      <c r="A72" s="30">
        <v>23</v>
      </c>
      <c r="B72" s="3">
        <f t="shared" si="2"/>
        <v>11.399999999999999</v>
      </c>
      <c r="C72" s="3">
        <f t="shared" si="3"/>
        <v>9.1000000000000014</v>
      </c>
      <c r="D72" s="3">
        <f t="shared" si="4"/>
        <v>13.24</v>
      </c>
      <c r="E72" s="3">
        <f t="shared" si="5"/>
        <v>6.7999999999999989</v>
      </c>
      <c r="F72" s="3">
        <f t="shared" si="6"/>
        <v>2.2000000000000011</v>
      </c>
      <c r="G72" s="3">
        <f t="shared" si="7"/>
        <v>10.48</v>
      </c>
      <c r="H72" s="3">
        <f t="shared" si="8"/>
        <v>4.3000000000000007</v>
      </c>
    </row>
    <row r="73" spans="1:8" x14ac:dyDescent="0.25">
      <c r="A73" s="30">
        <v>24</v>
      </c>
      <c r="B73" s="3">
        <f t="shared" si="2"/>
        <v>11.2</v>
      </c>
      <c r="C73" s="3">
        <f t="shared" si="3"/>
        <v>8.8000000000000007</v>
      </c>
      <c r="D73" s="3">
        <f t="shared" si="4"/>
        <v>13.120000000000001</v>
      </c>
      <c r="E73" s="3">
        <f t="shared" si="5"/>
        <v>6.3999999999999986</v>
      </c>
      <c r="F73" s="3">
        <f t="shared" si="6"/>
        <v>1.6000000000000014</v>
      </c>
      <c r="G73" s="3">
        <f t="shared" si="7"/>
        <v>10.240000000000002</v>
      </c>
      <c r="H73" s="3">
        <f t="shared" si="8"/>
        <v>4.4000000000000004</v>
      </c>
    </row>
    <row r="74" spans="1:8" x14ac:dyDescent="0.25">
      <c r="A74" s="30">
        <v>25</v>
      </c>
      <c r="B74" s="3">
        <f t="shared" si="2"/>
        <v>11</v>
      </c>
      <c r="C74" s="3">
        <f t="shared" si="3"/>
        <v>8.5</v>
      </c>
      <c r="D74" s="3">
        <f t="shared" si="4"/>
        <v>13</v>
      </c>
      <c r="E74" s="3">
        <f t="shared" si="5"/>
        <v>6</v>
      </c>
      <c r="F74" s="3">
        <f t="shared" si="6"/>
        <v>1</v>
      </c>
      <c r="G74" s="3">
        <f t="shared" si="7"/>
        <v>10</v>
      </c>
      <c r="H74" s="3">
        <f t="shared" si="8"/>
        <v>4.5</v>
      </c>
    </row>
    <row r="75" spans="1:8" x14ac:dyDescent="0.25">
      <c r="A75" s="30">
        <v>26</v>
      </c>
      <c r="B75" s="3">
        <f t="shared" si="2"/>
        <v>10.8</v>
      </c>
      <c r="C75" s="3">
        <f t="shared" si="3"/>
        <v>8.1999999999999993</v>
      </c>
      <c r="D75" s="3">
        <f t="shared" si="4"/>
        <v>12.88</v>
      </c>
      <c r="E75" s="3">
        <f t="shared" si="5"/>
        <v>5.6</v>
      </c>
      <c r="F75" s="3">
        <f t="shared" si="6"/>
        <v>0.40000000000000036</v>
      </c>
      <c r="G75" s="3">
        <f t="shared" si="7"/>
        <v>9.7600000000000016</v>
      </c>
      <c r="H75" s="3">
        <f t="shared" si="8"/>
        <v>4.5999999999999996</v>
      </c>
    </row>
    <row r="76" spans="1:8" x14ac:dyDescent="0.25">
      <c r="A76" s="30">
        <v>27</v>
      </c>
      <c r="B76" s="3">
        <f t="shared" si="2"/>
        <v>10.6</v>
      </c>
      <c r="C76" s="3">
        <f t="shared" si="3"/>
        <v>7.9</v>
      </c>
      <c r="D76" s="3">
        <f t="shared" si="4"/>
        <v>12.760000000000002</v>
      </c>
      <c r="E76" s="3">
        <f t="shared" si="5"/>
        <v>5.1999999999999993</v>
      </c>
      <c r="F76" s="3">
        <f t="shared" si="6"/>
        <v>-0.19999999999999929</v>
      </c>
      <c r="G76" s="3">
        <f t="shared" si="7"/>
        <v>9.5200000000000014</v>
      </c>
      <c r="H76" s="3">
        <f t="shared" si="8"/>
        <v>4.7</v>
      </c>
    </row>
    <row r="77" spans="1:8" x14ac:dyDescent="0.25">
      <c r="A77" s="30">
        <v>28</v>
      </c>
      <c r="B77" s="3">
        <f t="shared" si="2"/>
        <v>10.399999999999999</v>
      </c>
      <c r="C77" s="3">
        <f t="shared" si="3"/>
        <v>7.6</v>
      </c>
      <c r="D77" s="3">
        <f t="shared" si="4"/>
        <v>12.64</v>
      </c>
      <c r="E77" s="3">
        <f t="shared" si="5"/>
        <v>4.7999999999999989</v>
      </c>
      <c r="F77" s="3">
        <f t="shared" si="6"/>
        <v>-0.80000000000000071</v>
      </c>
      <c r="G77" s="3">
        <f t="shared" si="7"/>
        <v>9.2800000000000011</v>
      </c>
      <c r="H77" s="3">
        <f t="shared" si="8"/>
        <v>4.8000000000000007</v>
      </c>
    </row>
    <row r="78" spans="1:8" x14ac:dyDescent="0.25">
      <c r="A78" s="30">
        <v>29</v>
      </c>
      <c r="B78" s="3">
        <f t="shared" si="2"/>
        <v>10.199999999999999</v>
      </c>
      <c r="C78" s="3">
        <f t="shared" si="3"/>
        <v>7.3000000000000007</v>
      </c>
      <c r="D78" s="3">
        <f t="shared" si="4"/>
        <v>12.52</v>
      </c>
      <c r="E78" s="3">
        <f t="shared" si="5"/>
        <v>4.3999999999999986</v>
      </c>
      <c r="F78" s="3">
        <f t="shared" si="6"/>
        <v>-1.3999999999999986</v>
      </c>
      <c r="G78" s="3">
        <f t="shared" si="7"/>
        <v>9.0400000000000009</v>
      </c>
      <c r="H78" s="3">
        <f t="shared" si="8"/>
        <v>4.9000000000000004</v>
      </c>
    </row>
    <row r="79" spans="1:8" x14ac:dyDescent="0.25">
      <c r="A79" s="30">
        <v>30</v>
      </c>
      <c r="B79" s="3">
        <f t="shared" si="2"/>
        <v>10</v>
      </c>
      <c r="C79" s="3">
        <f t="shared" si="3"/>
        <v>7</v>
      </c>
      <c r="D79" s="3">
        <f t="shared" si="4"/>
        <v>12.4</v>
      </c>
      <c r="E79" s="3">
        <f t="shared" si="5"/>
        <v>4</v>
      </c>
      <c r="F79" s="3">
        <f t="shared" si="6"/>
        <v>-2</v>
      </c>
      <c r="G79" s="3">
        <f t="shared" si="7"/>
        <v>8.8000000000000007</v>
      </c>
      <c r="H79" s="3">
        <f t="shared" si="8"/>
        <v>5</v>
      </c>
    </row>
    <row r="80" spans="1:8" x14ac:dyDescent="0.25">
      <c r="A80" s="30">
        <v>31</v>
      </c>
      <c r="B80" s="3">
        <f t="shared" si="2"/>
        <v>9.8000000000000007</v>
      </c>
      <c r="C80" s="3">
        <f t="shared" si="3"/>
        <v>6.7000000000000011</v>
      </c>
      <c r="D80" s="3">
        <f t="shared" si="4"/>
        <v>12.280000000000001</v>
      </c>
      <c r="E80" s="3">
        <f t="shared" si="5"/>
        <v>3.5999999999999996</v>
      </c>
      <c r="F80" s="3">
        <f t="shared" si="6"/>
        <v>-2.5999999999999979</v>
      </c>
      <c r="G80" s="3">
        <f t="shared" si="7"/>
        <v>8.5600000000000023</v>
      </c>
      <c r="H80" s="3">
        <f t="shared" si="8"/>
        <v>5.0999999999999996</v>
      </c>
    </row>
    <row r="81" spans="1:8" x14ac:dyDescent="0.25">
      <c r="A81" s="30">
        <v>32</v>
      </c>
      <c r="B81" s="3">
        <f t="shared" si="2"/>
        <v>9.6</v>
      </c>
      <c r="C81" s="3">
        <f t="shared" si="3"/>
        <v>6.4</v>
      </c>
      <c r="D81" s="3">
        <f t="shared" si="4"/>
        <v>12.16</v>
      </c>
      <c r="E81" s="3">
        <f t="shared" si="5"/>
        <v>3.1999999999999993</v>
      </c>
      <c r="F81" s="3">
        <f t="shared" si="6"/>
        <v>-3.1999999999999993</v>
      </c>
      <c r="G81" s="3">
        <f t="shared" si="7"/>
        <v>8.32</v>
      </c>
      <c r="H81" s="3">
        <f t="shared" si="8"/>
        <v>5.2</v>
      </c>
    </row>
    <row r="82" spans="1:8" x14ac:dyDescent="0.25">
      <c r="A82" s="30">
        <v>33</v>
      </c>
      <c r="B82" s="3">
        <f t="shared" si="2"/>
        <v>9.3999999999999986</v>
      </c>
      <c r="C82" s="3">
        <f t="shared" si="3"/>
        <v>6.1</v>
      </c>
      <c r="D82" s="3">
        <f t="shared" si="4"/>
        <v>12.040000000000001</v>
      </c>
      <c r="E82" s="3">
        <f t="shared" si="5"/>
        <v>2.7999999999999989</v>
      </c>
      <c r="F82" s="3">
        <f t="shared" si="6"/>
        <v>-3.8000000000000007</v>
      </c>
      <c r="G82" s="3">
        <f t="shared" si="7"/>
        <v>8.0800000000000018</v>
      </c>
      <c r="H82" s="3">
        <f t="shared" si="8"/>
        <v>5.3000000000000007</v>
      </c>
    </row>
    <row r="83" spans="1:8" x14ac:dyDescent="0.25">
      <c r="A83" s="30">
        <v>34</v>
      </c>
      <c r="B83" s="3">
        <f t="shared" si="2"/>
        <v>9.1999999999999993</v>
      </c>
      <c r="C83" s="3">
        <f t="shared" si="3"/>
        <v>5.8000000000000007</v>
      </c>
      <c r="D83" s="3">
        <f t="shared" si="4"/>
        <v>11.920000000000002</v>
      </c>
      <c r="E83" s="3">
        <f t="shared" si="5"/>
        <v>2.3999999999999986</v>
      </c>
      <c r="F83" s="3">
        <f t="shared" si="6"/>
        <v>-4.3999999999999986</v>
      </c>
      <c r="G83" s="3">
        <f t="shared" si="7"/>
        <v>7.8400000000000016</v>
      </c>
      <c r="H83" s="3">
        <f t="shared" si="8"/>
        <v>5.4</v>
      </c>
    </row>
    <row r="84" spans="1:8" x14ac:dyDescent="0.25">
      <c r="A84" s="30">
        <v>35</v>
      </c>
      <c r="B84" s="3">
        <f t="shared" si="2"/>
        <v>9</v>
      </c>
      <c r="C84" s="3">
        <f t="shared" si="3"/>
        <v>5.5</v>
      </c>
      <c r="D84" s="3">
        <f t="shared" si="4"/>
        <v>11.8</v>
      </c>
      <c r="E84" s="3">
        <f t="shared" si="5"/>
        <v>2</v>
      </c>
      <c r="F84" s="3">
        <f t="shared" si="6"/>
        <v>-5</v>
      </c>
      <c r="G84" s="3">
        <f t="shared" si="7"/>
        <v>7.6000000000000014</v>
      </c>
      <c r="H84" s="3">
        <f t="shared" si="8"/>
        <v>5.5</v>
      </c>
    </row>
    <row r="85" spans="1:8" x14ac:dyDescent="0.25">
      <c r="A85" s="30">
        <v>36</v>
      </c>
      <c r="B85" s="3">
        <f t="shared" si="2"/>
        <v>8.8000000000000007</v>
      </c>
      <c r="C85" s="3">
        <f t="shared" si="3"/>
        <v>5.2000000000000011</v>
      </c>
      <c r="D85" s="3">
        <f t="shared" si="4"/>
        <v>11.68</v>
      </c>
      <c r="E85" s="3">
        <f t="shared" si="5"/>
        <v>1.5999999999999996</v>
      </c>
      <c r="F85" s="3">
        <f t="shared" si="6"/>
        <v>-5.5999999999999979</v>
      </c>
      <c r="G85" s="3">
        <f t="shared" si="7"/>
        <v>7.3600000000000012</v>
      </c>
      <c r="H85" s="3">
        <f t="shared" si="8"/>
        <v>5.6</v>
      </c>
    </row>
    <row r="86" spans="1:8" x14ac:dyDescent="0.25">
      <c r="A86" s="30">
        <v>37</v>
      </c>
      <c r="B86" s="3">
        <f t="shared" si="2"/>
        <v>8.6</v>
      </c>
      <c r="C86" s="3">
        <f t="shared" si="3"/>
        <v>4.9000000000000004</v>
      </c>
      <c r="D86" s="3">
        <f t="shared" si="4"/>
        <v>11.56</v>
      </c>
      <c r="E86" s="3">
        <f t="shared" si="5"/>
        <v>1.1999999999999993</v>
      </c>
      <c r="F86" s="3">
        <f t="shared" si="6"/>
        <v>-6.1999999999999993</v>
      </c>
      <c r="G86" s="3">
        <f t="shared" si="7"/>
        <v>7.120000000000001</v>
      </c>
      <c r="H86" s="3">
        <f t="shared" si="8"/>
        <v>5.7</v>
      </c>
    </row>
    <row r="87" spans="1:8" x14ac:dyDescent="0.25">
      <c r="A87" s="30">
        <v>38</v>
      </c>
      <c r="B87" s="3">
        <f t="shared" si="2"/>
        <v>8.3999999999999986</v>
      </c>
      <c r="C87" s="3">
        <f t="shared" si="3"/>
        <v>4.5999999999999996</v>
      </c>
      <c r="D87" s="3">
        <f t="shared" si="4"/>
        <v>11.440000000000001</v>
      </c>
      <c r="E87" s="3">
        <f t="shared" si="5"/>
        <v>0.79999999999999893</v>
      </c>
      <c r="F87" s="3">
        <f t="shared" si="6"/>
        <v>-6.8000000000000007</v>
      </c>
      <c r="G87" s="3">
        <f t="shared" si="7"/>
        <v>6.8800000000000008</v>
      </c>
      <c r="H87" s="3">
        <f t="shared" si="8"/>
        <v>5.8000000000000007</v>
      </c>
    </row>
    <row r="88" spans="1:8" x14ac:dyDescent="0.25">
      <c r="A88" s="30">
        <v>39</v>
      </c>
      <c r="B88" s="3">
        <f t="shared" si="2"/>
        <v>8.1999999999999993</v>
      </c>
      <c r="C88" s="3">
        <f t="shared" si="3"/>
        <v>4.3000000000000007</v>
      </c>
      <c r="D88" s="3">
        <f t="shared" si="4"/>
        <v>11.32</v>
      </c>
      <c r="E88" s="3">
        <f t="shared" si="5"/>
        <v>0.39999999999999858</v>
      </c>
      <c r="F88" s="3">
        <f t="shared" si="6"/>
        <v>-7.3999999999999986</v>
      </c>
      <c r="G88" s="3">
        <f t="shared" si="7"/>
        <v>6.6400000000000006</v>
      </c>
      <c r="H88" s="3">
        <f t="shared" si="8"/>
        <v>5.9</v>
      </c>
    </row>
    <row r="89" spans="1:8" x14ac:dyDescent="0.25">
      <c r="A89" s="30">
        <v>40</v>
      </c>
      <c r="B89" s="3">
        <f t="shared" si="2"/>
        <v>8</v>
      </c>
      <c r="C89" s="3">
        <f t="shared" si="3"/>
        <v>4</v>
      </c>
      <c r="D89" s="3">
        <f t="shared" si="4"/>
        <v>11.200000000000001</v>
      </c>
      <c r="E89" s="3">
        <f t="shared" si="5"/>
        <v>0</v>
      </c>
      <c r="F89" s="3">
        <f t="shared" si="6"/>
        <v>-8</v>
      </c>
      <c r="G89" s="3">
        <f t="shared" si="7"/>
        <v>6.4000000000000021</v>
      </c>
      <c r="H89" s="3">
        <f t="shared" si="8"/>
        <v>6</v>
      </c>
    </row>
    <row r="90" spans="1:8" x14ac:dyDescent="0.25">
      <c r="A90" s="30">
        <v>41</v>
      </c>
      <c r="B90" s="3">
        <f t="shared" si="2"/>
        <v>7.7999999999999989</v>
      </c>
      <c r="C90" s="3">
        <f t="shared" si="3"/>
        <v>3.7000000000000011</v>
      </c>
      <c r="D90" s="3">
        <f t="shared" si="4"/>
        <v>11.080000000000002</v>
      </c>
      <c r="E90" s="3">
        <f t="shared" si="5"/>
        <v>-0.40000000000000213</v>
      </c>
      <c r="F90" s="3">
        <f t="shared" si="6"/>
        <v>-8.5999999999999979</v>
      </c>
      <c r="G90" s="3">
        <f t="shared" si="7"/>
        <v>6.1600000000000019</v>
      </c>
      <c r="H90" s="3">
        <f t="shared" si="8"/>
        <v>6.1000000000000005</v>
      </c>
    </row>
    <row r="91" spans="1:8" x14ac:dyDescent="0.25">
      <c r="A91" s="30">
        <v>42</v>
      </c>
      <c r="B91" s="3">
        <f t="shared" si="2"/>
        <v>7.6</v>
      </c>
      <c r="C91" s="3">
        <f t="shared" si="3"/>
        <v>3.4000000000000004</v>
      </c>
      <c r="D91" s="3">
        <f t="shared" si="4"/>
        <v>10.96</v>
      </c>
      <c r="E91" s="3">
        <f t="shared" si="5"/>
        <v>-0.80000000000000071</v>
      </c>
      <c r="F91" s="3">
        <f t="shared" si="6"/>
        <v>-9.1999999999999993</v>
      </c>
      <c r="G91" s="3">
        <f t="shared" si="7"/>
        <v>5.9200000000000017</v>
      </c>
      <c r="H91" s="3">
        <f t="shared" si="8"/>
        <v>6.2</v>
      </c>
    </row>
    <row r="92" spans="1:8" x14ac:dyDescent="0.25">
      <c r="A92" s="30">
        <v>43</v>
      </c>
      <c r="B92" s="3">
        <f t="shared" si="2"/>
        <v>7.4</v>
      </c>
      <c r="C92" s="3">
        <f t="shared" si="3"/>
        <v>3.0999999999999996</v>
      </c>
      <c r="D92" s="3">
        <f t="shared" si="4"/>
        <v>10.84</v>
      </c>
      <c r="E92" s="3">
        <f t="shared" si="5"/>
        <v>-1.1999999999999993</v>
      </c>
      <c r="F92" s="3">
        <f t="shared" si="6"/>
        <v>-9.8000000000000007</v>
      </c>
      <c r="G92" s="3">
        <f t="shared" si="7"/>
        <v>5.6800000000000015</v>
      </c>
      <c r="H92" s="3">
        <f t="shared" si="8"/>
        <v>6.3</v>
      </c>
    </row>
    <row r="93" spans="1:8" x14ac:dyDescent="0.25">
      <c r="A93" s="30">
        <v>44</v>
      </c>
      <c r="B93" s="3">
        <f t="shared" si="2"/>
        <v>7.1999999999999993</v>
      </c>
      <c r="C93" s="3">
        <f t="shared" si="3"/>
        <v>2.8000000000000007</v>
      </c>
      <c r="D93" s="3">
        <f t="shared" si="4"/>
        <v>10.72</v>
      </c>
      <c r="E93" s="3">
        <f t="shared" si="5"/>
        <v>-1.6000000000000014</v>
      </c>
      <c r="F93" s="3">
        <f t="shared" si="6"/>
        <v>-10.399999999999999</v>
      </c>
      <c r="G93" s="3">
        <f t="shared" si="7"/>
        <v>5.4400000000000013</v>
      </c>
      <c r="H93" s="3">
        <f t="shared" si="8"/>
        <v>6.4</v>
      </c>
    </row>
    <row r="94" spans="1:8" x14ac:dyDescent="0.25">
      <c r="A94" s="30">
        <v>45</v>
      </c>
      <c r="B94" s="3">
        <f t="shared" si="2"/>
        <v>7</v>
      </c>
      <c r="C94" s="3">
        <f t="shared" si="3"/>
        <v>2.5</v>
      </c>
      <c r="D94" s="3">
        <f t="shared" si="4"/>
        <v>10.600000000000001</v>
      </c>
      <c r="E94" s="3">
        <f t="shared" si="5"/>
        <v>-2</v>
      </c>
      <c r="F94" s="3">
        <f t="shared" si="6"/>
        <v>-11</v>
      </c>
      <c r="G94" s="3">
        <f t="shared" si="7"/>
        <v>5.2000000000000011</v>
      </c>
      <c r="H94" s="3">
        <f t="shared" si="8"/>
        <v>6.5</v>
      </c>
    </row>
    <row r="95" spans="1:8" x14ac:dyDescent="0.25">
      <c r="A95" s="30">
        <v>46</v>
      </c>
      <c r="B95" s="3">
        <f t="shared" si="2"/>
        <v>6.7999999999999989</v>
      </c>
      <c r="C95" s="3">
        <f t="shared" si="3"/>
        <v>2.2000000000000011</v>
      </c>
      <c r="D95" s="3">
        <f t="shared" si="4"/>
        <v>10.48</v>
      </c>
      <c r="E95" s="3">
        <f t="shared" si="5"/>
        <v>-2.4000000000000021</v>
      </c>
      <c r="F95" s="3">
        <f t="shared" si="6"/>
        <v>-11.599999999999998</v>
      </c>
      <c r="G95" s="3">
        <f t="shared" si="7"/>
        <v>4.9600000000000009</v>
      </c>
      <c r="H95" s="3">
        <f t="shared" si="8"/>
        <v>6.6000000000000005</v>
      </c>
    </row>
    <row r="96" spans="1:8" x14ac:dyDescent="0.25">
      <c r="A96" s="30">
        <v>47</v>
      </c>
      <c r="B96" s="3">
        <f t="shared" si="2"/>
        <v>6.6</v>
      </c>
      <c r="C96" s="3">
        <f t="shared" si="3"/>
        <v>1.9000000000000004</v>
      </c>
      <c r="D96" s="3">
        <f t="shared" si="4"/>
        <v>10.360000000000001</v>
      </c>
      <c r="E96" s="3">
        <f t="shared" si="5"/>
        <v>-2.8000000000000007</v>
      </c>
      <c r="F96" s="3">
        <f t="shared" si="6"/>
        <v>-12.2</v>
      </c>
      <c r="G96" s="3">
        <f t="shared" si="7"/>
        <v>4.7200000000000024</v>
      </c>
      <c r="H96" s="3">
        <f t="shared" si="8"/>
        <v>6.7</v>
      </c>
    </row>
    <row r="97" spans="1:8" x14ac:dyDescent="0.25">
      <c r="A97" s="30">
        <v>48</v>
      </c>
      <c r="B97" s="3">
        <f t="shared" si="2"/>
        <v>6.3999999999999986</v>
      </c>
      <c r="C97" s="3">
        <f t="shared" si="3"/>
        <v>1.6000000000000014</v>
      </c>
      <c r="D97" s="3">
        <f t="shared" si="4"/>
        <v>10.240000000000002</v>
      </c>
      <c r="E97" s="3">
        <f t="shared" si="5"/>
        <v>-3.2000000000000028</v>
      </c>
      <c r="F97" s="3">
        <f t="shared" si="6"/>
        <v>-12.799999999999997</v>
      </c>
      <c r="G97" s="3">
        <f t="shared" si="7"/>
        <v>4.4800000000000022</v>
      </c>
      <c r="H97" s="3">
        <f t="shared" si="8"/>
        <v>6.8000000000000007</v>
      </c>
    </row>
    <row r="98" spans="1:8" x14ac:dyDescent="0.25">
      <c r="A98" s="30">
        <v>49</v>
      </c>
      <c r="B98" s="3">
        <f t="shared" si="2"/>
        <v>6.1999999999999993</v>
      </c>
      <c r="C98" s="3">
        <f t="shared" si="3"/>
        <v>1.3000000000000007</v>
      </c>
      <c r="D98" s="3">
        <f t="shared" si="4"/>
        <v>10.120000000000001</v>
      </c>
      <c r="E98" s="3">
        <f t="shared" si="5"/>
        <v>-3.6000000000000014</v>
      </c>
      <c r="F98" s="3">
        <f t="shared" si="6"/>
        <v>-13.399999999999999</v>
      </c>
      <c r="G98" s="3">
        <f t="shared" si="7"/>
        <v>4.240000000000002</v>
      </c>
      <c r="H98" s="3">
        <f t="shared" si="8"/>
        <v>6.9</v>
      </c>
    </row>
    <row r="99" spans="1:8" x14ac:dyDescent="0.25">
      <c r="A99" s="30">
        <v>50</v>
      </c>
      <c r="B99" s="3">
        <f t="shared" si="2"/>
        <v>6</v>
      </c>
      <c r="C99" s="3">
        <f t="shared" si="3"/>
        <v>1</v>
      </c>
      <c r="D99" s="3">
        <f t="shared" si="4"/>
        <v>10</v>
      </c>
      <c r="E99" s="3">
        <f t="shared" si="5"/>
        <v>-4</v>
      </c>
      <c r="F99" s="3">
        <f t="shared" si="6"/>
        <v>-14</v>
      </c>
      <c r="G99" s="3">
        <f t="shared" si="7"/>
        <v>4.0000000000000018</v>
      </c>
      <c r="H99" s="3">
        <f t="shared" si="8"/>
        <v>7</v>
      </c>
    </row>
    <row r="100" spans="1:8" x14ac:dyDescent="0.25">
      <c r="A100" s="30">
        <v>51</v>
      </c>
      <c r="B100" s="3">
        <f t="shared" si="2"/>
        <v>5.7999999999999989</v>
      </c>
      <c r="C100" s="3">
        <f t="shared" si="3"/>
        <v>0.70000000000000107</v>
      </c>
      <c r="D100" s="3">
        <f t="shared" si="4"/>
        <v>9.8800000000000008</v>
      </c>
      <c r="E100" s="3">
        <f t="shared" si="5"/>
        <v>-4.4000000000000021</v>
      </c>
      <c r="F100" s="3">
        <f t="shared" si="6"/>
        <v>-14.599999999999998</v>
      </c>
      <c r="G100" s="3">
        <f t="shared" si="7"/>
        <v>3.7600000000000016</v>
      </c>
      <c r="H100" s="3">
        <f t="shared" si="8"/>
        <v>7.1000000000000005</v>
      </c>
    </row>
    <row r="101" spans="1:8" x14ac:dyDescent="0.25">
      <c r="A101" s="30">
        <v>52</v>
      </c>
      <c r="B101" s="3">
        <f t="shared" si="2"/>
        <v>5.6</v>
      </c>
      <c r="C101" s="3">
        <f t="shared" si="3"/>
        <v>0.40000000000000036</v>
      </c>
      <c r="D101" s="3">
        <f t="shared" si="4"/>
        <v>9.7600000000000016</v>
      </c>
      <c r="E101" s="3">
        <f t="shared" si="5"/>
        <v>-4.8000000000000007</v>
      </c>
      <c r="F101" s="3">
        <f t="shared" si="6"/>
        <v>-15.2</v>
      </c>
      <c r="G101" s="3">
        <f t="shared" si="7"/>
        <v>3.5200000000000014</v>
      </c>
      <c r="H101" s="3">
        <f t="shared" si="8"/>
        <v>7.2</v>
      </c>
    </row>
    <row r="102" spans="1:8" x14ac:dyDescent="0.25">
      <c r="A102" s="30">
        <v>53</v>
      </c>
      <c r="B102" s="3">
        <f t="shared" si="2"/>
        <v>5.3999999999999986</v>
      </c>
      <c r="C102" s="3">
        <f t="shared" si="3"/>
        <v>0.10000000000000142</v>
      </c>
      <c r="D102" s="3">
        <f t="shared" si="4"/>
        <v>9.64</v>
      </c>
      <c r="E102" s="3">
        <f t="shared" si="5"/>
        <v>-5.2000000000000028</v>
      </c>
      <c r="F102" s="3">
        <f t="shared" si="6"/>
        <v>-15.799999999999997</v>
      </c>
      <c r="G102" s="3">
        <f t="shared" si="7"/>
        <v>3.2800000000000011</v>
      </c>
      <c r="H102" s="3">
        <f t="shared" si="8"/>
        <v>7.3000000000000007</v>
      </c>
    </row>
    <row r="103" spans="1:8" x14ac:dyDescent="0.25">
      <c r="A103" s="30">
        <v>54</v>
      </c>
      <c r="B103" s="3">
        <f t="shared" si="2"/>
        <v>5.1999999999999993</v>
      </c>
      <c r="C103" s="3">
        <f t="shared" si="3"/>
        <v>-0.19999999999999929</v>
      </c>
      <c r="D103" s="3">
        <f t="shared" si="4"/>
        <v>9.5200000000000014</v>
      </c>
      <c r="E103" s="3">
        <f t="shared" si="5"/>
        <v>-5.6000000000000014</v>
      </c>
      <c r="F103" s="3">
        <f t="shared" si="6"/>
        <v>-16.399999999999999</v>
      </c>
      <c r="G103" s="3">
        <f t="shared" si="7"/>
        <v>3.0400000000000027</v>
      </c>
      <c r="H103" s="3">
        <f t="shared" si="8"/>
        <v>7.4</v>
      </c>
    </row>
    <row r="104" spans="1:8" x14ac:dyDescent="0.25">
      <c r="A104" s="30">
        <v>55</v>
      </c>
      <c r="B104" s="3">
        <f t="shared" si="2"/>
        <v>5</v>
      </c>
      <c r="C104" s="3">
        <f t="shared" si="3"/>
        <v>-0.5</v>
      </c>
      <c r="D104" s="3">
        <f t="shared" si="4"/>
        <v>9.4000000000000021</v>
      </c>
      <c r="E104" s="3">
        <f t="shared" si="5"/>
        <v>-6</v>
      </c>
      <c r="F104" s="3">
        <f t="shared" si="6"/>
        <v>-17</v>
      </c>
      <c r="G104" s="3">
        <f t="shared" si="7"/>
        <v>2.8000000000000025</v>
      </c>
      <c r="H104" s="3">
        <f t="shared" si="8"/>
        <v>7.5</v>
      </c>
    </row>
    <row r="105" spans="1:8" x14ac:dyDescent="0.25">
      <c r="A105" s="30">
        <v>56</v>
      </c>
      <c r="B105" s="3">
        <f t="shared" si="2"/>
        <v>4.7999999999999989</v>
      </c>
      <c r="C105" s="3">
        <f t="shared" si="3"/>
        <v>-0.80000000000000071</v>
      </c>
      <c r="D105" s="3">
        <f t="shared" si="4"/>
        <v>9.2800000000000011</v>
      </c>
      <c r="E105" s="3">
        <f t="shared" si="5"/>
        <v>-6.4000000000000021</v>
      </c>
      <c r="F105" s="3">
        <f t="shared" si="6"/>
        <v>-17.600000000000001</v>
      </c>
      <c r="G105" s="3">
        <f t="shared" si="7"/>
        <v>2.5600000000000023</v>
      </c>
      <c r="H105" s="3">
        <f t="shared" si="8"/>
        <v>7.6000000000000005</v>
      </c>
    </row>
    <row r="106" spans="1:8" x14ac:dyDescent="0.25">
      <c r="A106" s="30">
        <v>57</v>
      </c>
      <c r="B106" s="3">
        <f t="shared" si="2"/>
        <v>4.5999999999999996</v>
      </c>
      <c r="C106" s="3">
        <f t="shared" si="3"/>
        <v>-1.0999999999999979</v>
      </c>
      <c r="D106" s="3">
        <f t="shared" si="4"/>
        <v>9.16</v>
      </c>
      <c r="E106" s="3">
        <f t="shared" si="5"/>
        <v>-6.8000000000000007</v>
      </c>
      <c r="F106" s="3">
        <f t="shared" si="6"/>
        <v>-18.199999999999996</v>
      </c>
      <c r="G106" s="3">
        <f t="shared" si="7"/>
        <v>2.3200000000000021</v>
      </c>
      <c r="H106" s="3">
        <f t="shared" si="8"/>
        <v>7.7</v>
      </c>
    </row>
    <row r="107" spans="1:8" x14ac:dyDescent="0.25">
      <c r="A107" s="30">
        <v>58</v>
      </c>
      <c r="B107" s="3">
        <f t="shared" si="2"/>
        <v>4.3999999999999986</v>
      </c>
      <c r="C107" s="3">
        <f t="shared" si="3"/>
        <v>-1.3999999999999986</v>
      </c>
      <c r="D107" s="3">
        <f t="shared" si="4"/>
        <v>9.0400000000000009</v>
      </c>
      <c r="E107" s="3">
        <f t="shared" si="5"/>
        <v>-7.2000000000000028</v>
      </c>
      <c r="F107" s="3">
        <f t="shared" si="6"/>
        <v>-18.799999999999997</v>
      </c>
      <c r="G107" s="3">
        <f t="shared" si="7"/>
        <v>2.0800000000000018</v>
      </c>
      <c r="H107" s="3">
        <f t="shared" si="8"/>
        <v>7.8000000000000007</v>
      </c>
    </row>
    <row r="108" spans="1:8" x14ac:dyDescent="0.25">
      <c r="A108" s="30">
        <v>59</v>
      </c>
      <c r="B108" s="3">
        <f t="shared" si="2"/>
        <v>4.1999999999999993</v>
      </c>
      <c r="C108" s="3">
        <f t="shared" si="3"/>
        <v>-1.6999999999999993</v>
      </c>
      <c r="D108" s="3">
        <f t="shared" si="4"/>
        <v>8.9200000000000017</v>
      </c>
      <c r="E108" s="3">
        <f t="shared" si="5"/>
        <v>-7.6000000000000014</v>
      </c>
      <c r="F108" s="3">
        <f t="shared" si="6"/>
        <v>-19.399999999999999</v>
      </c>
      <c r="G108" s="3">
        <f t="shared" si="7"/>
        <v>1.8400000000000016</v>
      </c>
      <c r="H108" s="3">
        <f t="shared" si="8"/>
        <v>7.9</v>
      </c>
    </row>
    <row r="109" spans="1:8" x14ac:dyDescent="0.25">
      <c r="A109" s="30">
        <v>60</v>
      </c>
      <c r="B109" s="3">
        <f t="shared" si="2"/>
        <v>4</v>
      </c>
      <c r="C109" s="3">
        <f t="shared" si="3"/>
        <v>-2</v>
      </c>
      <c r="D109" s="3">
        <f t="shared" si="4"/>
        <v>8.8000000000000007</v>
      </c>
      <c r="E109" s="3">
        <f t="shared" si="5"/>
        <v>-8</v>
      </c>
      <c r="F109" s="3">
        <f t="shared" si="6"/>
        <v>-20</v>
      </c>
      <c r="G109" s="3">
        <f t="shared" si="7"/>
        <v>1.6000000000000014</v>
      </c>
      <c r="H109" s="3">
        <f t="shared" si="8"/>
        <v>8</v>
      </c>
    </row>
    <row r="110" spans="1:8" x14ac:dyDescent="0.25">
      <c r="A110" s="30">
        <v>61</v>
      </c>
      <c r="B110" s="3">
        <f t="shared" si="2"/>
        <v>3.7999999999999989</v>
      </c>
      <c r="C110" s="3">
        <f t="shared" si="3"/>
        <v>-2.3000000000000007</v>
      </c>
      <c r="D110" s="3">
        <f t="shared" si="4"/>
        <v>8.6800000000000015</v>
      </c>
      <c r="E110" s="3">
        <f t="shared" si="5"/>
        <v>-8.4000000000000021</v>
      </c>
      <c r="F110" s="3">
        <f t="shared" si="6"/>
        <v>-20.6</v>
      </c>
      <c r="G110" s="3">
        <f t="shared" si="7"/>
        <v>1.360000000000003</v>
      </c>
      <c r="H110" s="3">
        <f t="shared" si="8"/>
        <v>8.1000000000000014</v>
      </c>
    </row>
    <row r="111" spans="1:8" x14ac:dyDescent="0.25">
      <c r="A111" s="30">
        <v>62</v>
      </c>
      <c r="B111" s="3">
        <f t="shared" si="2"/>
        <v>3.5999999999999996</v>
      </c>
      <c r="C111" s="3">
        <f t="shared" si="3"/>
        <v>-2.5999999999999979</v>
      </c>
      <c r="D111" s="3">
        <f t="shared" si="4"/>
        <v>8.5600000000000023</v>
      </c>
      <c r="E111" s="3">
        <f t="shared" si="5"/>
        <v>-8.8000000000000007</v>
      </c>
      <c r="F111" s="3">
        <f t="shared" si="6"/>
        <v>-21.199999999999996</v>
      </c>
      <c r="G111" s="3">
        <f t="shared" si="7"/>
        <v>1.1200000000000028</v>
      </c>
      <c r="H111" s="3">
        <f t="shared" si="8"/>
        <v>8.1999999999999993</v>
      </c>
    </row>
    <row r="112" spans="1:8" x14ac:dyDescent="0.25">
      <c r="A112" s="30">
        <v>63</v>
      </c>
      <c r="B112" s="3">
        <f t="shared" si="2"/>
        <v>3.3999999999999986</v>
      </c>
      <c r="C112" s="3">
        <f t="shared" si="3"/>
        <v>-2.8999999999999986</v>
      </c>
      <c r="D112" s="3">
        <f t="shared" si="4"/>
        <v>8.4400000000000013</v>
      </c>
      <c r="E112" s="3">
        <f t="shared" si="5"/>
        <v>-9.2000000000000028</v>
      </c>
      <c r="F112" s="3">
        <f t="shared" si="6"/>
        <v>-21.799999999999997</v>
      </c>
      <c r="G112" s="3">
        <f t="shared" si="7"/>
        <v>0.88000000000000256</v>
      </c>
      <c r="H112" s="3">
        <f t="shared" si="8"/>
        <v>8.3000000000000007</v>
      </c>
    </row>
    <row r="113" spans="1:8" x14ac:dyDescent="0.25">
      <c r="A113" s="30">
        <v>64</v>
      </c>
      <c r="B113" s="3">
        <f t="shared" si="2"/>
        <v>3.1999999999999993</v>
      </c>
      <c r="C113" s="3">
        <f t="shared" si="3"/>
        <v>-3.1999999999999993</v>
      </c>
      <c r="D113" s="3">
        <f t="shared" si="4"/>
        <v>8.32</v>
      </c>
      <c r="E113" s="3">
        <f t="shared" si="5"/>
        <v>-9.6000000000000014</v>
      </c>
      <c r="F113" s="3">
        <f t="shared" si="6"/>
        <v>-22.4</v>
      </c>
      <c r="G113" s="3">
        <f t="shared" si="7"/>
        <v>0.64000000000000234</v>
      </c>
      <c r="H113" s="3">
        <f t="shared" si="8"/>
        <v>8.4</v>
      </c>
    </row>
    <row r="114" spans="1:8" x14ac:dyDescent="0.25">
      <c r="A114" s="30">
        <v>65</v>
      </c>
      <c r="B114" s="3">
        <f t="shared" ref="B114:B129" si="9">+$B$4+$A114*$B$5</f>
        <v>3</v>
      </c>
      <c r="C114" s="3">
        <f t="shared" ref="C114:C129" si="10">+$C$4+$A114*$C$5</f>
        <v>-3.5</v>
      </c>
      <c r="D114" s="3">
        <f t="shared" ref="D114:D129" si="11">+$D$4+$A114*$D$5</f>
        <v>8.2000000000000011</v>
      </c>
      <c r="E114" s="3">
        <f t="shared" ref="E114:E129" si="12">+$B$8+$A114*$B$9</f>
        <v>-10</v>
      </c>
      <c r="F114" s="3">
        <f t="shared" ref="F114:F129" si="13">+$C$8+$A114*$C$9</f>
        <v>-23</v>
      </c>
      <c r="G114" s="3">
        <f t="shared" ref="G114:G129" si="14">+$D$8+$A114*$D$9</f>
        <v>0.40000000000000213</v>
      </c>
      <c r="H114" s="3">
        <f t="shared" ref="H114:H129" si="15">+$B$12+$A114*$B$13</f>
        <v>8.5</v>
      </c>
    </row>
    <row r="115" spans="1:8" x14ac:dyDescent="0.25">
      <c r="A115" s="30">
        <v>66</v>
      </c>
      <c r="B115" s="3">
        <f t="shared" si="9"/>
        <v>2.7999999999999989</v>
      </c>
      <c r="C115" s="3">
        <f t="shared" si="10"/>
        <v>-3.8000000000000007</v>
      </c>
      <c r="D115" s="3">
        <f t="shared" si="11"/>
        <v>8.0800000000000018</v>
      </c>
      <c r="E115" s="3">
        <f t="shared" si="12"/>
        <v>-10.400000000000002</v>
      </c>
      <c r="F115" s="3">
        <f t="shared" si="13"/>
        <v>-23.6</v>
      </c>
      <c r="G115" s="3">
        <f t="shared" si="14"/>
        <v>0.16000000000000192</v>
      </c>
      <c r="H115" s="3">
        <f t="shared" si="15"/>
        <v>8.6000000000000014</v>
      </c>
    </row>
    <row r="116" spans="1:8" x14ac:dyDescent="0.25">
      <c r="A116" s="30">
        <v>67</v>
      </c>
      <c r="B116" s="3">
        <f t="shared" si="9"/>
        <v>2.5999999999999996</v>
      </c>
      <c r="C116" s="3">
        <f t="shared" si="10"/>
        <v>-4.0999999999999979</v>
      </c>
      <c r="D116" s="3">
        <f t="shared" si="11"/>
        <v>7.9600000000000009</v>
      </c>
      <c r="E116" s="3">
        <f t="shared" si="12"/>
        <v>-10.8</v>
      </c>
      <c r="F116" s="3">
        <f t="shared" si="13"/>
        <v>-24.199999999999996</v>
      </c>
      <c r="G116" s="3">
        <f t="shared" si="14"/>
        <v>-7.9999999999998295E-2</v>
      </c>
      <c r="H116" s="3">
        <f t="shared" si="15"/>
        <v>8.6999999999999993</v>
      </c>
    </row>
    <row r="117" spans="1:8" x14ac:dyDescent="0.25">
      <c r="A117" s="30">
        <v>68</v>
      </c>
      <c r="B117" s="3">
        <f t="shared" si="9"/>
        <v>2.3999999999999986</v>
      </c>
      <c r="C117" s="3">
        <f t="shared" si="10"/>
        <v>-4.3999999999999986</v>
      </c>
      <c r="D117" s="3">
        <f t="shared" si="11"/>
        <v>7.8400000000000016</v>
      </c>
      <c r="E117" s="3">
        <f t="shared" si="12"/>
        <v>-11.200000000000003</v>
      </c>
      <c r="F117" s="3">
        <f t="shared" si="13"/>
        <v>-24.799999999999997</v>
      </c>
      <c r="G117" s="3">
        <f t="shared" si="14"/>
        <v>-0.31999999999999673</v>
      </c>
      <c r="H117" s="3">
        <f t="shared" si="15"/>
        <v>8.8000000000000007</v>
      </c>
    </row>
    <row r="118" spans="1:8" x14ac:dyDescent="0.25">
      <c r="A118" s="30">
        <v>69</v>
      </c>
      <c r="B118" s="3">
        <f t="shared" si="9"/>
        <v>2.1999999999999993</v>
      </c>
      <c r="C118" s="3">
        <f t="shared" si="10"/>
        <v>-4.6999999999999993</v>
      </c>
      <c r="D118" s="3">
        <f t="shared" si="11"/>
        <v>7.7200000000000006</v>
      </c>
      <c r="E118" s="3">
        <f t="shared" si="12"/>
        <v>-11.600000000000001</v>
      </c>
      <c r="F118" s="3">
        <f t="shared" si="13"/>
        <v>-25.4</v>
      </c>
      <c r="G118" s="3">
        <f t="shared" si="14"/>
        <v>-0.55999999999999872</v>
      </c>
      <c r="H118" s="3">
        <f t="shared" si="15"/>
        <v>8.9</v>
      </c>
    </row>
    <row r="119" spans="1:8" x14ac:dyDescent="0.25">
      <c r="A119" s="30">
        <v>70</v>
      </c>
      <c r="B119" s="3">
        <f t="shared" si="9"/>
        <v>2</v>
      </c>
      <c r="C119" s="3">
        <f t="shared" si="10"/>
        <v>-5</v>
      </c>
      <c r="D119" s="3">
        <f t="shared" si="11"/>
        <v>7.6000000000000014</v>
      </c>
      <c r="E119" s="3">
        <f t="shared" si="12"/>
        <v>-12</v>
      </c>
      <c r="F119" s="3">
        <f t="shared" si="13"/>
        <v>-26</v>
      </c>
      <c r="G119" s="3">
        <f t="shared" si="14"/>
        <v>-0.79999999999999716</v>
      </c>
      <c r="H119" s="3">
        <f t="shared" si="15"/>
        <v>9</v>
      </c>
    </row>
    <row r="120" spans="1:8" x14ac:dyDescent="0.25">
      <c r="A120" s="30">
        <v>71</v>
      </c>
      <c r="B120" s="3">
        <f t="shared" si="9"/>
        <v>1.7999999999999989</v>
      </c>
      <c r="C120" s="3">
        <f t="shared" si="10"/>
        <v>-5.3000000000000007</v>
      </c>
      <c r="D120" s="3">
        <f t="shared" si="11"/>
        <v>7.48</v>
      </c>
      <c r="E120" s="3">
        <f t="shared" si="12"/>
        <v>-12.400000000000002</v>
      </c>
      <c r="F120" s="3">
        <f t="shared" si="13"/>
        <v>-26.6</v>
      </c>
      <c r="G120" s="3">
        <f t="shared" si="14"/>
        <v>-1.0399999999999991</v>
      </c>
      <c r="H120" s="3">
        <f t="shared" si="15"/>
        <v>9.1000000000000014</v>
      </c>
    </row>
    <row r="121" spans="1:8" x14ac:dyDescent="0.25">
      <c r="A121" s="30">
        <v>72</v>
      </c>
      <c r="B121" s="3">
        <f t="shared" si="9"/>
        <v>1.5999999999999996</v>
      </c>
      <c r="C121" s="3">
        <f t="shared" si="10"/>
        <v>-5.5999999999999979</v>
      </c>
      <c r="D121" s="3">
        <f t="shared" si="11"/>
        <v>7.3600000000000012</v>
      </c>
      <c r="E121" s="3">
        <f t="shared" si="12"/>
        <v>-12.8</v>
      </c>
      <c r="F121" s="3">
        <f t="shared" si="13"/>
        <v>-27.199999999999996</v>
      </c>
      <c r="G121" s="3">
        <f t="shared" si="14"/>
        <v>-1.2799999999999976</v>
      </c>
      <c r="H121" s="3">
        <f t="shared" si="15"/>
        <v>9.1999999999999993</v>
      </c>
    </row>
    <row r="122" spans="1:8" x14ac:dyDescent="0.25">
      <c r="A122" s="30">
        <v>73</v>
      </c>
      <c r="B122" s="3">
        <f t="shared" si="9"/>
        <v>1.3999999999999986</v>
      </c>
      <c r="C122" s="3">
        <f t="shared" si="10"/>
        <v>-5.8999999999999986</v>
      </c>
      <c r="D122" s="3">
        <f t="shared" si="11"/>
        <v>7.240000000000002</v>
      </c>
      <c r="E122" s="3">
        <f t="shared" si="12"/>
        <v>-13.200000000000003</v>
      </c>
      <c r="F122" s="3">
        <f t="shared" si="13"/>
        <v>-27.799999999999997</v>
      </c>
      <c r="G122" s="3">
        <f t="shared" si="14"/>
        <v>-1.519999999999996</v>
      </c>
      <c r="H122" s="3">
        <f t="shared" si="15"/>
        <v>9.3000000000000007</v>
      </c>
    </row>
    <row r="123" spans="1:8" x14ac:dyDescent="0.25">
      <c r="A123" s="30">
        <v>74</v>
      </c>
      <c r="B123" s="3">
        <f t="shared" si="9"/>
        <v>1.1999999999999993</v>
      </c>
      <c r="C123" s="3">
        <f t="shared" si="10"/>
        <v>-6.1999999999999993</v>
      </c>
      <c r="D123" s="3">
        <f t="shared" si="11"/>
        <v>7.120000000000001</v>
      </c>
      <c r="E123" s="3">
        <f t="shared" si="12"/>
        <v>-13.600000000000001</v>
      </c>
      <c r="F123" s="3">
        <f t="shared" si="13"/>
        <v>-28.4</v>
      </c>
      <c r="G123" s="3">
        <f t="shared" si="14"/>
        <v>-1.759999999999998</v>
      </c>
      <c r="H123" s="3">
        <f t="shared" si="15"/>
        <v>9.4</v>
      </c>
    </row>
    <row r="124" spans="1:8" x14ac:dyDescent="0.25">
      <c r="A124" s="30">
        <v>75</v>
      </c>
      <c r="B124" s="3">
        <f t="shared" si="9"/>
        <v>1</v>
      </c>
      <c r="C124" s="3">
        <f t="shared" si="10"/>
        <v>-6.5</v>
      </c>
      <c r="D124" s="3">
        <f t="shared" si="11"/>
        <v>7.0000000000000018</v>
      </c>
      <c r="E124" s="3">
        <f t="shared" si="12"/>
        <v>-14</v>
      </c>
      <c r="F124" s="3">
        <f t="shared" si="13"/>
        <v>-29</v>
      </c>
      <c r="G124" s="3">
        <f t="shared" si="14"/>
        <v>-1.9999999999999964</v>
      </c>
      <c r="H124" s="3">
        <f t="shared" si="15"/>
        <v>9.5</v>
      </c>
    </row>
    <row r="125" spans="1:8" x14ac:dyDescent="0.25">
      <c r="A125" s="30">
        <v>76</v>
      </c>
      <c r="B125" s="3">
        <f t="shared" si="9"/>
        <v>0.79999999999999893</v>
      </c>
      <c r="C125" s="3">
        <f t="shared" si="10"/>
        <v>-6.8000000000000007</v>
      </c>
      <c r="D125" s="3">
        <f t="shared" si="11"/>
        <v>6.8800000000000008</v>
      </c>
      <c r="E125" s="3">
        <f t="shared" si="12"/>
        <v>-14.400000000000002</v>
      </c>
      <c r="F125" s="3">
        <f t="shared" si="13"/>
        <v>-29.6</v>
      </c>
      <c r="G125" s="3">
        <f t="shared" si="14"/>
        <v>-2.2399999999999984</v>
      </c>
      <c r="H125" s="3">
        <f t="shared" si="15"/>
        <v>9.6000000000000014</v>
      </c>
    </row>
    <row r="126" spans="1:8" x14ac:dyDescent="0.25">
      <c r="A126" s="30">
        <v>77</v>
      </c>
      <c r="B126" s="3">
        <f t="shared" si="9"/>
        <v>0.59999999999999964</v>
      </c>
      <c r="C126" s="3">
        <f t="shared" si="10"/>
        <v>-7.0999999999999979</v>
      </c>
      <c r="D126" s="3">
        <f t="shared" si="11"/>
        <v>6.7600000000000016</v>
      </c>
      <c r="E126" s="3">
        <f t="shared" si="12"/>
        <v>-14.8</v>
      </c>
      <c r="F126" s="3">
        <f t="shared" si="13"/>
        <v>-30.199999999999996</v>
      </c>
      <c r="G126" s="3">
        <f t="shared" si="14"/>
        <v>-2.4799999999999969</v>
      </c>
      <c r="H126" s="3">
        <f t="shared" si="15"/>
        <v>9.6999999999999993</v>
      </c>
    </row>
    <row r="127" spans="1:8" x14ac:dyDescent="0.25">
      <c r="A127" s="30">
        <v>78</v>
      </c>
      <c r="B127" s="3">
        <f t="shared" si="9"/>
        <v>0.39999999999999858</v>
      </c>
      <c r="C127" s="3">
        <f t="shared" si="10"/>
        <v>-7.3999999999999986</v>
      </c>
      <c r="D127" s="3">
        <f t="shared" si="11"/>
        <v>6.6400000000000006</v>
      </c>
      <c r="E127" s="3">
        <f t="shared" si="12"/>
        <v>-15.200000000000003</v>
      </c>
      <c r="F127" s="3">
        <f t="shared" si="13"/>
        <v>-30.799999999999997</v>
      </c>
      <c r="G127" s="3">
        <f t="shared" si="14"/>
        <v>-2.7199999999999989</v>
      </c>
      <c r="H127" s="3">
        <f t="shared" si="15"/>
        <v>9.8000000000000007</v>
      </c>
    </row>
    <row r="128" spans="1:8" x14ac:dyDescent="0.25">
      <c r="A128" s="30">
        <v>79</v>
      </c>
      <c r="B128" s="3">
        <f t="shared" si="9"/>
        <v>0.19999999999999929</v>
      </c>
      <c r="C128" s="3">
        <f t="shared" si="10"/>
        <v>-7.6999999999999993</v>
      </c>
      <c r="D128" s="3">
        <f t="shared" si="11"/>
        <v>6.5200000000000014</v>
      </c>
      <c r="E128" s="3">
        <f t="shared" si="12"/>
        <v>-15.600000000000001</v>
      </c>
      <c r="F128" s="3">
        <f t="shared" si="13"/>
        <v>-31.4</v>
      </c>
      <c r="G128" s="3">
        <f t="shared" si="14"/>
        <v>-2.9599999999999973</v>
      </c>
      <c r="H128" s="3">
        <f t="shared" si="15"/>
        <v>9.9</v>
      </c>
    </row>
    <row r="129" spans="1:8" x14ac:dyDescent="0.25">
      <c r="A129" s="30">
        <v>80</v>
      </c>
      <c r="B129" s="3">
        <f t="shared" si="9"/>
        <v>0</v>
      </c>
      <c r="C129" s="3">
        <f t="shared" si="10"/>
        <v>-8</v>
      </c>
      <c r="D129" s="3">
        <f t="shared" si="11"/>
        <v>6.4000000000000021</v>
      </c>
      <c r="E129" s="3">
        <f t="shared" si="12"/>
        <v>-16</v>
      </c>
      <c r="F129" s="3">
        <f t="shared" si="13"/>
        <v>-32</v>
      </c>
      <c r="G129" s="3">
        <f t="shared" si="14"/>
        <v>-3.1999999999999957</v>
      </c>
      <c r="H129" s="3">
        <f t="shared" si="15"/>
        <v>10</v>
      </c>
    </row>
  </sheetData>
  <mergeCells count="3">
    <mergeCell ref="T1:U1"/>
    <mergeCell ref="W1:X1"/>
    <mergeCell ref="B2:C2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35637-9789-40A2-B380-9DA6E0AB884D}">
  <dimension ref="A1:Z122"/>
  <sheetViews>
    <sheetView topLeftCell="A10" workbookViewId="0">
      <selection activeCell="D37" sqref="D37"/>
    </sheetView>
  </sheetViews>
  <sheetFormatPr defaultRowHeight="15" x14ac:dyDescent="0.25"/>
  <cols>
    <col min="1" max="1" width="26.85546875" customWidth="1"/>
    <col min="2" max="2" width="16.7109375" customWidth="1"/>
    <col min="3" max="3" width="16.28515625" customWidth="1"/>
    <col min="4" max="4" width="10.7109375" customWidth="1"/>
    <col min="5" max="8" width="14.140625" customWidth="1"/>
    <col min="9" max="18" width="13.140625" customWidth="1"/>
    <col min="19" max="19" width="10.7109375" customWidth="1"/>
    <col min="20" max="20" width="11" customWidth="1"/>
    <col min="21" max="21" width="9.42578125" bestFit="1" customWidth="1"/>
    <col min="22" max="24" width="9.42578125" customWidth="1"/>
    <col min="25" max="25" width="9.42578125" bestFit="1" customWidth="1"/>
    <col min="26" max="26" width="13" customWidth="1"/>
  </cols>
  <sheetData>
    <row r="1" spans="1:26" ht="18" x14ac:dyDescent="0.35">
      <c r="A1" t="s">
        <v>36</v>
      </c>
      <c r="T1" s="5" t="s">
        <v>5</v>
      </c>
      <c r="U1" s="64" t="s">
        <v>6</v>
      </c>
      <c r="V1" s="64"/>
      <c r="W1" s="5" t="str">
        <f>+T1</f>
        <v>P1</v>
      </c>
      <c r="X1" s="64" t="str">
        <f>+U1</f>
        <v>x1</v>
      </c>
      <c r="Y1" s="64"/>
      <c r="Z1" s="5" t="s">
        <v>9</v>
      </c>
    </row>
    <row r="2" spans="1:26" x14ac:dyDescent="0.25">
      <c r="B2" s="64" t="s">
        <v>8</v>
      </c>
      <c r="C2" s="64"/>
      <c r="D2" s="64"/>
      <c r="E2" s="64"/>
    </row>
    <row r="3" spans="1:26" x14ac:dyDescent="0.25">
      <c r="A3" t="s">
        <v>7</v>
      </c>
      <c r="B3" s="1" t="s">
        <v>10</v>
      </c>
      <c r="C3" s="1" t="s">
        <v>0</v>
      </c>
      <c r="D3" s="1"/>
      <c r="E3" s="1"/>
    </row>
    <row r="4" spans="1:26" x14ac:dyDescent="0.25">
      <c r="A4" t="s">
        <v>3</v>
      </c>
      <c r="B4" s="14">
        <f>+Parametri!B4</f>
        <v>10</v>
      </c>
      <c r="C4" s="14">
        <f>+Parametri!C4</f>
        <v>30</v>
      </c>
      <c r="D4" s="3"/>
      <c r="E4" s="2"/>
    </row>
    <row r="5" spans="1:26" x14ac:dyDescent="0.25">
      <c r="A5" t="s">
        <v>4</v>
      </c>
      <c r="B5" s="14">
        <f>+Parametri!B5</f>
        <v>8</v>
      </c>
      <c r="C5" s="14">
        <f>+Parametri!C5</f>
        <v>40</v>
      </c>
      <c r="E5" s="2"/>
    </row>
    <row r="6" spans="1:26" x14ac:dyDescent="0.25">
      <c r="B6" s="1" t="s">
        <v>1</v>
      </c>
      <c r="C6" s="1" t="s">
        <v>2</v>
      </c>
      <c r="D6" s="1"/>
      <c r="E6" s="1"/>
    </row>
    <row r="7" spans="1:26" x14ac:dyDescent="0.25">
      <c r="B7" s="3">
        <f>INTERCEPT(B4:B5,C4:C5)</f>
        <v>16</v>
      </c>
      <c r="C7" s="3">
        <f>SLOPE(B4:B5,C4:C5)</f>
        <v>-0.2</v>
      </c>
      <c r="D7" s="3"/>
      <c r="E7" s="3"/>
    </row>
    <row r="9" spans="1:26" x14ac:dyDescent="0.25">
      <c r="B9" s="64" t="s">
        <v>24</v>
      </c>
      <c r="C9" s="64"/>
    </row>
    <row r="10" spans="1:26" x14ac:dyDescent="0.25">
      <c r="A10" t="s">
        <v>12</v>
      </c>
      <c r="B10" s="1" t="s">
        <v>10</v>
      </c>
      <c r="C10" s="1" t="s">
        <v>0</v>
      </c>
    </row>
    <row r="11" spans="1:26" x14ac:dyDescent="0.25">
      <c r="A11" t="s">
        <v>3</v>
      </c>
      <c r="B11" s="14">
        <f>+Parametri!B11</f>
        <v>5</v>
      </c>
      <c r="C11" s="14">
        <f>+Parametri!C11</f>
        <v>30</v>
      </c>
    </row>
    <row r="12" spans="1:26" x14ac:dyDescent="0.25">
      <c r="A12" t="s">
        <v>4</v>
      </c>
      <c r="B12" s="14">
        <f>+Parametri!B12</f>
        <v>3</v>
      </c>
      <c r="C12" s="14">
        <f>+Parametri!C12</f>
        <v>10</v>
      </c>
    </row>
    <row r="13" spans="1:26" x14ac:dyDescent="0.25">
      <c r="B13" s="1" t="s">
        <v>1</v>
      </c>
      <c r="C13" s="1" t="s">
        <v>2</v>
      </c>
    </row>
    <row r="14" spans="1:26" x14ac:dyDescent="0.25">
      <c r="B14" s="3">
        <f>INTERCEPT(B11:B12,C11:C12)</f>
        <v>2</v>
      </c>
      <c r="C14" s="3">
        <f>SLOPE(B11:B12,C11:C12)</f>
        <v>0.1</v>
      </c>
    </row>
    <row r="15" spans="1:26" x14ac:dyDescent="0.25">
      <c r="B15" s="3"/>
      <c r="C15" s="3"/>
    </row>
    <row r="16" spans="1:26" x14ac:dyDescent="0.25">
      <c r="A16" t="s">
        <v>25</v>
      </c>
      <c r="B16" s="3">
        <f>+B14</f>
        <v>2</v>
      </c>
      <c r="C16" s="3">
        <f>+C14*2</f>
        <v>0.2</v>
      </c>
    </row>
    <row r="17" spans="1:3" x14ac:dyDescent="0.25">
      <c r="B17" s="3"/>
      <c r="C17" s="3"/>
    </row>
    <row r="18" spans="1:3" x14ac:dyDescent="0.25">
      <c r="B18" s="3"/>
      <c r="C18" s="3"/>
    </row>
    <row r="19" spans="1:3" x14ac:dyDescent="0.25">
      <c r="B19" s="3"/>
      <c r="C19" s="3"/>
    </row>
    <row r="20" spans="1:3" x14ac:dyDescent="0.25">
      <c r="B20" s="6" t="s">
        <v>10</v>
      </c>
      <c r="C20" s="6" t="s">
        <v>0</v>
      </c>
    </row>
    <row r="21" spans="1:3" x14ac:dyDescent="0.25">
      <c r="A21" t="s">
        <v>14</v>
      </c>
      <c r="B21" s="3">
        <f>+B14+C14*C21</f>
        <v>5.5</v>
      </c>
      <c r="C21" s="3">
        <f>+(B16-B7)/(C7-C16)</f>
        <v>35</v>
      </c>
    </row>
    <row r="22" spans="1:3" x14ac:dyDescent="0.25">
      <c r="B22" s="3"/>
      <c r="C22" s="3"/>
    </row>
    <row r="23" spans="1:3" x14ac:dyDescent="0.25">
      <c r="A23" t="s">
        <v>15</v>
      </c>
      <c r="B23" s="3">
        <f>+B21</f>
        <v>5.5</v>
      </c>
      <c r="C23" s="3">
        <v>0</v>
      </c>
    </row>
    <row r="24" spans="1:3" x14ac:dyDescent="0.25">
      <c r="B24" s="3">
        <f>+B23</f>
        <v>5.5</v>
      </c>
      <c r="C24" s="3">
        <f>+C21</f>
        <v>35</v>
      </c>
    </row>
    <row r="25" spans="1:3" x14ac:dyDescent="0.25">
      <c r="B25" s="3">
        <f>+B7+C7*C21</f>
        <v>9</v>
      </c>
      <c r="C25" s="3">
        <f>+C24</f>
        <v>35</v>
      </c>
    </row>
    <row r="26" spans="1:3" x14ac:dyDescent="0.25">
      <c r="B26" s="3">
        <v>0</v>
      </c>
      <c r="C26" s="3">
        <f>+C24</f>
        <v>35</v>
      </c>
    </row>
    <row r="27" spans="1:3" x14ac:dyDescent="0.25">
      <c r="B27" s="3"/>
      <c r="C27" s="3"/>
    </row>
    <row r="28" spans="1:3" x14ac:dyDescent="0.25">
      <c r="A28" t="s">
        <v>17</v>
      </c>
      <c r="B28" s="10">
        <f>+((B7+(B7+C7*C21))*C21/2)</f>
        <v>437.5</v>
      </c>
      <c r="C28" s="3"/>
    </row>
    <row r="29" spans="1:3" x14ac:dyDescent="0.25">
      <c r="A29" t="s">
        <v>18</v>
      </c>
      <c r="B29" s="10">
        <f>+B24*C24</f>
        <v>192.5</v>
      </c>
      <c r="C29" s="3"/>
    </row>
    <row r="30" spans="1:3" x14ac:dyDescent="0.25">
      <c r="A30" t="s">
        <v>16</v>
      </c>
      <c r="B30" s="10">
        <f>+B28-B29</f>
        <v>245</v>
      </c>
      <c r="C30" s="3"/>
    </row>
    <row r="31" spans="1:3" x14ac:dyDescent="0.25">
      <c r="A31" t="s">
        <v>31</v>
      </c>
      <c r="B31" s="10">
        <f>+B30-'Libera concorrenza'!B25</f>
        <v>27.222222222222285</v>
      </c>
      <c r="C31" s="3"/>
    </row>
    <row r="32" spans="1:3" x14ac:dyDescent="0.25">
      <c r="B32" s="13"/>
      <c r="C32" s="3"/>
    </row>
    <row r="33" spans="1:4" x14ac:dyDescent="0.25">
      <c r="A33" t="s">
        <v>21</v>
      </c>
      <c r="B33" s="10">
        <f>+B29</f>
        <v>192.5</v>
      </c>
      <c r="C33" s="3"/>
    </row>
    <row r="34" spans="1:4" x14ac:dyDescent="0.25">
      <c r="A34" t="s">
        <v>19</v>
      </c>
      <c r="B34" s="10">
        <f>+(B14+B21)*C24/2</f>
        <v>131.25</v>
      </c>
      <c r="C34" s="3"/>
    </row>
    <row r="35" spans="1:4" x14ac:dyDescent="0.25">
      <c r="A35" t="s">
        <v>20</v>
      </c>
      <c r="B35" s="10">
        <f>+B33-B34</f>
        <v>61.25</v>
      </c>
      <c r="C35" s="3"/>
    </row>
    <row r="36" spans="1:4" x14ac:dyDescent="0.25">
      <c r="A36" t="s">
        <v>32</v>
      </c>
      <c r="B36" s="10">
        <f>+B35-'Libera concorrenza'!B29</f>
        <v>-47.638888888888886</v>
      </c>
      <c r="C36" s="3"/>
    </row>
    <row r="37" spans="1:4" x14ac:dyDescent="0.25">
      <c r="B37" s="3"/>
      <c r="C37" s="3"/>
    </row>
    <row r="38" spans="1:4" x14ac:dyDescent="0.25">
      <c r="A38" t="s">
        <v>22</v>
      </c>
      <c r="B38" s="3">
        <f>+B30+B35</f>
        <v>306.25</v>
      </c>
      <c r="C38" s="3"/>
    </row>
    <row r="39" spans="1:4" x14ac:dyDescent="0.25">
      <c r="A39" t="s">
        <v>33</v>
      </c>
      <c r="B39" s="3">
        <f>+B38-'Libera concorrenza'!B31</f>
        <v>-20.416666666666629</v>
      </c>
      <c r="C39" s="3"/>
    </row>
    <row r="41" spans="1:4" x14ac:dyDescent="0.25">
      <c r="A41" t="s">
        <v>13</v>
      </c>
      <c r="B41" t="s">
        <v>8</v>
      </c>
      <c r="C41" t="str">
        <f>+B9</f>
        <v>Offerta - Spesa media</v>
      </c>
      <c r="D41" t="s">
        <v>25</v>
      </c>
    </row>
    <row r="42" spans="1:4" x14ac:dyDescent="0.25">
      <c r="A42">
        <v>0</v>
      </c>
      <c r="B42" s="3">
        <f>+$B$7+A42*$C$7</f>
        <v>16</v>
      </c>
      <c r="C42" s="3">
        <f>+$B$14+A42*$C$14</f>
        <v>2</v>
      </c>
      <c r="D42" s="3">
        <f>+$B$16+A42*$C$16</f>
        <v>2</v>
      </c>
    </row>
    <row r="43" spans="1:4" x14ac:dyDescent="0.25">
      <c r="A43">
        <v>1</v>
      </c>
      <c r="B43" s="3">
        <f t="shared" ref="B43:B106" si="0">+$B$7+A43*$C$7</f>
        <v>15.8</v>
      </c>
      <c r="C43" s="3">
        <f t="shared" ref="C43:C106" si="1">+$B$14+A43*$C$14</f>
        <v>2.1</v>
      </c>
      <c r="D43" s="3">
        <f t="shared" ref="D43:D106" si="2">+$B$16+A43*$C$16</f>
        <v>2.2000000000000002</v>
      </c>
    </row>
    <row r="44" spans="1:4" x14ac:dyDescent="0.25">
      <c r="A44">
        <v>2</v>
      </c>
      <c r="B44" s="3">
        <f t="shared" si="0"/>
        <v>15.6</v>
      </c>
      <c r="C44" s="3">
        <f t="shared" si="1"/>
        <v>2.2000000000000002</v>
      </c>
      <c r="D44" s="3">
        <f t="shared" si="2"/>
        <v>2.4</v>
      </c>
    </row>
    <row r="45" spans="1:4" x14ac:dyDescent="0.25">
      <c r="A45">
        <v>3</v>
      </c>
      <c r="B45" s="3">
        <f t="shared" si="0"/>
        <v>15.4</v>
      </c>
      <c r="C45" s="3">
        <f t="shared" si="1"/>
        <v>2.2999999999999998</v>
      </c>
      <c r="D45" s="3">
        <f t="shared" si="2"/>
        <v>2.6</v>
      </c>
    </row>
    <row r="46" spans="1:4" x14ac:dyDescent="0.25">
      <c r="A46">
        <v>4</v>
      </c>
      <c r="B46" s="3">
        <f t="shared" si="0"/>
        <v>15.2</v>
      </c>
      <c r="C46" s="3">
        <f t="shared" si="1"/>
        <v>2.4</v>
      </c>
      <c r="D46" s="3">
        <f t="shared" si="2"/>
        <v>2.8</v>
      </c>
    </row>
    <row r="47" spans="1:4" x14ac:dyDescent="0.25">
      <c r="A47">
        <v>5</v>
      </c>
      <c r="B47" s="3">
        <f t="shared" si="0"/>
        <v>15</v>
      </c>
      <c r="C47" s="3">
        <f t="shared" si="1"/>
        <v>2.5</v>
      </c>
      <c r="D47" s="3">
        <f t="shared" si="2"/>
        <v>3</v>
      </c>
    </row>
    <row r="48" spans="1:4" x14ac:dyDescent="0.25">
      <c r="A48">
        <v>6</v>
      </c>
      <c r="B48" s="3">
        <f t="shared" si="0"/>
        <v>14.8</v>
      </c>
      <c r="C48" s="3">
        <f t="shared" si="1"/>
        <v>2.6</v>
      </c>
      <c r="D48" s="3">
        <f t="shared" si="2"/>
        <v>3.2</v>
      </c>
    </row>
    <row r="49" spans="1:4" x14ac:dyDescent="0.25">
      <c r="A49">
        <v>7</v>
      </c>
      <c r="B49" s="3">
        <f t="shared" si="0"/>
        <v>14.6</v>
      </c>
      <c r="C49" s="3">
        <f t="shared" si="1"/>
        <v>2.7</v>
      </c>
      <c r="D49" s="3">
        <f t="shared" si="2"/>
        <v>3.4000000000000004</v>
      </c>
    </row>
    <row r="50" spans="1:4" x14ac:dyDescent="0.25">
      <c r="A50">
        <v>8</v>
      </c>
      <c r="B50" s="3">
        <f t="shared" si="0"/>
        <v>14.4</v>
      </c>
      <c r="C50" s="3">
        <f t="shared" si="1"/>
        <v>2.8</v>
      </c>
      <c r="D50" s="3">
        <f t="shared" si="2"/>
        <v>3.6</v>
      </c>
    </row>
    <row r="51" spans="1:4" x14ac:dyDescent="0.25">
      <c r="A51">
        <v>9</v>
      </c>
      <c r="B51" s="3">
        <f t="shared" si="0"/>
        <v>14.2</v>
      </c>
      <c r="C51" s="3">
        <f t="shared" si="1"/>
        <v>2.9</v>
      </c>
      <c r="D51" s="3">
        <f t="shared" si="2"/>
        <v>3.8</v>
      </c>
    </row>
    <row r="52" spans="1:4" x14ac:dyDescent="0.25">
      <c r="A52">
        <v>10</v>
      </c>
      <c r="B52" s="3">
        <f t="shared" si="0"/>
        <v>14</v>
      </c>
      <c r="C52" s="3">
        <f t="shared" si="1"/>
        <v>3</v>
      </c>
      <c r="D52" s="3">
        <f t="shared" si="2"/>
        <v>4</v>
      </c>
    </row>
    <row r="53" spans="1:4" x14ac:dyDescent="0.25">
      <c r="A53">
        <v>11</v>
      </c>
      <c r="B53" s="3">
        <f t="shared" si="0"/>
        <v>13.8</v>
      </c>
      <c r="C53" s="3">
        <f t="shared" si="1"/>
        <v>3.1</v>
      </c>
      <c r="D53" s="3">
        <f t="shared" si="2"/>
        <v>4.2</v>
      </c>
    </row>
    <row r="54" spans="1:4" x14ac:dyDescent="0.25">
      <c r="A54">
        <v>12</v>
      </c>
      <c r="B54" s="3">
        <f t="shared" si="0"/>
        <v>13.6</v>
      </c>
      <c r="C54" s="3">
        <f t="shared" si="1"/>
        <v>3.2</v>
      </c>
      <c r="D54" s="3">
        <f t="shared" si="2"/>
        <v>4.4000000000000004</v>
      </c>
    </row>
    <row r="55" spans="1:4" x14ac:dyDescent="0.25">
      <c r="A55">
        <v>13</v>
      </c>
      <c r="B55" s="3">
        <f t="shared" si="0"/>
        <v>13.4</v>
      </c>
      <c r="C55" s="3">
        <f t="shared" si="1"/>
        <v>3.3</v>
      </c>
      <c r="D55" s="3">
        <f t="shared" si="2"/>
        <v>4.5999999999999996</v>
      </c>
    </row>
    <row r="56" spans="1:4" x14ac:dyDescent="0.25">
      <c r="A56">
        <v>14</v>
      </c>
      <c r="B56" s="3">
        <f t="shared" si="0"/>
        <v>13.2</v>
      </c>
      <c r="C56" s="3">
        <f t="shared" si="1"/>
        <v>3.4000000000000004</v>
      </c>
      <c r="D56" s="3">
        <f t="shared" si="2"/>
        <v>4.8000000000000007</v>
      </c>
    </row>
    <row r="57" spans="1:4" x14ac:dyDescent="0.25">
      <c r="A57">
        <v>15</v>
      </c>
      <c r="B57" s="3">
        <f t="shared" si="0"/>
        <v>13</v>
      </c>
      <c r="C57" s="3">
        <f t="shared" si="1"/>
        <v>3.5</v>
      </c>
      <c r="D57" s="3">
        <f t="shared" si="2"/>
        <v>5</v>
      </c>
    </row>
    <row r="58" spans="1:4" x14ac:dyDescent="0.25">
      <c r="A58">
        <v>16</v>
      </c>
      <c r="B58" s="3">
        <f t="shared" si="0"/>
        <v>12.8</v>
      </c>
      <c r="C58" s="3">
        <f t="shared" si="1"/>
        <v>3.6</v>
      </c>
      <c r="D58" s="3">
        <f t="shared" si="2"/>
        <v>5.2</v>
      </c>
    </row>
    <row r="59" spans="1:4" x14ac:dyDescent="0.25">
      <c r="A59">
        <v>17</v>
      </c>
      <c r="B59" s="3">
        <f t="shared" si="0"/>
        <v>12.6</v>
      </c>
      <c r="C59" s="3">
        <f t="shared" si="1"/>
        <v>3.7</v>
      </c>
      <c r="D59" s="3">
        <f t="shared" si="2"/>
        <v>5.4</v>
      </c>
    </row>
    <row r="60" spans="1:4" x14ac:dyDescent="0.25">
      <c r="A60">
        <v>18</v>
      </c>
      <c r="B60" s="3">
        <f t="shared" si="0"/>
        <v>12.4</v>
      </c>
      <c r="C60" s="3">
        <f t="shared" si="1"/>
        <v>3.8</v>
      </c>
      <c r="D60" s="3">
        <f t="shared" si="2"/>
        <v>5.6</v>
      </c>
    </row>
    <row r="61" spans="1:4" x14ac:dyDescent="0.25">
      <c r="A61">
        <v>19</v>
      </c>
      <c r="B61" s="3">
        <f t="shared" si="0"/>
        <v>12.2</v>
      </c>
      <c r="C61" s="3">
        <f t="shared" si="1"/>
        <v>3.9000000000000004</v>
      </c>
      <c r="D61" s="3">
        <f t="shared" si="2"/>
        <v>5.8000000000000007</v>
      </c>
    </row>
    <row r="62" spans="1:4" x14ac:dyDescent="0.25">
      <c r="A62">
        <v>20</v>
      </c>
      <c r="B62" s="3">
        <f t="shared" si="0"/>
        <v>12</v>
      </c>
      <c r="C62" s="3">
        <f t="shared" si="1"/>
        <v>4</v>
      </c>
      <c r="D62" s="3">
        <f t="shared" si="2"/>
        <v>6</v>
      </c>
    </row>
    <row r="63" spans="1:4" x14ac:dyDescent="0.25">
      <c r="A63">
        <v>21</v>
      </c>
      <c r="B63" s="3">
        <f t="shared" si="0"/>
        <v>11.8</v>
      </c>
      <c r="C63" s="3">
        <f t="shared" si="1"/>
        <v>4.0999999999999996</v>
      </c>
      <c r="D63" s="3">
        <f t="shared" si="2"/>
        <v>6.2</v>
      </c>
    </row>
    <row r="64" spans="1:4" x14ac:dyDescent="0.25">
      <c r="A64">
        <v>22</v>
      </c>
      <c r="B64" s="3">
        <f t="shared" si="0"/>
        <v>11.6</v>
      </c>
      <c r="C64" s="3">
        <f t="shared" si="1"/>
        <v>4.2</v>
      </c>
      <c r="D64" s="3">
        <f t="shared" si="2"/>
        <v>6.4</v>
      </c>
    </row>
    <row r="65" spans="1:4" x14ac:dyDescent="0.25">
      <c r="A65">
        <v>23</v>
      </c>
      <c r="B65" s="3">
        <f t="shared" si="0"/>
        <v>11.399999999999999</v>
      </c>
      <c r="C65" s="3">
        <f t="shared" si="1"/>
        <v>4.3000000000000007</v>
      </c>
      <c r="D65" s="3">
        <f t="shared" si="2"/>
        <v>6.6000000000000005</v>
      </c>
    </row>
    <row r="66" spans="1:4" x14ac:dyDescent="0.25">
      <c r="A66">
        <v>24</v>
      </c>
      <c r="B66" s="3">
        <f t="shared" si="0"/>
        <v>11.2</v>
      </c>
      <c r="C66" s="3">
        <f t="shared" si="1"/>
        <v>4.4000000000000004</v>
      </c>
      <c r="D66" s="3">
        <f t="shared" si="2"/>
        <v>6.8000000000000007</v>
      </c>
    </row>
    <row r="67" spans="1:4" x14ac:dyDescent="0.25">
      <c r="A67">
        <v>25</v>
      </c>
      <c r="B67" s="3">
        <f t="shared" si="0"/>
        <v>11</v>
      </c>
      <c r="C67" s="3">
        <f t="shared" si="1"/>
        <v>4.5</v>
      </c>
      <c r="D67" s="3">
        <f t="shared" si="2"/>
        <v>7</v>
      </c>
    </row>
    <row r="68" spans="1:4" x14ac:dyDescent="0.25">
      <c r="A68">
        <v>26</v>
      </c>
      <c r="B68" s="3">
        <f t="shared" si="0"/>
        <v>10.8</v>
      </c>
      <c r="C68" s="3">
        <f t="shared" si="1"/>
        <v>4.5999999999999996</v>
      </c>
      <c r="D68" s="3">
        <f t="shared" si="2"/>
        <v>7.2</v>
      </c>
    </row>
    <row r="69" spans="1:4" x14ac:dyDescent="0.25">
      <c r="A69">
        <v>27</v>
      </c>
      <c r="B69" s="3">
        <f t="shared" si="0"/>
        <v>10.6</v>
      </c>
      <c r="C69" s="3">
        <f t="shared" si="1"/>
        <v>4.7</v>
      </c>
      <c r="D69" s="3">
        <f t="shared" si="2"/>
        <v>7.4</v>
      </c>
    </row>
    <row r="70" spans="1:4" x14ac:dyDescent="0.25">
      <c r="A70">
        <v>28</v>
      </c>
      <c r="B70" s="3">
        <f t="shared" si="0"/>
        <v>10.399999999999999</v>
      </c>
      <c r="C70" s="3">
        <f t="shared" si="1"/>
        <v>4.8000000000000007</v>
      </c>
      <c r="D70" s="3">
        <f t="shared" si="2"/>
        <v>7.6000000000000005</v>
      </c>
    </row>
    <row r="71" spans="1:4" x14ac:dyDescent="0.25">
      <c r="A71">
        <v>29</v>
      </c>
      <c r="B71" s="3">
        <f t="shared" si="0"/>
        <v>10.199999999999999</v>
      </c>
      <c r="C71" s="3">
        <f t="shared" si="1"/>
        <v>4.9000000000000004</v>
      </c>
      <c r="D71" s="3">
        <f t="shared" si="2"/>
        <v>7.8000000000000007</v>
      </c>
    </row>
    <row r="72" spans="1:4" x14ac:dyDescent="0.25">
      <c r="A72">
        <v>30</v>
      </c>
      <c r="B72" s="3">
        <f t="shared" si="0"/>
        <v>10</v>
      </c>
      <c r="C72" s="3">
        <f t="shared" si="1"/>
        <v>5</v>
      </c>
      <c r="D72" s="3">
        <f t="shared" si="2"/>
        <v>8</v>
      </c>
    </row>
    <row r="73" spans="1:4" x14ac:dyDescent="0.25">
      <c r="A73">
        <v>31</v>
      </c>
      <c r="B73" s="3">
        <f t="shared" si="0"/>
        <v>9.8000000000000007</v>
      </c>
      <c r="C73" s="3">
        <f t="shared" si="1"/>
        <v>5.0999999999999996</v>
      </c>
      <c r="D73" s="3">
        <f t="shared" si="2"/>
        <v>8.1999999999999993</v>
      </c>
    </row>
    <row r="74" spans="1:4" x14ac:dyDescent="0.25">
      <c r="A74">
        <v>32</v>
      </c>
      <c r="B74" s="3">
        <f t="shared" si="0"/>
        <v>9.6</v>
      </c>
      <c r="C74" s="3">
        <f t="shared" si="1"/>
        <v>5.2</v>
      </c>
      <c r="D74" s="3">
        <f t="shared" si="2"/>
        <v>8.4</v>
      </c>
    </row>
    <row r="75" spans="1:4" x14ac:dyDescent="0.25">
      <c r="A75">
        <v>33</v>
      </c>
      <c r="B75" s="3">
        <f t="shared" si="0"/>
        <v>9.3999999999999986</v>
      </c>
      <c r="C75" s="3">
        <f t="shared" si="1"/>
        <v>5.3000000000000007</v>
      </c>
      <c r="D75" s="3">
        <f t="shared" si="2"/>
        <v>8.6000000000000014</v>
      </c>
    </row>
    <row r="76" spans="1:4" x14ac:dyDescent="0.25">
      <c r="A76">
        <v>34</v>
      </c>
      <c r="B76" s="3">
        <f t="shared" si="0"/>
        <v>9.1999999999999993</v>
      </c>
      <c r="C76" s="3">
        <f t="shared" si="1"/>
        <v>5.4</v>
      </c>
      <c r="D76" s="3">
        <f t="shared" si="2"/>
        <v>8.8000000000000007</v>
      </c>
    </row>
    <row r="77" spans="1:4" x14ac:dyDescent="0.25">
      <c r="A77">
        <v>35</v>
      </c>
      <c r="B77" s="3">
        <f t="shared" si="0"/>
        <v>9</v>
      </c>
      <c r="C77" s="3">
        <f t="shared" si="1"/>
        <v>5.5</v>
      </c>
      <c r="D77" s="3">
        <f t="shared" si="2"/>
        <v>9</v>
      </c>
    </row>
    <row r="78" spans="1:4" x14ac:dyDescent="0.25">
      <c r="A78">
        <v>36</v>
      </c>
      <c r="B78" s="3">
        <f t="shared" si="0"/>
        <v>8.8000000000000007</v>
      </c>
      <c r="C78" s="3">
        <f t="shared" si="1"/>
        <v>5.6</v>
      </c>
      <c r="D78" s="3">
        <f t="shared" si="2"/>
        <v>9.1999999999999993</v>
      </c>
    </row>
    <row r="79" spans="1:4" x14ac:dyDescent="0.25">
      <c r="A79">
        <v>37</v>
      </c>
      <c r="B79" s="3">
        <f t="shared" si="0"/>
        <v>8.6</v>
      </c>
      <c r="C79" s="3">
        <f t="shared" si="1"/>
        <v>5.7</v>
      </c>
      <c r="D79" s="3">
        <f t="shared" si="2"/>
        <v>9.4</v>
      </c>
    </row>
    <row r="80" spans="1:4" x14ac:dyDescent="0.25">
      <c r="A80">
        <v>38</v>
      </c>
      <c r="B80" s="3">
        <f t="shared" si="0"/>
        <v>8.3999999999999986</v>
      </c>
      <c r="C80" s="3">
        <f t="shared" si="1"/>
        <v>5.8000000000000007</v>
      </c>
      <c r="D80" s="3">
        <f t="shared" si="2"/>
        <v>9.6000000000000014</v>
      </c>
    </row>
    <row r="81" spans="1:4" x14ac:dyDescent="0.25">
      <c r="A81">
        <v>39</v>
      </c>
      <c r="B81" s="3">
        <f t="shared" si="0"/>
        <v>8.1999999999999993</v>
      </c>
      <c r="C81" s="3">
        <f t="shared" si="1"/>
        <v>5.9</v>
      </c>
      <c r="D81" s="3">
        <f t="shared" si="2"/>
        <v>9.8000000000000007</v>
      </c>
    </row>
    <row r="82" spans="1:4" x14ac:dyDescent="0.25">
      <c r="A82">
        <v>40</v>
      </c>
      <c r="B82" s="3">
        <f t="shared" si="0"/>
        <v>8</v>
      </c>
      <c r="C82" s="3">
        <f t="shared" si="1"/>
        <v>6</v>
      </c>
      <c r="D82" s="3">
        <f t="shared" si="2"/>
        <v>10</v>
      </c>
    </row>
    <row r="83" spans="1:4" x14ac:dyDescent="0.25">
      <c r="A83">
        <v>41</v>
      </c>
      <c r="B83" s="3">
        <f t="shared" si="0"/>
        <v>7.7999999999999989</v>
      </c>
      <c r="C83" s="3">
        <f t="shared" si="1"/>
        <v>6.1000000000000005</v>
      </c>
      <c r="D83" s="3">
        <f t="shared" si="2"/>
        <v>10.200000000000001</v>
      </c>
    </row>
    <row r="84" spans="1:4" x14ac:dyDescent="0.25">
      <c r="A84">
        <v>42</v>
      </c>
      <c r="B84" s="3">
        <f t="shared" si="0"/>
        <v>7.6</v>
      </c>
      <c r="C84" s="3">
        <f t="shared" si="1"/>
        <v>6.2</v>
      </c>
      <c r="D84" s="3">
        <f t="shared" si="2"/>
        <v>10.4</v>
      </c>
    </row>
    <row r="85" spans="1:4" x14ac:dyDescent="0.25">
      <c r="A85">
        <v>43</v>
      </c>
      <c r="B85" s="3">
        <f t="shared" si="0"/>
        <v>7.4</v>
      </c>
      <c r="C85" s="3">
        <f t="shared" si="1"/>
        <v>6.3</v>
      </c>
      <c r="D85" s="3">
        <f t="shared" si="2"/>
        <v>10.6</v>
      </c>
    </row>
    <row r="86" spans="1:4" x14ac:dyDescent="0.25">
      <c r="A86">
        <v>44</v>
      </c>
      <c r="B86" s="3">
        <f t="shared" si="0"/>
        <v>7.1999999999999993</v>
      </c>
      <c r="C86" s="3">
        <f t="shared" si="1"/>
        <v>6.4</v>
      </c>
      <c r="D86" s="3">
        <f t="shared" si="2"/>
        <v>10.8</v>
      </c>
    </row>
    <row r="87" spans="1:4" x14ac:dyDescent="0.25">
      <c r="A87">
        <v>45</v>
      </c>
      <c r="B87" s="3">
        <f t="shared" si="0"/>
        <v>7</v>
      </c>
      <c r="C87" s="3">
        <f t="shared" si="1"/>
        <v>6.5</v>
      </c>
      <c r="D87" s="3">
        <f t="shared" si="2"/>
        <v>11</v>
      </c>
    </row>
    <row r="88" spans="1:4" x14ac:dyDescent="0.25">
      <c r="A88">
        <v>46</v>
      </c>
      <c r="B88" s="3">
        <f t="shared" si="0"/>
        <v>6.7999999999999989</v>
      </c>
      <c r="C88" s="3">
        <f t="shared" si="1"/>
        <v>6.6000000000000005</v>
      </c>
      <c r="D88" s="3">
        <f t="shared" si="2"/>
        <v>11.200000000000001</v>
      </c>
    </row>
    <row r="89" spans="1:4" x14ac:dyDescent="0.25">
      <c r="A89">
        <v>47</v>
      </c>
      <c r="B89" s="3">
        <f t="shared" si="0"/>
        <v>6.6</v>
      </c>
      <c r="C89" s="3">
        <f t="shared" si="1"/>
        <v>6.7</v>
      </c>
      <c r="D89" s="3">
        <f t="shared" si="2"/>
        <v>11.4</v>
      </c>
    </row>
    <row r="90" spans="1:4" x14ac:dyDescent="0.25">
      <c r="A90">
        <v>48</v>
      </c>
      <c r="B90" s="3">
        <f t="shared" si="0"/>
        <v>6.3999999999999986</v>
      </c>
      <c r="C90" s="3">
        <f t="shared" si="1"/>
        <v>6.8000000000000007</v>
      </c>
      <c r="D90" s="3">
        <f t="shared" si="2"/>
        <v>11.600000000000001</v>
      </c>
    </row>
    <row r="91" spans="1:4" x14ac:dyDescent="0.25">
      <c r="A91">
        <v>49</v>
      </c>
      <c r="B91" s="3">
        <f t="shared" si="0"/>
        <v>6.1999999999999993</v>
      </c>
      <c r="C91" s="3">
        <f t="shared" si="1"/>
        <v>6.9</v>
      </c>
      <c r="D91" s="3">
        <f t="shared" si="2"/>
        <v>11.8</v>
      </c>
    </row>
    <row r="92" spans="1:4" x14ac:dyDescent="0.25">
      <c r="A92">
        <v>50</v>
      </c>
      <c r="B92" s="3">
        <f t="shared" si="0"/>
        <v>6</v>
      </c>
      <c r="C92" s="3">
        <f t="shared" si="1"/>
        <v>7</v>
      </c>
      <c r="D92" s="3">
        <f t="shared" si="2"/>
        <v>12</v>
      </c>
    </row>
    <row r="93" spans="1:4" x14ac:dyDescent="0.25">
      <c r="A93">
        <v>51</v>
      </c>
      <c r="B93" s="3">
        <f t="shared" si="0"/>
        <v>5.7999999999999989</v>
      </c>
      <c r="C93" s="3">
        <f t="shared" si="1"/>
        <v>7.1000000000000005</v>
      </c>
      <c r="D93" s="3">
        <f t="shared" si="2"/>
        <v>12.200000000000001</v>
      </c>
    </row>
    <row r="94" spans="1:4" x14ac:dyDescent="0.25">
      <c r="A94">
        <v>52</v>
      </c>
      <c r="B94" s="3">
        <f t="shared" si="0"/>
        <v>5.6</v>
      </c>
      <c r="C94" s="3">
        <f t="shared" si="1"/>
        <v>7.2</v>
      </c>
      <c r="D94" s="3">
        <f t="shared" si="2"/>
        <v>12.4</v>
      </c>
    </row>
    <row r="95" spans="1:4" x14ac:dyDescent="0.25">
      <c r="A95">
        <v>53</v>
      </c>
      <c r="B95" s="3">
        <f t="shared" si="0"/>
        <v>5.3999999999999986</v>
      </c>
      <c r="C95" s="3">
        <f t="shared" si="1"/>
        <v>7.3000000000000007</v>
      </c>
      <c r="D95" s="3">
        <f t="shared" si="2"/>
        <v>12.600000000000001</v>
      </c>
    </row>
    <row r="96" spans="1:4" x14ac:dyDescent="0.25">
      <c r="A96">
        <v>54</v>
      </c>
      <c r="B96" s="3">
        <f t="shared" si="0"/>
        <v>5.1999999999999993</v>
      </c>
      <c r="C96" s="3">
        <f t="shared" si="1"/>
        <v>7.4</v>
      </c>
      <c r="D96" s="3">
        <f t="shared" si="2"/>
        <v>12.8</v>
      </c>
    </row>
    <row r="97" spans="1:4" x14ac:dyDescent="0.25">
      <c r="A97">
        <v>55</v>
      </c>
      <c r="B97" s="3">
        <f t="shared" si="0"/>
        <v>5</v>
      </c>
      <c r="C97" s="3">
        <f t="shared" si="1"/>
        <v>7.5</v>
      </c>
      <c r="D97" s="3">
        <f t="shared" si="2"/>
        <v>13</v>
      </c>
    </row>
    <row r="98" spans="1:4" x14ac:dyDescent="0.25">
      <c r="A98">
        <v>56</v>
      </c>
      <c r="B98" s="3">
        <f t="shared" si="0"/>
        <v>4.7999999999999989</v>
      </c>
      <c r="C98" s="3">
        <f t="shared" si="1"/>
        <v>7.6000000000000005</v>
      </c>
      <c r="D98" s="3">
        <f t="shared" si="2"/>
        <v>13.200000000000001</v>
      </c>
    </row>
    <row r="99" spans="1:4" x14ac:dyDescent="0.25">
      <c r="A99">
        <v>57</v>
      </c>
      <c r="B99" s="3">
        <f t="shared" si="0"/>
        <v>4.5999999999999996</v>
      </c>
      <c r="C99" s="3">
        <f t="shared" si="1"/>
        <v>7.7</v>
      </c>
      <c r="D99" s="3">
        <f t="shared" si="2"/>
        <v>13.4</v>
      </c>
    </row>
    <row r="100" spans="1:4" x14ac:dyDescent="0.25">
      <c r="A100">
        <v>58</v>
      </c>
      <c r="B100" s="3">
        <f t="shared" si="0"/>
        <v>4.3999999999999986</v>
      </c>
      <c r="C100" s="3">
        <f t="shared" si="1"/>
        <v>7.8000000000000007</v>
      </c>
      <c r="D100" s="3">
        <f t="shared" si="2"/>
        <v>13.600000000000001</v>
      </c>
    </row>
    <row r="101" spans="1:4" x14ac:dyDescent="0.25">
      <c r="A101">
        <v>59</v>
      </c>
      <c r="B101" s="3">
        <f t="shared" si="0"/>
        <v>4.1999999999999993</v>
      </c>
      <c r="C101" s="3">
        <f t="shared" si="1"/>
        <v>7.9</v>
      </c>
      <c r="D101" s="3">
        <f t="shared" si="2"/>
        <v>13.8</v>
      </c>
    </row>
    <row r="102" spans="1:4" x14ac:dyDescent="0.25">
      <c r="A102">
        <v>60</v>
      </c>
      <c r="B102" s="3">
        <f t="shared" si="0"/>
        <v>4</v>
      </c>
      <c r="C102" s="3">
        <f t="shared" si="1"/>
        <v>8</v>
      </c>
      <c r="D102" s="3">
        <f t="shared" si="2"/>
        <v>14</v>
      </c>
    </row>
    <row r="103" spans="1:4" x14ac:dyDescent="0.25">
      <c r="A103">
        <v>61</v>
      </c>
      <c r="B103" s="3">
        <f t="shared" si="0"/>
        <v>3.7999999999999989</v>
      </c>
      <c r="C103" s="3">
        <f t="shared" si="1"/>
        <v>8.1000000000000014</v>
      </c>
      <c r="D103" s="3">
        <f t="shared" si="2"/>
        <v>14.200000000000001</v>
      </c>
    </row>
    <row r="104" spans="1:4" x14ac:dyDescent="0.25">
      <c r="A104">
        <v>62</v>
      </c>
      <c r="B104" s="3">
        <f t="shared" si="0"/>
        <v>3.5999999999999996</v>
      </c>
      <c r="C104" s="3">
        <f t="shared" si="1"/>
        <v>8.1999999999999993</v>
      </c>
      <c r="D104" s="3">
        <f t="shared" si="2"/>
        <v>14.4</v>
      </c>
    </row>
    <row r="105" spans="1:4" x14ac:dyDescent="0.25">
      <c r="A105">
        <v>63</v>
      </c>
      <c r="B105" s="3">
        <f t="shared" si="0"/>
        <v>3.3999999999999986</v>
      </c>
      <c r="C105" s="3">
        <f t="shared" si="1"/>
        <v>8.3000000000000007</v>
      </c>
      <c r="D105" s="3">
        <f t="shared" si="2"/>
        <v>14.600000000000001</v>
      </c>
    </row>
    <row r="106" spans="1:4" x14ac:dyDescent="0.25">
      <c r="A106">
        <v>64</v>
      </c>
      <c r="B106" s="3">
        <f t="shared" si="0"/>
        <v>3.1999999999999993</v>
      </c>
      <c r="C106" s="3">
        <f t="shared" si="1"/>
        <v>8.4</v>
      </c>
      <c r="D106" s="3">
        <f t="shared" si="2"/>
        <v>14.8</v>
      </c>
    </row>
    <row r="107" spans="1:4" x14ac:dyDescent="0.25">
      <c r="A107">
        <v>65</v>
      </c>
      <c r="B107" s="3">
        <f t="shared" ref="B107:B122" si="3">+$B$7+A107*$C$7</f>
        <v>3</v>
      </c>
      <c r="C107" s="3">
        <f t="shared" ref="C107:C122" si="4">+$B$14+A107*$C$14</f>
        <v>8.5</v>
      </c>
      <c r="D107" s="3">
        <f t="shared" ref="D107:D122" si="5">+$B$16+A107*$C$16</f>
        <v>15</v>
      </c>
    </row>
    <row r="108" spans="1:4" x14ac:dyDescent="0.25">
      <c r="A108">
        <v>66</v>
      </c>
      <c r="B108" s="3">
        <f t="shared" si="3"/>
        <v>2.7999999999999989</v>
      </c>
      <c r="C108" s="3">
        <f t="shared" si="4"/>
        <v>8.6000000000000014</v>
      </c>
      <c r="D108" s="3">
        <f t="shared" si="5"/>
        <v>15.200000000000001</v>
      </c>
    </row>
    <row r="109" spans="1:4" x14ac:dyDescent="0.25">
      <c r="A109">
        <v>67</v>
      </c>
      <c r="B109" s="3">
        <f t="shared" si="3"/>
        <v>2.5999999999999996</v>
      </c>
      <c r="C109" s="3">
        <f t="shared" si="4"/>
        <v>8.6999999999999993</v>
      </c>
      <c r="D109" s="3">
        <f t="shared" si="5"/>
        <v>15.4</v>
      </c>
    </row>
    <row r="110" spans="1:4" x14ac:dyDescent="0.25">
      <c r="A110">
        <v>68</v>
      </c>
      <c r="B110" s="3">
        <f t="shared" si="3"/>
        <v>2.3999999999999986</v>
      </c>
      <c r="C110" s="3">
        <f t="shared" si="4"/>
        <v>8.8000000000000007</v>
      </c>
      <c r="D110" s="3">
        <f t="shared" si="5"/>
        <v>15.600000000000001</v>
      </c>
    </row>
    <row r="111" spans="1:4" x14ac:dyDescent="0.25">
      <c r="A111">
        <v>69</v>
      </c>
      <c r="B111" s="3">
        <f t="shared" si="3"/>
        <v>2.1999999999999993</v>
      </c>
      <c r="C111" s="3">
        <f t="shared" si="4"/>
        <v>8.9</v>
      </c>
      <c r="D111" s="3">
        <f t="shared" si="5"/>
        <v>15.8</v>
      </c>
    </row>
    <row r="112" spans="1:4" x14ac:dyDescent="0.25">
      <c r="A112">
        <v>70</v>
      </c>
      <c r="B112" s="3">
        <f t="shared" si="3"/>
        <v>2</v>
      </c>
      <c r="C112" s="3">
        <f t="shared" si="4"/>
        <v>9</v>
      </c>
      <c r="D112" s="3">
        <f t="shared" si="5"/>
        <v>16</v>
      </c>
    </row>
    <row r="113" spans="1:4" x14ac:dyDescent="0.25">
      <c r="A113">
        <v>71</v>
      </c>
      <c r="B113" s="3">
        <f t="shared" si="3"/>
        <v>1.7999999999999989</v>
      </c>
      <c r="C113" s="3">
        <f t="shared" si="4"/>
        <v>9.1000000000000014</v>
      </c>
      <c r="D113" s="3">
        <f t="shared" si="5"/>
        <v>16.200000000000003</v>
      </c>
    </row>
    <row r="114" spans="1:4" x14ac:dyDescent="0.25">
      <c r="A114">
        <v>72</v>
      </c>
      <c r="B114" s="3">
        <f t="shared" si="3"/>
        <v>1.5999999999999996</v>
      </c>
      <c r="C114" s="3">
        <f t="shared" si="4"/>
        <v>9.1999999999999993</v>
      </c>
      <c r="D114" s="3">
        <f t="shared" si="5"/>
        <v>16.399999999999999</v>
      </c>
    </row>
    <row r="115" spans="1:4" x14ac:dyDescent="0.25">
      <c r="A115">
        <v>73</v>
      </c>
      <c r="B115" s="3">
        <f t="shared" si="3"/>
        <v>1.3999999999999986</v>
      </c>
      <c r="C115" s="3">
        <f t="shared" si="4"/>
        <v>9.3000000000000007</v>
      </c>
      <c r="D115" s="3">
        <f t="shared" si="5"/>
        <v>16.600000000000001</v>
      </c>
    </row>
    <row r="116" spans="1:4" x14ac:dyDescent="0.25">
      <c r="A116">
        <v>74</v>
      </c>
      <c r="B116" s="3">
        <f t="shared" si="3"/>
        <v>1.1999999999999993</v>
      </c>
      <c r="C116" s="3">
        <f t="shared" si="4"/>
        <v>9.4</v>
      </c>
      <c r="D116" s="3">
        <f t="shared" si="5"/>
        <v>16.8</v>
      </c>
    </row>
    <row r="117" spans="1:4" x14ac:dyDescent="0.25">
      <c r="A117">
        <v>75</v>
      </c>
      <c r="B117" s="3">
        <f t="shared" si="3"/>
        <v>1</v>
      </c>
      <c r="C117" s="3">
        <f t="shared" si="4"/>
        <v>9.5</v>
      </c>
      <c r="D117" s="3">
        <f t="shared" si="5"/>
        <v>17</v>
      </c>
    </row>
    <row r="118" spans="1:4" x14ac:dyDescent="0.25">
      <c r="A118">
        <v>76</v>
      </c>
      <c r="B118" s="3">
        <f t="shared" si="3"/>
        <v>0.79999999999999893</v>
      </c>
      <c r="C118" s="3">
        <f t="shared" si="4"/>
        <v>9.6000000000000014</v>
      </c>
      <c r="D118" s="3">
        <f t="shared" si="5"/>
        <v>17.200000000000003</v>
      </c>
    </row>
    <row r="119" spans="1:4" x14ac:dyDescent="0.25">
      <c r="A119">
        <v>77</v>
      </c>
      <c r="B119" s="3">
        <f t="shared" si="3"/>
        <v>0.59999999999999964</v>
      </c>
      <c r="C119" s="3">
        <f t="shared" si="4"/>
        <v>9.6999999999999993</v>
      </c>
      <c r="D119" s="3">
        <f t="shared" si="5"/>
        <v>17.399999999999999</v>
      </c>
    </row>
    <row r="120" spans="1:4" x14ac:dyDescent="0.25">
      <c r="A120">
        <v>78</v>
      </c>
      <c r="B120" s="3">
        <f t="shared" si="3"/>
        <v>0.39999999999999858</v>
      </c>
      <c r="C120" s="3">
        <f t="shared" si="4"/>
        <v>9.8000000000000007</v>
      </c>
      <c r="D120" s="3">
        <f t="shared" si="5"/>
        <v>17.600000000000001</v>
      </c>
    </row>
    <row r="121" spans="1:4" x14ac:dyDescent="0.25">
      <c r="A121">
        <v>79</v>
      </c>
      <c r="B121" s="3">
        <f t="shared" si="3"/>
        <v>0.19999999999999929</v>
      </c>
      <c r="C121" s="3">
        <f t="shared" si="4"/>
        <v>9.9</v>
      </c>
      <c r="D121" s="3">
        <f t="shared" si="5"/>
        <v>17.8</v>
      </c>
    </row>
    <row r="122" spans="1:4" x14ac:dyDescent="0.25">
      <c r="A122">
        <v>80</v>
      </c>
      <c r="B122" s="3">
        <f t="shared" si="3"/>
        <v>0</v>
      </c>
      <c r="C122" s="3">
        <f t="shared" si="4"/>
        <v>10</v>
      </c>
      <c r="D122" s="3">
        <f t="shared" si="5"/>
        <v>18</v>
      </c>
    </row>
  </sheetData>
  <mergeCells count="5">
    <mergeCell ref="U1:V1"/>
    <mergeCell ref="X1:Y1"/>
    <mergeCell ref="B2:C2"/>
    <mergeCell ref="D2:E2"/>
    <mergeCell ref="B9:C9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ECED9-D34E-4327-A712-46AF6D8A7294}">
  <dimension ref="A1:Z115"/>
  <sheetViews>
    <sheetView tabSelected="1" workbookViewId="0">
      <selection activeCell="B7" sqref="B7"/>
    </sheetView>
  </sheetViews>
  <sheetFormatPr defaultRowHeight="15" x14ac:dyDescent="0.25"/>
  <cols>
    <col min="1" max="1" width="26.85546875" customWidth="1"/>
    <col min="2" max="2" width="16.7109375" customWidth="1"/>
    <col min="3" max="3" width="16.28515625" customWidth="1"/>
    <col min="4" max="4" width="10.7109375" customWidth="1"/>
    <col min="5" max="8" width="14.140625" customWidth="1"/>
    <col min="9" max="18" width="13.140625" customWidth="1"/>
    <col min="19" max="19" width="10.7109375" customWidth="1"/>
    <col min="20" max="20" width="11" customWidth="1"/>
    <col min="21" max="21" width="9.42578125" bestFit="1" customWidth="1"/>
    <col min="22" max="24" width="9.42578125" customWidth="1"/>
    <col min="25" max="25" width="9.42578125" bestFit="1" customWidth="1"/>
    <col min="26" max="26" width="13" customWidth="1"/>
  </cols>
  <sheetData>
    <row r="1" spans="1:26" ht="18" x14ac:dyDescent="0.35">
      <c r="A1" t="s">
        <v>37</v>
      </c>
      <c r="T1" s="5" t="s">
        <v>5</v>
      </c>
      <c r="U1" s="64" t="s">
        <v>6</v>
      </c>
      <c r="V1" s="64"/>
      <c r="W1" s="5" t="str">
        <f>+T1</f>
        <v>P1</v>
      </c>
      <c r="X1" s="64" t="str">
        <f>+U1</f>
        <v>x1</v>
      </c>
      <c r="Y1" s="64"/>
      <c r="Z1" s="5" t="s">
        <v>9</v>
      </c>
    </row>
    <row r="2" spans="1:26" x14ac:dyDescent="0.25">
      <c r="B2" s="64" t="s">
        <v>8</v>
      </c>
      <c r="C2" s="64"/>
      <c r="D2" s="64"/>
      <c r="E2" s="64"/>
    </row>
    <row r="3" spans="1:26" x14ac:dyDescent="0.25">
      <c r="A3" t="s">
        <v>7</v>
      </c>
      <c r="B3" s="1" t="s">
        <v>10</v>
      </c>
      <c r="C3" s="1" t="s">
        <v>0</v>
      </c>
      <c r="D3" s="1"/>
      <c r="E3" s="1"/>
    </row>
    <row r="4" spans="1:26" x14ac:dyDescent="0.25">
      <c r="A4" t="s">
        <v>3</v>
      </c>
      <c r="B4" s="14">
        <f>+Parametri!B4</f>
        <v>10</v>
      </c>
      <c r="C4" s="14">
        <f>+Parametri!C4</f>
        <v>30</v>
      </c>
      <c r="D4" s="3"/>
      <c r="E4" s="2"/>
    </row>
    <row r="5" spans="1:26" x14ac:dyDescent="0.25">
      <c r="A5" t="s">
        <v>4</v>
      </c>
      <c r="B5" s="14">
        <f>+Parametri!B5</f>
        <v>8</v>
      </c>
      <c r="C5" s="14">
        <f>+Parametri!C5</f>
        <v>40</v>
      </c>
      <c r="E5" s="2"/>
    </row>
    <row r="6" spans="1:26" x14ac:dyDescent="0.25">
      <c r="B6" s="1" t="s">
        <v>1</v>
      </c>
      <c r="C6" s="1" t="s">
        <v>2</v>
      </c>
      <c r="D6" s="1"/>
      <c r="E6" s="1"/>
    </row>
    <row r="7" spans="1:26" x14ac:dyDescent="0.25">
      <c r="B7" s="3">
        <f>INTERCEPT(B4:B5,C4:C5)</f>
        <v>16</v>
      </c>
      <c r="C7" s="3">
        <f>SLOPE(B4:B5,C4:C5)</f>
        <v>-0.2</v>
      </c>
      <c r="D7" s="3"/>
      <c r="E7" s="3"/>
    </row>
    <row r="8" spans="1:26" x14ac:dyDescent="0.25">
      <c r="B8" s="3"/>
      <c r="C8" s="3"/>
      <c r="D8" s="3"/>
      <c r="E8" s="3"/>
    </row>
    <row r="9" spans="1:26" x14ac:dyDescent="0.25">
      <c r="A9" t="s">
        <v>23</v>
      </c>
      <c r="B9" s="3">
        <f>+B7</f>
        <v>16</v>
      </c>
      <c r="C9" s="3">
        <f>+C7*2</f>
        <v>-0.4</v>
      </c>
      <c r="D9" s="3"/>
      <c r="E9" s="3"/>
    </row>
    <row r="11" spans="1:26" x14ac:dyDescent="0.25">
      <c r="B11" s="64" t="s">
        <v>24</v>
      </c>
      <c r="C11" s="64"/>
    </row>
    <row r="12" spans="1:26" x14ac:dyDescent="0.25">
      <c r="A12" t="s">
        <v>12</v>
      </c>
      <c r="B12" s="1" t="s">
        <v>10</v>
      </c>
      <c r="C12" s="1" t="s">
        <v>0</v>
      </c>
    </row>
    <row r="13" spans="1:26" x14ac:dyDescent="0.25">
      <c r="A13" t="s">
        <v>3</v>
      </c>
      <c r="B13" s="14">
        <f>+Parametri!B11</f>
        <v>5</v>
      </c>
      <c r="C13" s="14">
        <f>+Parametri!C11</f>
        <v>30</v>
      </c>
    </row>
    <row r="14" spans="1:26" x14ac:dyDescent="0.25">
      <c r="A14" t="s">
        <v>4</v>
      </c>
      <c r="B14" s="14">
        <f>+Parametri!B12</f>
        <v>3</v>
      </c>
      <c r="C14" s="14">
        <f>+Parametri!C12</f>
        <v>10</v>
      </c>
    </row>
    <row r="15" spans="1:26" x14ac:dyDescent="0.25">
      <c r="B15" s="1" t="s">
        <v>1</v>
      </c>
      <c r="C15" s="1" t="s">
        <v>2</v>
      </c>
    </row>
    <row r="16" spans="1:26" x14ac:dyDescent="0.25">
      <c r="B16" s="3">
        <f>INTERCEPT(B13:B14,C13:C14)</f>
        <v>2</v>
      </c>
      <c r="C16" s="3">
        <f>SLOPE(B13:B14,C13:C14)</f>
        <v>0.1</v>
      </c>
    </row>
    <row r="17" spans="1:3" x14ac:dyDescent="0.25">
      <c r="B17" s="3"/>
      <c r="C17" s="3"/>
    </row>
    <row r="18" spans="1:3" x14ac:dyDescent="0.25">
      <c r="A18" t="s">
        <v>25</v>
      </c>
      <c r="B18" s="3">
        <f>+B16</f>
        <v>2</v>
      </c>
      <c r="C18" s="3">
        <f>+C16*2</f>
        <v>0.2</v>
      </c>
    </row>
    <row r="19" spans="1:3" x14ac:dyDescent="0.25">
      <c r="B19" s="3"/>
      <c r="C19" s="3"/>
    </row>
    <row r="20" spans="1:3" x14ac:dyDescent="0.25">
      <c r="A20" t="s">
        <v>28</v>
      </c>
      <c r="B20" s="3">
        <f>+B7+C7*C20</f>
        <v>10.399999999999999</v>
      </c>
      <c r="C20" s="3">
        <f>+(B16-B9)/(C9-C16)</f>
        <v>28</v>
      </c>
    </row>
    <row r="21" spans="1:3" x14ac:dyDescent="0.25">
      <c r="A21" t="s">
        <v>29</v>
      </c>
      <c r="B21" s="3">
        <f>+B20</f>
        <v>10.399999999999999</v>
      </c>
      <c r="C21" s="3">
        <v>0</v>
      </c>
    </row>
    <row r="22" spans="1:3" x14ac:dyDescent="0.25">
      <c r="B22" s="3">
        <f>+B21</f>
        <v>10.399999999999999</v>
      </c>
      <c r="C22" s="3">
        <f>+C20</f>
        <v>28</v>
      </c>
    </row>
    <row r="23" spans="1:3" x14ac:dyDescent="0.25">
      <c r="B23" s="3">
        <f>+B7+C7*C20</f>
        <v>10.399999999999999</v>
      </c>
      <c r="C23" s="3">
        <f>+C22</f>
        <v>28</v>
      </c>
    </row>
    <row r="24" spans="1:3" x14ac:dyDescent="0.25">
      <c r="B24" s="3">
        <v>0</v>
      </c>
      <c r="C24" s="3">
        <f>+C22</f>
        <v>28</v>
      </c>
    </row>
    <row r="25" spans="1:3" x14ac:dyDescent="0.25">
      <c r="B25" s="3"/>
      <c r="C25" s="3"/>
    </row>
    <row r="26" spans="1:3" x14ac:dyDescent="0.25">
      <c r="B26" s="3"/>
      <c r="C26" s="3"/>
    </row>
    <row r="27" spans="1:3" x14ac:dyDescent="0.25">
      <c r="B27" s="6" t="s">
        <v>10</v>
      </c>
      <c r="C27" s="6" t="s">
        <v>0</v>
      </c>
    </row>
    <row r="28" spans="1:3" x14ac:dyDescent="0.25">
      <c r="A28" t="s">
        <v>27</v>
      </c>
      <c r="B28" s="3">
        <f>+B16+C16*C28</f>
        <v>5.5</v>
      </c>
      <c r="C28" s="3">
        <f>+(B18-B7)/(C7-C18)</f>
        <v>35</v>
      </c>
    </row>
    <row r="29" spans="1:3" x14ac:dyDescent="0.25">
      <c r="A29" t="s">
        <v>26</v>
      </c>
      <c r="B29" s="3">
        <f>+B28</f>
        <v>5.5</v>
      </c>
      <c r="C29" s="3">
        <v>0</v>
      </c>
    </row>
    <row r="30" spans="1:3" x14ac:dyDescent="0.25">
      <c r="B30" s="3">
        <f>+B29</f>
        <v>5.5</v>
      </c>
      <c r="C30" s="3">
        <f>+C28</f>
        <v>35</v>
      </c>
    </row>
    <row r="31" spans="1:3" x14ac:dyDescent="0.25">
      <c r="B31" s="3">
        <f>+B7+C7*C28</f>
        <v>9</v>
      </c>
      <c r="C31" s="3">
        <f>+C30</f>
        <v>35</v>
      </c>
    </row>
    <row r="32" spans="1:3" x14ac:dyDescent="0.25">
      <c r="B32" s="3">
        <v>0</v>
      </c>
      <c r="C32" s="3">
        <f>+C30</f>
        <v>35</v>
      </c>
    </row>
    <row r="34" spans="1:5" x14ac:dyDescent="0.25">
      <c r="A34" t="s">
        <v>13</v>
      </c>
      <c r="B34" t="s">
        <v>8</v>
      </c>
      <c r="C34" t="str">
        <f>+B11</f>
        <v>Offerta - Spesa media</v>
      </c>
      <c r="D34" t="s">
        <v>25</v>
      </c>
      <c r="E34" t="s">
        <v>23</v>
      </c>
    </row>
    <row r="35" spans="1:5" x14ac:dyDescent="0.25">
      <c r="A35">
        <v>0</v>
      </c>
      <c r="B35" s="3">
        <f>+$B$7+A35*$C$7</f>
        <v>16</v>
      </c>
      <c r="C35" s="3">
        <f>+$B$16+A35*$C$16</f>
        <v>2</v>
      </c>
      <c r="D35" s="3">
        <f>+$B$18+A35*$C$18</f>
        <v>2</v>
      </c>
      <c r="E35" s="3">
        <f>+$B$9+A35*$C$9</f>
        <v>16</v>
      </c>
    </row>
    <row r="36" spans="1:5" x14ac:dyDescent="0.25">
      <c r="A36">
        <v>1</v>
      </c>
      <c r="B36" s="3">
        <f t="shared" ref="B36:B99" si="0">+$B$7+A36*$C$7</f>
        <v>15.8</v>
      </c>
      <c r="C36" s="3">
        <f t="shared" ref="C36:C99" si="1">+$B$16+A36*$C$16</f>
        <v>2.1</v>
      </c>
      <c r="D36" s="3">
        <f t="shared" ref="D36:D99" si="2">+$B$18+A36*$C$18</f>
        <v>2.2000000000000002</v>
      </c>
      <c r="E36" s="3">
        <f t="shared" ref="E36:E99" si="3">+$B$9+A36*$C$9</f>
        <v>15.6</v>
      </c>
    </row>
    <row r="37" spans="1:5" x14ac:dyDescent="0.25">
      <c r="A37">
        <v>2</v>
      </c>
      <c r="B37" s="3">
        <f t="shared" si="0"/>
        <v>15.6</v>
      </c>
      <c r="C37" s="3">
        <f t="shared" si="1"/>
        <v>2.2000000000000002</v>
      </c>
      <c r="D37" s="3">
        <f t="shared" si="2"/>
        <v>2.4</v>
      </c>
      <c r="E37" s="3">
        <f t="shared" si="3"/>
        <v>15.2</v>
      </c>
    </row>
    <row r="38" spans="1:5" x14ac:dyDescent="0.25">
      <c r="A38">
        <v>3</v>
      </c>
      <c r="B38" s="3">
        <f t="shared" si="0"/>
        <v>15.4</v>
      </c>
      <c r="C38" s="3">
        <f t="shared" si="1"/>
        <v>2.2999999999999998</v>
      </c>
      <c r="D38" s="3">
        <f t="shared" si="2"/>
        <v>2.6</v>
      </c>
      <c r="E38" s="3">
        <f t="shared" si="3"/>
        <v>14.8</v>
      </c>
    </row>
    <row r="39" spans="1:5" x14ac:dyDescent="0.25">
      <c r="A39">
        <v>4</v>
      </c>
      <c r="B39" s="3">
        <f t="shared" si="0"/>
        <v>15.2</v>
      </c>
      <c r="C39" s="3">
        <f t="shared" si="1"/>
        <v>2.4</v>
      </c>
      <c r="D39" s="3">
        <f t="shared" si="2"/>
        <v>2.8</v>
      </c>
      <c r="E39" s="3">
        <f t="shared" si="3"/>
        <v>14.4</v>
      </c>
    </row>
    <row r="40" spans="1:5" x14ac:dyDescent="0.25">
      <c r="A40">
        <v>5</v>
      </c>
      <c r="B40" s="3">
        <f t="shared" si="0"/>
        <v>15</v>
      </c>
      <c r="C40" s="3">
        <f t="shared" si="1"/>
        <v>2.5</v>
      </c>
      <c r="D40" s="3">
        <f t="shared" si="2"/>
        <v>3</v>
      </c>
      <c r="E40" s="3">
        <f t="shared" si="3"/>
        <v>14</v>
      </c>
    </row>
    <row r="41" spans="1:5" x14ac:dyDescent="0.25">
      <c r="A41">
        <v>6</v>
      </c>
      <c r="B41" s="3">
        <f t="shared" si="0"/>
        <v>14.8</v>
      </c>
      <c r="C41" s="3">
        <f t="shared" si="1"/>
        <v>2.6</v>
      </c>
      <c r="D41" s="3">
        <f t="shared" si="2"/>
        <v>3.2</v>
      </c>
      <c r="E41" s="3">
        <f t="shared" si="3"/>
        <v>13.6</v>
      </c>
    </row>
    <row r="42" spans="1:5" x14ac:dyDescent="0.25">
      <c r="A42">
        <v>7</v>
      </c>
      <c r="B42" s="3">
        <f t="shared" si="0"/>
        <v>14.6</v>
      </c>
      <c r="C42" s="3">
        <f t="shared" si="1"/>
        <v>2.7</v>
      </c>
      <c r="D42" s="3">
        <f t="shared" si="2"/>
        <v>3.4000000000000004</v>
      </c>
      <c r="E42" s="3">
        <f t="shared" si="3"/>
        <v>13.2</v>
      </c>
    </row>
    <row r="43" spans="1:5" x14ac:dyDescent="0.25">
      <c r="A43">
        <v>8</v>
      </c>
      <c r="B43" s="3">
        <f t="shared" si="0"/>
        <v>14.4</v>
      </c>
      <c r="C43" s="3">
        <f t="shared" si="1"/>
        <v>2.8</v>
      </c>
      <c r="D43" s="3">
        <f t="shared" si="2"/>
        <v>3.6</v>
      </c>
      <c r="E43" s="3">
        <f t="shared" si="3"/>
        <v>12.8</v>
      </c>
    </row>
    <row r="44" spans="1:5" x14ac:dyDescent="0.25">
      <c r="A44">
        <v>9</v>
      </c>
      <c r="B44" s="3">
        <f t="shared" si="0"/>
        <v>14.2</v>
      </c>
      <c r="C44" s="3">
        <f t="shared" si="1"/>
        <v>2.9</v>
      </c>
      <c r="D44" s="3">
        <f t="shared" si="2"/>
        <v>3.8</v>
      </c>
      <c r="E44" s="3">
        <f t="shared" si="3"/>
        <v>12.4</v>
      </c>
    </row>
    <row r="45" spans="1:5" x14ac:dyDescent="0.25">
      <c r="A45">
        <v>10</v>
      </c>
      <c r="B45" s="3">
        <f t="shared" si="0"/>
        <v>14</v>
      </c>
      <c r="C45" s="3">
        <f t="shared" si="1"/>
        <v>3</v>
      </c>
      <c r="D45" s="3">
        <f t="shared" si="2"/>
        <v>4</v>
      </c>
      <c r="E45" s="3">
        <f t="shared" si="3"/>
        <v>12</v>
      </c>
    </row>
    <row r="46" spans="1:5" x14ac:dyDescent="0.25">
      <c r="A46">
        <v>11</v>
      </c>
      <c r="B46" s="3">
        <f t="shared" si="0"/>
        <v>13.8</v>
      </c>
      <c r="C46" s="3">
        <f t="shared" si="1"/>
        <v>3.1</v>
      </c>
      <c r="D46" s="3">
        <f t="shared" si="2"/>
        <v>4.2</v>
      </c>
      <c r="E46" s="3">
        <f t="shared" si="3"/>
        <v>11.6</v>
      </c>
    </row>
    <row r="47" spans="1:5" x14ac:dyDescent="0.25">
      <c r="A47">
        <v>12</v>
      </c>
      <c r="B47" s="3">
        <f t="shared" si="0"/>
        <v>13.6</v>
      </c>
      <c r="C47" s="3">
        <f t="shared" si="1"/>
        <v>3.2</v>
      </c>
      <c r="D47" s="3">
        <f t="shared" si="2"/>
        <v>4.4000000000000004</v>
      </c>
      <c r="E47" s="3">
        <f t="shared" si="3"/>
        <v>11.2</v>
      </c>
    </row>
    <row r="48" spans="1:5" x14ac:dyDescent="0.25">
      <c r="A48">
        <v>13</v>
      </c>
      <c r="B48" s="3">
        <f t="shared" si="0"/>
        <v>13.4</v>
      </c>
      <c r="C48" s="3">
        <f t="shared" si="1"/>
        <v>3.3</v>
      </c>
      <c r="D48" s="3">
        <f t="shared" si="2"/>
        <v>4.5999999999999996</v>
      </c>
      <c r="E48" s="3">
        <f t="shared" si="3"/>
        <v>10.8</v>
      </c>
    </row>
    <row r="49" spans="1:5" x14ac:dyDescent="0.25">
      <c r="A49">
        <v>14</v>
      </c>
      <c r="B49" s="3">
        <f t="shared" si="0"/>
        <v>13.2</v>
      </c>
      <c r="C49" s="3">
        <f t="shared" si="1"/>
        <v>3.4000000000000004</v>
      </c>
      <c r="D49" s="3">
        <f t="shared" si="2"/>
        <v>4.8000000000000007</v>
      </c>
      <c r="E49" s="3">
        <f t="shared" si="3"/>
        <v>10.399999999999999</v>
      </c>
    </row>
    <row r="50" spans="1:5" x14ac:dyDescent="0.25">
      <c r="A50">
        <v>15</v>
      </c>
      <c r="B50" s="3">
        <f t="shared" si="0"/>
        <v>13</v>
      </c>
      <c r="C50" s="3">
        <f t="shared" si="1"/>
        <v>3.5</v>
      </c>
      <c r="D50" s="3">
        <f t="shared" si="2"/>
        <v>5</v>
      </c>
      <c r="E50" s="3">
        <f t="shared" si="3"/>
        <v>10</v>
      </c>
    </row>
    <row r="51" spans="1:5" x14ac:dyDescent="0.25">
      <c r="A51">
        <v>16</v>
      </c>
      <c r="B51" s="3">
        <f t="shared" si="0"/>
        <v>12.8</v>
      </c>
      <c r="C51" s="3">
        <f t="shared" si="1"/>
        <v>3.6</v>
      </c>
      <c r="D51" s="3">
        <f t="shared" si="2"/>
        <v>5.2</v>
      </c>
      <c r="E51" s="3">
        <f t="shared" si="3"/>
        <v>9.6</v>
      </c>
    </row>
    <row r="52" spans="1:5" x14ac:dyDescent="0.25">
      <c r="A52">
        <v>17</v>
      </c>
      <c r="B52" s="3">
        <f t="shared" si="0"/>
        <v>12.6</v>
      </c>
      <c r="C52" s="3">
        <f t="shared" si="1"/>
        <v>3.7</v>
      </c>
      <c r="D52" s="3">
        <f t="shared" si="2"/>
        <v>5.4</v>
      </c>
      <c r="E52" s="3">
        <f t="shared" si="3"/>
        <v>9.1999999999999993</v>
      </c>
    </row>
    <row r="53" spans="1:5" x14ac:dyDescent="0.25">
      <c r="A53">
        <v>18</v>
      </c>
      <c r="B53" s="3">
        <f t="shared" si="0"/>
        <v>12.4</v>
      </c>
      <c r="C53" s="3">
        <f t="shared" si="1"/>
        <v>3.8</v>
      </c>
      <c r="D53" s="3">
        <f t="shared" si="2"/>
        <v>5.6</v>
      </c>
      <c r="E53" s="3">
        <f t="shared" si="3"/>
        <v>8.8000000000000007</v>
      </c>
    </row>
    <row r="54" spans="1:5" x14ac:dyDescent="0.25">
      <c r="A54">
        <v>19</v>
      </c>
      <c r="B54" s="3">
        <f t="shared" si="0"/>
        <v>12.2</v>
      </c>
      <c r="C54" s="3">
        <f t="shared" si="1"/>
        <v>3.9000000000000004</v>
      </c>
      <c r="D54" s="3">
        <f t="shared" si="2"/>
        <v>5.8000000000000007</v>
      </c>
      <c r="E54" s="3">
        <f t="shared" si="3"/>
        <v>8.3999999999999986</v>
      </c>
    </row>
    <row r="55" spans="1:5" x14ac:dyDescent="0.25">
      <c r="A55">
        <v>20</v>
      </c>
      <c r="B55" s="3">
        <f t="shared" si="0"/>
        <v>12</v>
      </c>
      <c r="C55" s="3">
        <f t="shared" si="1"/>
        <v>4</v>
      </c>
      <c r="D55" s="3">
        <f t="shared" si="2"/>
        <v>6</v>
      </c>
      <c r="E55" s="3">
        <f t="shared" si="3"/>
        <v>8</v>
      </c>
    </row>
    <row r="56" spans="1:5" x14ac:dyDescent="0.25">
      <c r="A56">
        <v>21</v>
      </c>
      <c r="B56" s="3">
        <f t="shared" si="0"/>
        <v>11.8</v>
      </c>
      <c r="C56" s="3">
        <f t="shared" si="1"/>
        <v>4.0999999999999996</v>
      </c>
      <c r="D56" s="3">
        <f t="shared" si="2"/>
        <v>6.2</v>
      </c>
      <c r="E56" s="3">
        <f t="shared" si="3"/>
        <v>7.6</v>
      </c>
    </row>
    <row r="57" spans="1:5" x14ac:dyDescent="0.25">
      <c r="A57">
        <v>22</v>
      </c>
      <c r="B57" s="3">
        <f t="shared" si="0"/>
        <v>11.6</v>
      </c>
      <c r="C57" s="3">
        <f t="shared" si="1"/>
        <v>4.2</v>
      </c>
      <c r="D57" s="3">
        <f t="shared" si="2"/>
        <v>6.4</v>
      </c>
      <c r="E57" s="3">
        <f t="shared" si="3"/>
        <v>7.1999999999999993</v>
      </c>
    </row>
    <row r="58" spans="1:5" x14ac:dyDescent="0.25">
      <c r="A58">
        <v>23</v>
      </c>
      <c r="B58" s="3">
        <f t="shared" si="0"/>
        <v>11.399999999999999</v>
      </c>
      <c r="C58" s="3">
        <f t="shared" si="1"/>
        <v>4.3000000000000007</v>
      </c>
      <c r="D58" s="3">
        <f t="shared" si="2"/>
        <v>6.6000000000000005</v>
      </c>
      <c r="E58" s="3">
        <f t="shared" si="3"/>
        <v>6.7999999999999989</v>
      </c>
    </row>
    <row r="59" spans="1:5" x14ac:dyDescent="0.25">
      <c r="A59">
        <v>24</v>
      </c>
      <c r="B59" s="3">
        <f t="shared" si="0"/>
        <v>11.2</v>
      </c>
      <c r="C59" s="3">
        <f t="shared" si="1"/>
        <v>4.4000000000000004</v>
      </c>
      <c r="D59" s="3">
        <f t="shared" si="2"/>
        <v>6.8000000000000007</v>
      </c>
      <c r="E59" s="3">
        <f t="shared" si="3"/>
        <v>6.3999999999999986</v>
      </c>
    </row>
    <row r="60" spans="1:5" x14ac:dyDescent="0.25">
      <c r="A60">
        <v>25</v>
      </c>
      <c r="B60" s="3">
        <f t="shared" si="0"/>
        <v>11</v>
      </c>
      <c r="C60" s="3">
        <f t="shared" si="1"/>
        <v>4.5</v>
      </c>
      <c r="D60" s="3">
        <f t="shared" si="2"/>
        <v>7</v>
      </c>
      <c r="E60" s="3">
        <f t="shared" si="3"/>
        <v>6</v>
      </c>
    </row>
    <row r="61" spans="1:5" x14ac:dyDescent="0.25">
      <c r="A61">
        <v>26</v>
      </c>
      <c r="B61" s="3">
        <f t="shared" si="0"/>
        <v>10.8</v>
      </c>
      <c r="C61" s="3">
        <f t="shared" si="1"/>
        <v>4.5999999999999996</v>
      </c>
      <c r="D61" s="3">
        <f t="shared" si="2"/>
        <v>7.2</v>
      </c>
      <c r="E61" s="3">
        <f t="shared" si="3"/>
        <v>5.6</v>
      </c>
    </row>
    <row r="62" spans="1:5" x14ac:dyDescent="0.25">
      <c r="A62">
        <v>27</v>
      </c>
      <c r="B62" s="3">
        <f t="shared" si="0"/>
        <v>10.6</v>
      </c>
      <c r="C62" s="3">
        <f t="shared" si="1"/>
        <v>4.7</v>
      </c>
      <c r="D62" s="3">
        <f t="shared" si="2"/>
        <v>7.4</v>
      </c>
      <c r="E62" s="3">
        <f t="shared" si="3"/>
        <v>5.1999999999999993</v>
      </c>
    </row>
    <row r="63" spans="1:5" x14ac:dyDescent="0.25">
      <c r="A63">
        <v>28</v>
      </c>
      <c r="B63" s="3">
        <f t="shared" si="0"/>
        <v>10.399999999999999</v>
      </c>
      <c r="C63" s="3">
        <f t="shared" si="1"/>
        <v>4.8000000000000007</v>
      </c>
      <c r="D63" s="3">
        <f t="shared" si="2"/>
        <v>7.6000000000000005</v>
      </c>
      <c r="E63" s="3">
        <f t="shared" si="3"/>
        <v>4.7999999999999989</v>
      </c>
    </row>
    <row r="64" spans="1:5" x14ac:dyDescent="0.25">
      <c r="A64">
        <v>29</v>
      </c>
      <c r="B64" s="3">
        <f t="shared" si="0"/>
        <v>10.199999999999999</v>
      </c>
      <c r="C64" s="3">
        <f t="shared" si="1"/>
        <v>4.9000000000000004</v>
      </c>
      <c r="D64" s="3">
        <f t="shared" si="2"/>
        <v>7.8000000000000007</v>
      </c>
      <c r="E64" s="3">
        <f t="shared" si="3"/>
        <v>4.3999999999999986</v>
      </c>
    </row>
    <row r="65" spans="1:5" x14ac:dyDescent="0.25">
      <c r="A65">
        <v>30</v>
      </c>
      <c r="B65" s="3">
        <f t="shared" si="0"/>
        <v>10</v>
      </c>
      <c r="C65" s="3">
        <f t="shared" si="1"/>
        <v>5</v>
      </c>
      <c r="D65" s="3">
        <f t="shared" si="2"/>
        <v>8</v>
      </c>
      <c r="E65" s="3">
        <f t="shared" si="3"/>
        <v>4</v>
      </c>
    </row>
    <row r="66" spans="1:5" x14ac:dyDescent="0.25">
      <c r="A66">
        <v>31</v>
      </c>
      <c r="B66" s="3">
        <f t="shared" si="0"/>
        <v>9.8000000000000007</v>
      </c>
      <c r="C66" s="3">
        <f t="shared" si="1"/>
        <v>5.0999999999999996</v>
      </c>
      <c r="D66" s="3">
        <f t="shared" si="2"/>
        <v>8.1999999999999993</v>
      </c>
      <c r="E66" s="3">
        <f t="shared" si="3"/>
        <v>3.5999999999999996</v>
      </c>
    </row>
    <row r="67" spans="1:5" x14ac:dyDescent="0.25">
      <c r="A67">
        <v>32</v>
      </c>
      <c r="B67" s="3">
        <f t="shared" si="0"/>
        <v>9.6</v>
      </c>
      <c r="C67" s="3">
        <f t="shared" si="1"/>
        <v>5.2</v>
      </c>
      <c r="D67" s="3">
        <f t="shared" si="2"/>
        <v>8.4</v>
      </c>
      <c r="E67" s="3">
        <f t="shared" si="3"/>
        <v>3.1999999999999993</v>
      </c>
    </row>
    <row r="68" spans="1:5" x14ac:dyDescent="0.25">
      <c r="A68">
        <v>33</v>
      </c>
      <c r="B68" s="3">
        <f t="shared" si="0"/>
        <v>9.3999999999999986</v>
      </c>
      <c r="C68" s="3">
        <f t="shared" si="1"/>
        <v>5.3000000000000007</v>
      </c>
      <c r="D68" s="3">
        <f t="shared" si="2"/>
        <v>8.6000000000000014</v>
      </c>
      <c r="E68" s="3">
        <f t="shared" si="3"/>
        <v>2.7999999999999989</v>
      </c>
    </row>
    <row r="69" spans="1:5" x14ac:dyDescent="0.25">
      <c r="A69">
        <v>34</v>
      </c>
      <c r="B69" s="3">
        <f t="shared" si="0"/>
        <v>9.1999999999999993</v>
      </c>
      <c r="C69" s="3">
        <f t="shared" si="1"/>
        <v>5.4</v>
      </c>
      <c r="D69" s="3">
        <f t="shared" si="2"/>
        <v>8.8000000000000007</v>
      </c>
      <c r="E69" s="3">
        <f t="shared" si="3"/>
        <v>2.3999999999999986</v>
      </c>
    </row>
    <row r="70" spans="1:5" x14ac:dyDescent="0.25">
      <c r="A70">
        <v>35</v>
      </c>
      <c r="B70" s="3">
        <f t="shared" si="0"/>
        <v>9</v>
      </c>
      <c r="C70" s="3">
        <f t="shared" si="1"/>
        <v>5.5</v>
      </c>
      <c r="D70" s="3">
        <f t="shared" si="2"/>
        <v>9</v>
      </c>
      <c r="E70" s="3">
        <f t="shared" si="3"/>
        <v>2</v>
      </c>
    </row>
    <row r="71" spans="1:5" x14ac:dyDescent="0.25">
      <c r="A71">
        <v>36</v>
      </c>
      <c r="B71" s="3">
        <f t="shared" si="0"/>
        <v>8.8000000000000007</v>
      </c>
      <c r="C71" s="3">
        <f t="shared" si="1"/>
        <v>5.6</v>
      </c>
      <c r="D71" s="3">
        <f t="shared" si="2"/>
        <v>9.1999999999999993</v>
      </c>
      <c r="E71" s="3">
        <f t="shared" si="3"/>
        <v>1.5999999999999996</v>
      </c>
    </row>
    <row r="72" spans="1:5" x14ac:dyDescent="0.25">
      <c r="A72">
        <v>37</v>
      </c>
      <c r="B72" s="3">
        <f t="shared" si="0"/>
        <v>8.6</v>
      </c>
      <c r="C72" s="3">
        <f t="shared" si="1"/>
        <v>5.7</v>
      </c>
      <c r="D72" s="3">
        <f t="shared" si="2"/>
        <v>9.4</v>
      </c>
      <c r="E72" s="3">
        <f t="shared" si="3"/>
        <v>1.1999999999999993</v>
      </c>
    </row>
    <row r="73" spans="1:5" x14ac:dyDescent="0.25">
      <c r="A73">
        <v>38</v>
      </c>
      <c r="B73" s="3">
        <f t="shared" si="0"/>
        <v>8.3999999999999986</v>
      </c>
      <c r="C73" s="3">
        <f t="shared" si="1"/>
        <v>5.8000000000000007</v>
      </c>
      <c r="D73" s="3">
        <f t="shared" si="2"/>
        <v>9.6000000000000014</v>
      </c>
      <c r="E73" s="3">
        <f t="shared" si="3"/>
        <v>0.79999999999999893</v>
      </c>
    </row>
    <row r="74" spans="1:5" x14ac:dyDescent="0.25">
      <c r="A74">
        <v>39</v>
      </c>
      <c r="B74" s="3">
        <f t="shared" si="0"/>
        <v>8.1999999999999993</v>
      </c>
      <c r="C74" s="3">
        <f t="shared" si="1"/>
        <v>5.9</v>
      </c>
      <c r="D74" s="3">
        <f t="shared" si="2"/>
        <v>9.8000000000000007</v>
      </c>
      <c r="E74" s="3">
        <f t="shared" si="3"/>
        <v>0.39999999999999858</v>
      </c>
    </row>
    <row r="75" spans="1:5" x14ac:dyDescent="0.25">
      <c r="A75">
        <v>40</v>
      </c>
      <c r="B75" s="3">
        <f t="shared" si="0"/>
        <v>8</v>
      </c>
      <c r="C75" s="3">
        <f t="shared" si="1"/>
        <v>6</v>
      </c>
      <c r="D75" s="3">
        <f t="shared" si="2"/>
        <v>10</v>
      </c>
      <c r="E75" s="3">
        <f t="shared" si="3"/>
        <v>0</v>
      </c>
    </row>
    <row r="76" spans="1:5" x14ac:dyDescent="0.25">
      <c r="A76">
        <v>41</v>
      </c>
      <c r="B76" s="3">
        <f t="shared" si="0"/>
        <v>7.7999999999999989</v>
      </c>
      <c r="C76" s="3">
        <f t="shared" si="1"/>
        <v>6.1000000000000005</v>
      </c>
      <c r="D76" s="3">
        <f t="shared" si="2"/>
        <v>10.200000000000001</v>
      </c>
      <c r="E76" s="3">
        <f t="shared" si="3"/>
        <v>-0.40000000000000213</v>
      </c>
    </row>
    <row r="77" spans="1:5" x14ac:dyDescent="0.25">
      <c r="A77">
        <v>42</v>
      </c>
      <c r="B77" s="3">
        <f t="shared" si="0"/>
        <v>7.6</v>
      </c>
      <c r="C77" s="3">
        <f t="shared" si="1"/>
        <v>6.2</v>
      </c>
      <c r="D77" s="3">
        <f t="shared" si="2"/>
        <v>10.4</v>
      </c>
      <c r="E77" s="3">
        <f t="shared" si="3"/>
        <v>-0.80000000000000071</v>
      </c>
    </row>
    <row r="78" spans="1:5" x14ac:dyDescent="0.25">
      <c r="A78">
        <v>43</v>
      </c>
      <c r="B78" s="3">
        <f t="shared" si="0"/>
        <v>7.4</v>
      </c>
      <c r="C78" s="3">
        <f t="shared" si="1"/>
        <v>6.3</v>
      </c>
      <c r="D78" s="3">
        <f t="shared" si="2"/>
        <v>10.6</v>
      </c>
      <c r="E78" s="3">
        <f t="shared" si="3"/>
        <v>-1.1999999999999993</v>
      </c>
    </row>
    <row r="79" spans="1:5" x14ac:dyDescent="0.25">
      <c r="A79">
        <v>44</v>
      </c>
      <c r="B79" s="3">
        <f t="shared" si="0"/>
        <v>7.1999999999999993</v>
      </c>
      <c r="C79" s="3">
        <f t="shared" si="1"/>
        <v>6.4</v>
      </c>
      <c r="D79" s="3">
        <f t="shared" si="2"/>
        <v>10.8</v>
      </c>
      <c r="E79" s="3">
        <f t="shared" si="3"/>
        <v>-1.6000000000000014</v>
      </c>
    </row>
    <row r="80" spans="1:5" x14ac:dyDescent="0.25">
      <c r="A80">
        <v>45</v>
      </c>
      <c r="B80" s="3">
        <f t="shared" si="0"/>
        <v>7</v>
      </c>
      <c r="C80" s="3">
        <f t="shared" si="1"/>
        <v>6.5</v>
      </c>
      <c r="D80" s="3">
        <f t="shared" si="2"/>
        <v>11</v>
      </c>
      <c r="E80" s="3">
        <f t="shared" si="3"/>
        <v>-2</v>
      </c>
    </row>
    <row r="81" spans="1:5" x14ac:dyDescent="0.25">
      <c r="A81">
        <v>46</v>
      </c>
      <c r="B81" s="3">
        <f t="shared" si="0"/>
        <v>6.7999999999999989</v>
      </c>
      <c r="C81" s="3">
        <f t="shared" si="1"/>
        <v>6.6000000000000005</v>
      </c>
      <c r="D81" s="3">
        <f t="shared" si="2"/>
        <v>11.200000000000001</v>
      </c>
      <c r="E81" s="3">
        <f t="shared" si="3"/>
        <v>-2.4000000000000021</v>
      </c>
    </row>
    <row r="82" spans="1:5" x14ac:dyDescent="0.25">
      <c r="A82">
        <v>47</v>
      </c>
      <c r="B82" s="3">
        <f t="shared" si="0"/>
        <v>6.6</v>
      </c>
      <c r="C82" s="3">
        <f t="shared" si="1"/>
        <v>6.7</v>
      </c>
      <c r="D82" s="3">
        <f t="shared" si="2"/>
        <v>11.4</v>
      </c>
      <c r="E82" s="3">
        <f t="shared" si="3"/>
        <v>-2.8000000000000007</v>
      </c>
    </row>
    <row r="83" spans="1:5" x14ac:dyDescent="0.25">
      <c r="A83">
        <v>48</v>
      </c>
      <c r="B83" s="3">
        <f t="shared" si="0"/>
        <v>6.3999999999999986</v>
      </c>
      <c r="C83" s="3">
        <f t="shared" si="1"/>
        <v>6.8000000000000007</v>
      </c>
      <c r="D83" s="3">
        <f t="shared" si="2"/>
        <v>11.600000000000001</v>
      </c>
      <c r="E83" s="3">
        <f t="shared" si="3"/>
        <v>-3.2000000000000028</v>
      </c>
    </row>
    <row r="84" spans="1:5" x14ac:dyDescent="0.25">
      <c r="A84">
        <v>49</v>
      </c>
      <c r="B84" s="3">
        <f t="shared" si="0"/>
        <v>6.1999999999999993</v>
      </c>
      <c r="C84" s="3">
        <f t="shared" si="1"/>
        <v>6.9</v>
      </c>
      <c r="D84" s="3">
        <f t="shared" si="2"/>
        <v>11.8</v>
      </c>
      <c r="E84" s="3">
        <f t="shared" si="3"/>
        <v>-3.6000000000000014</v>
      </c>
    </row>
    <row r="85" spans="1:5" x14ac:dyDescent="0.25">
      <c r="A85">
        <v>50</v>
      </c>
      <c r="B85" s="3">
        <f t="shared" si="0"/>
        <v>6</v>
      </c>
      <c r="C85" s="3">
        <f t="shared" si="1"/>
        <v>7</v>
      </c>
      <c r="D85" s="3">
        <f t="shared" si="2"/>
        <v>12</v>
      </c>
      <c r="E85" s="3">
        <f t="shared" si="3"/>
        <v>-4</v>
      </c>
    </row>
    <row r="86" spans="1:5" x14ac:dyDescent="0.25">
      <c r="A86">
        <v>51</v>
      </c>
      <c r="B86" s="3">
        <f t="shared" si="0"/>
        <v>5.7999999999999989</v>
      </c>
      <c r="C86" s="3">
        <f t="shared" si="1"/>
        <v>7.1000000000000005</v>
      </c>
      <c r="D86" s="3">
        <f t="shared" si="2"/>
        <v>12.200000000000001</v>
      </c>
      <c r="E86" s="3">
        <f t="shared" si="3"/>
        <v>-4.4000000000000021</v>
      </c>
    </row>
    <row r="87" spans="1:5" x14ac:dyDescent="0.25">
      <c r="A87">
        <v>52</v>
      </c>
      <c r="B87" s="3">
        <f t="shared" si="0"/>
        <v>5.6</v>
      </c>
      <c r="C87" s="3">
        <f t="shared" si="1"/>
        <v>7.2</v>
      </c>
      <c r="D87" s="3">
        <f t="shared" si="2"/>
        <v>12.4</v>
      </c>
      <c r="E87" s="3">
        <f t="shared" si="3"/>
        <v>-4.8000000000000007</v>
      </c>
    </row>
    <row r="88" spans="1:5" x14ac:dyDescent="0.25">
      <c r="A88">
        <v>53</v>
      </c>
      <c r="B88" s="3">
        <f t="shared" si="0"/>
        <v>5.3999999999999986</v>
      </c>
      <c r="C88" s="3">
        <f t="shared" si="1"/>
        <v>7.3000000000000007</v>
      </c>
      <c r="D88" s="3">
        <f t="shared" si="2"/>
        <v>12.600000000000001</v>
      </c>
      <c r="E88" s="3">
        <f t="shared" si="3"/>
        <v>-5.2000000000000028</v>
      </c>
    </row>
    <row r="89" spans="1:5" x14ac:dyDescent="0.25">
      <c r="A89">
        <v>54</v>
      </c>
      <c r="B89" s="3">
        <f t="shared" si="0"/>
        <v>5.1999999999999993</v>
      </c>
      <c r="C89" s="3">
        <f t="shared" si="1"/>
        <v>7.4</v>
      </c>
      <c r="D89" s="3">
        <f t="shared" si="2"/>
        <v>12.8</v>
      </c>
      <c r="E89" s="3">
        <f t="shared" si="3"/>
        <v>-5.6000000000000014</v>
      </c>
    </row>
    <row r="90" spans="1:5" x14ac:dyDescent="0.25">
      <c r="A90">
        <v>55</v>
      </c>
      <c r="B90" s="3">
        <f t="shared" si="0"/>
        <v>5</v>
      </c>
      <c r="C90" s="3">
        <f t="shared" si="1"/>
        <v>7.5</v>
      </c>
      <c r="D90" s="3">
        <f t="shared" si="2"/>
        <v>13</v>
      </c>
      <c r="E90" s="3">
        <f t="shared" si="3"/>
        <v>-6</v>
      </c>
    </row>
    <row r="91" spans="1:5" x14ac:dyDescent="0.25">
      <c r="A91">
        <v>56</v>
      </c>
      <c r="B91" s="3">
        <f t="shared" si="0"/>
        <v>4.7999999999999989</v>
      </c>
      <c r="C91" s="3">
        <f t="shared" si="1"/>
        <v>7.6000000000000005</v>
      </c>
      <c r="D91" s="3">
        <f t="shared" si="2"/>
        <v>13.200000000000001</v>
      </c>
      <c r="E91" s="3">
        <f t="shared" si="3"/>
        <v>-6.4000000000000021</v>
      </c>
    </row>
    <row r="92" spans="1:5" x14ac:dyDescent="0.25">
      <c r="A92">
        <v>57</v>
      </c>
      <c r="B92" s="3">
        <f t="shared" si="0"/>
        <v>4.5999999999999996</v>
      </c>
      <c r="C92" s="3">
        <f t="shared" si="1"/>
        <v>7.7</v>
      </c>
      <c r="D92" s="3">
        <f t="shared" si="2"/>
        <v>13.4</v>
      </c>
      <c r="E92" s="3">
        <f t="shared" si="3"/>
        <v>-6.8000000000000007</v>
      </c>
    </row>
    <row r="93" spans="1:5" x14ac:dyDescent="0.25">
      <c r="A93">
        <v>58</v>
      </c>
      <c r="B93" s="3">
        <f t="shared" si="0"/>
        <v>4.3999999999999986</v>
      </c>
      <c r="C93" s="3">
        <f t="shared" si="1"/>
        <v>7.8000000000000007</v>
      </c>
      <c r="D93" s="3">
        <f t="shared" si="2"/>
        <v>13.600000000000001</v>
      </c>
      <c r="E93" s="3">
        <f t="shared" si="3"/>
        <v>-7.2000000000000028</v>
      </c>
    </row>
    <row r="94" spans="1:5" x14ac:dyDescent="0.25">
      <c r="A94">
        <v>59</v>
      </c>
      <c r="B94" s="3">
        <f t="shared" si="0"/>
        <v>4.1999999999999993</v>
      </c>
      <c r="C94" s="3">
        <f t="shared" si="1"/>
        <v>7.9</v>
      </c>
      <c r="D94" s="3">
        <f t="shared" si="2"/>
        <v>13.8</v>
      </c>
      <c r="E94" s="3">
        <f t="shared" si="3"/>
        <v>-7.6000000000000014</v>
      </c>
    </row>
    <row r="95" spans="1:5" x14ac:dyDescent="0.25">
      <c r="A95">
        <v>60</v>
      </c>
      <c r="B95" s="3">
        <f t="shared" si="0"/>
        <v>4</v>
      </c>
      <c r="C95" s="3">
        <f t="shared" si="1"/>
        <v>8</v>
      </c>
      <c r="D95" s="3">
        <f t="shared" si="2"/>
        <v>14</v>
      </c>
      <c r="E95" s="3">
        <f t="shared" si="3"/>
        <v>-8</v>
      </c>
    </row>
    <row r="96" spans="1:5" x14ac:dyDescent="0.25">
      <c r="A96">
        <v>61</v>
      </c>
      <c r="B96" s="3">
        <f t="shared" si="0"/>
        <v>3.7999999999999989</v>
      </c>
      <c r="C96" s="3">
        <f t="shared" si="1"/>
        <v>8.1000000000000014</v>
      </c>
      <c r="D96" s="3">
        <f t="shared" si="2"/>
        <v>14.200000000000001</v>
      </c>
      <c r="E96" s="3">
        <f t="shared" si="3"/>
        <v>-8.4000000000000021</v>
      </c>
    </row>
    <row r="97" spans="1:5" x14ac:dyDescent="0.25">
      <c r="A97">
        <v>62</v>
      </c>
      <c r="B97" s="3">
        <f t="shared" si="0"/>
        <v>3.5999999999999996</v>
      </c>
      <c r="C97" s="3">
        <f t="shared" si="1"/>
        <v>8.1999999999999993</v>
      </c>
      <c r="D97" s="3">
        <f t="shared" si="2"/>
        <v>14.4</v>
      </c>
      <c r="E97" s="3">
        <f t="shared" si="3"/>
        <v>-8.8000000000000007</v>
      </c>
    </row>
    <row r="98" spans="1:5" x14ac:dyDescent="0.25">
      <c r="A98">
        <v>63</v>
      </c>
      <c r="B98" s="3">
        <f t="shared" si="0"/>
        <v>3.3999999999999986</v>
      </c>
      <c r="C98" s="3">
        <f t="shared" si="1"/>
        <v>8.3000000000000007</v>
      </c>
      <c r="D98" s="3">
        <f t="shared" si="2"/>
        <v>14.600000000000001</v>
      </c>
      <c r="E98" s="3">
        <f t="shared" si="3"/>
        <v>-9.2000000000000028</v>
      </c>
    </row>
    <row r="99" spans="1:5" x14ac:dyDescent="0.25">
      <c r="A99">
        <v>64</v>
      </c>
      <c r="B99" s="3">
        <f t="shared" si="0"/>
        <v>3.1999999999999993</v>
      </c>
      <c r="C99" s="3">
        <f t="shared" si="1"/>
        <v>8.4</v>
      </c>
      <c r="D99" s="3">
        <f t="shared" si="2"/>
        <v>14.8</v>
      </c>
      <c r="E99" s="3">
        <f t="shared" si="3"/>
        <v>-9.6000000000000014</v>
      </c>
    </row>
    <row r="100" spans="1:5" x14ac:dyDescent="0.25">
      <c r="A100">
        <v>65</v>
      </c>
      <c r="B100" s="3">
        <f t="shared" ref="B100:B115" si="4">+$B$7+A100*$C$7</f>
        <v>3</v>
      </c>
      <c r="C100" s="3">
        <f t="shared" ref="C100:C115" si="5">+$B$16+A100*$C$16</f>
        <v>8.5</v>
      </c>
      <c r="D100" s="3">
        <f t="shared" ref="D100:D115" si="6">+$B$18+A100*$C$18</f>
        <v>15</v>
      </c>
      <c r="E100" s="3">
        <f t="shared" ref="E100:E115" si="7">+$B$9+A100*$C$9</f>
        <v>-10</v>
      </c>
    </row>
    <row r="101" spans="1:5" x14ac:dyDescent="0.25">
      <c r="A101">
        <v>66</v>
      </c>
      <c r="B101" s="3">
        <f t="shared" si="4"/>
        <v>2.7999999999999989</v>
      </c>
      <c r="C101" s="3">
        <f t="shared" si="5"/>
        <v>8.6000000000000014</v>
      </c>
      <c r="D101" s="3">
        <f t="shared" si="6"/>
        <v>15.200000000000001</v>
      </c>
      <c r="E101" s="3">
        <f t="shared" si="7"/>
        <v>-10.400000000000002</v>
      </c>
    </row>
    <row r="102" spans="1:5" x14ac:dyDescent="0.25">
      <c r="A102">
        <v>67</v>
      </c>
      <c r="B102" s="3">
        <f t="shared" si="4"/>
        <v>2.5999999999999996</v>
      </c>
      <c r="C102" s="3">
        <f t="shared" si="5"/>
        <v>8.6999999999999993</v>
      </c>
      <c r="D102" s="3">
        <f t="shared" si="6"/>
        <v>15.4</v>
      </c>
      <c r="E102" s="3">
        <f t="shared" si="7"/>
        <v>-10.8</v>
      </c>
    </row>
    <row r="103" spans="1:5" x14ac:dyDescent="0.25">
      <c r="A103">
        <v>68</v>
      </c>
      <c r="B103" s="3">
        <f t="shared" si="4"/>
        <v>2.3999999999999986</v>
      </c>
      <c r="C103" s="3">
        <f t="shared" si="5"/>
        <v>8.8000000000000007</v>
      </c>
      <c r="D103" s="3">
        <f t="shared" si="6"/>
        <v>15.600000000000001</v>
      </c>
      <c r="E103" s="3">
        <f t="shared" si="7"/>
        <v>-11.200000000000003</v>
      </c>
    </row>
    <row r="104" spans="1:5" x14ac:dyDescent="0.25">
      <c r="A104">
        <v>69</v>
      </c>
      <c r="B104" s="3">
        <f t="shared" si="4"/>
        <v>2.1999999999999993</v>
      </c>
      <c r="C104" s="3">
        <f t="shared" si="5"/>
        <v>8.9</v>
      </c>
      <c r="D104" s="3">
        <f t="shared" si="6"/>
        <v>15.8</v>
      </c>
      <c r="E104" s="3">
        <f t="shared" si="7"/>
        <v>-11.600000000000001</v>
      </c>
    </row>
    <row r="105" spans="1:5" x14ac:dyDescent="0.25">
      <c r="A105">
        <v>70</v>
      </c>
      <c r="B105" s="3">
        <f t="shared" si="4"/>
        <v>2</v>
      </c>
      <c r="C105" s="3">
        <f t="shared" si="5"/>
        <v>9</v>
      </c>
      <c r="D105" s="3">
        <f t="shared" si="6"/>
        <v>16</v>
      </c>
      <c r="E105" s="3">
        <f t="shared" si="7"/>
        <v>-12</v>
      </c>
    </row>
    <row r="106" spans="1:5" x14ac:dyDescent="0.25">
      <c r="A106">
        <v>71</v>
      </c>
      <c r="B106" s="3">
        <f t="shared" si="4"/>
        <v>1.7999999999999989</v>
      </c>
      <c r="C106" s="3">
        <f t="shared" si="5"/>
        <v>9.1000000000000014</v>
      </c>
      <c r="D106" s="3">
        <f t="shared" si="6"/>
        <v>16.200000000000003</v>
      </c>
      <c r="E106" s="3">
        <f t="shared" si="7"/>
        <v>-12.400000000000002</v>
      </c>
    </row>
    <row r="107" spans="1:5" x14ac:dyDescent="0.25">
      <c r="A107">
        <v>72</v>
      </c>
      <c r="B107" s="3">
        <f t="shared" si="4"/>
        <v>1.5999999999999996</v>
      </c>
      <c r="C107" s="3">
        <f t="shared" si="5"/>
        <v>9.1999999999999993</v>
      </c>
      <c r="D107" s="3">
        <f t="shared" si="6"/>
        <v>16.399999999999999</v>
      </c>
      <c r="E107" s="3">
        <f t="shared" si="7"/>
        <v>-12.8</v>
      </c>
    </row>
    <row r="108" spans="1:5" x14ac:dyDescent="0.25">
      <c r="A108">
        <v>73</v>
      </c>
      <c r="B108" s="3">
        <f t="shared" si="4"/>
        <v>1.3999999999999986</v>
      </c>
      <c r="C108" s="3">
        <f t="shared" si="5"/>
        <v>9.3000000000000007</v>
      </c>
      <c r="D108" s="3">
        <f t="shared" si="6"/>
        <v>16.600000000000001</v>
      </c>
      <c r="E108" s="3">
        <f t="shared" si="7"/>
        <v>-13.200000000000003</v>
      </c>
    </row>
    <row r="109" spans="1:5" x14ac:dyDescent="0.25">
      <c r="A109">
        <v>74</v>
      </c>
      <c r="B109" s="3">
        <f t="shared" si="4"/>
        <v>1.1999999999999993</v>
      </c>
      <c r="C109" s="3">
        <f t="shared" si="5"/>
        <v>9.4</v>
      </c>
      <c r="D109" s="3">
        <f t="shared" si="6"/>
        <v>16.8</v>
      </c>
      <c r="E109" s="3">
        <f t="shared" si="7"/>
        <v>-13.600000000000001</v>
      </c>
    </row>
    <row r="110" spans="1:5" x14ac:dyDescent="0.25">
      <c r="A110">
        <v>75</v>
      </c>
      <c r="B110" s="3">
        <f t="shared" si="4"/>
        <v>1</v>
      </c>
      <c r="C110" s="3">
        <f t="shared" si="5"/>
        <v>9.5</v>
      </c>
      <c r="D110" s="3">
        <f t="shared" si="6"/>
        <v>17</v>
      </c>
      <c r="E110" s="3">
        <f t="shared" si="7"/>
        <v>-14</v>
      </c>
    </row>
    <row r="111" spans="1:5" x14ac:dyDescent="0.25">
      <c r="A111">
        <v>76</v>
      </c>
      <c r="B111" s="3">
        <f t="shared" si="4"/>
        <v>0.79999999999999893</v>
      </c>
      <c r="C111" s="3">
        <f t="shared" si="5"/>
        <v>9.6000000000000014</v>
      </c>
      <c r="D111" s="3">
        <f t="shared" si="6"/>
        <v>17.200000000000003</v>
      </c>
      <c r="E111" s="3">
        <f t="shared" si="7"/>
        <v>-14.400000000000002</v>
      </c>
    </row>
    <row r="112" spans="1:5" x14ac:dyDescent="0.25">
      <c r="A112">
        <v>77</v>
      </c>
      <c r="B112" s="3">
        <f t="shared" si="4"/>
        <v>0.59999999999999964</v>
      </c>
      <c r="C112" s="3">
        <f t="shared" si="5"/>
        <v>9.6999999999999993</v>
      </c>
      <c r="D112" s="3">
        <f t="shared" si="6"/>
        <v>17.399999999999999</v>
      </c>
      <c r="E112" s="3">
        <f t="shared" si="7"/>
        <v>-14.8</v>
      </c>
    </row>
    <row r="113" spans="1:5" x14ac:dyDescent="0.25">
      <c r="A113">
        <v>78</v>
      </c>
      <c r="B113" s="3">
        <f t="shared" si="4"/>
        <v>0.39999999999999858</v>
      </c>
      <c r="C113" s="3">
        <f t="shared" si="5"/>
        <v>9.8000000000000007</v>
      </c>
      <c r="D113" s="3">
        <f t="shared" si="6"/>
        <v>17.600000000000001</v>
      </c>
      <c r="E113" s="3">
        <f t="shared" si="7"/>
        <v>-15.200000000000003</v>
      </c>
    </row>
    <row r="114" spans="1:5" x14ac:dyDescent="0.25">
      <c r="A114">
        <v>79</v>
      </c>
      <c r="B114" s="3">
        <f t="shared" si="4"/>
        <v>0.19999999999999929</v>
      </c>
      <c r="C114" s="3">
        <f t="shared" si="5"/>
        <v>9.9</v>
      </c>
      <c r="D114" s="3">
        <f t="shared" si="6"/>
        <v>17.8</v>
      </c>
      <c r="E114" s="3">
        <f t="shared" si="7"/>
        <v>-15.600000000000001</v>
      </c>
    </row>
    <row r="115" spans="1:5" x14ac:dyDescent="0.25">
      <c r="A115">
        <v>80</v>
      </c>
      <c r="B115" s="3">
        <f t="shared" si="4"/>
        <v>0</v>
      </c>
      <c r="C115" s="3">
        <f t="shared" si="5"/>
        <v>10</v>
      </c>
      <c r="D115" s="3">
        <f t="shared" si="6"/>
        <v>18</v>
      </c>
      <c r="E115" s="3">
        <f t="shared" si="7"/>
        <v>-16</v>
      </c>
    </row>
  </sheetData>
  <mergeCells count="5">
    <mergeCell ref="U1:V1"/>
    <mergeCell ref="X1:Y1"/>
    <mergeCell ref="B2:C2"/>
    <mergeCell ref="D2:E2"/>
    <mergeCell ref="B11:C11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47F9F-561D-4397-B4D1-A9161A799B33}">
  <dimension ref="A1:S63"/>
  <sheetViews>
    <sheetView workbookViewId="0">
      <selection activeCell="L10" sqref="L10"/>
    </sheetView>
  </sheetViews>
  <sheetFormatPr defaultRowHeight="15" x14ac:dyDescent="0.25"/>
  <cols>
    <col min="1" max="1" width="10.28515625" customWidth="1"/>
    <col min="2" max="2" width="12.5703125" customWidth="1"/>
    <col min="3" max="6" width="14.5703125" customWidth="1"/>
    <col min="8" max="8" width="8.5703125" customWidth="1"/>
    <col min="257" max="257" width="10.28515625" customWidth="1"/>
    <col min="258" max="258" width="12.5703125" customWidth="1"/>
    <col min="259" max="262" width="14.5703125" customWidth="1"/>
    <col min="264" max="264" width="8.5703125" customWidth="1"/>
    <col min="513" max="513" width="10.28515625" customWidth="1"/>
    <col min="514" max="514" width="12.5703125" customWidth="1"/>
    <col min="515" max="518" width="14.5703125" customWidth="1"/>
    <col min="520" max="520" width="8.5703125" customWidth="1"/>
    <col min="769" max="769" width="10.28515625" customWidth="1"/>
    <col min="770" max="770" width="12.5703125" customWidth="1"/>
    <col min="771" max="774" width="14.5703125" customWidth="1"/>
    <col min="776" max="776" width="8.5703125" customWidth="1"/>
    <col min="1025" max="1025" width="10.28515625" customWidth="1"/>
    <col min="1026" max="1026" width="12.5703125" customWidth="1"/>
    <col min="1027" max="1030" width="14.5703125" customWidth="1"/>
    <col min="1032" max="1032" width="8.5703125" customWidth="1"/>
    <col min="1281" max="1281" width="10.28515625" customWidth="1"/>
    <col min="1282" max="1282" width="12.5703125" customWidth="1"/>
    <col min="1283" max="1286" width="14.5703125" customWidth="1"/>
    <col min="1288" max="1288" width="8.5703125" customWidth="1"/>
    <col min="1537" max="1537" width="10.28515625" customWidth="1"/>
    <col min="1538" max="1538" width="12.5703125" customWidth="1"/>
    <col min="1539" max="1542" width="14.5703125" customWidth="1"/>
    <col min="1544" max="1544" width="8.5703125" customWidth="1"/>
    <col min="1793" max="1793" width="10.28515625" customWidth="1"/>
    <col min="1794" max="1794" width="12.5703125" customWidth="1"/>
    <col min="1795" max="1798" width="14.5703125" customWidth="1"/>
    <col min="1800" max="1800" width="8.5703125" customWidth="1"/>
    <col min="2049" max="2049" width="10.28515625" customWidth="1"/>
    <col min="2050" max="2050" width="12.5703125" customWidth="1"/>
    <col min="2051" max="2054" width="14.5703125" customWidth="1"/>
    <col min="2056" max="2056" width="8.5703125" customWidth="1"/>
    <col min="2305" max="2305" width="10.28515625" customWidth="1"/>
    <col min="2306" max="2306" width="12.5703125" customWidth="1"/>
    <col min="2307" max="2310" width="14.5703125" customWidth="1"/>
    <col min="2312" max="2312" width="8.5703125" customWidth="1"/>
    <col min="2561" max="2561" width="10.28515625" customWidth="1"/>
    <col min="2562" max="2562" width="12.5703125" customWidth="1"/>
    <col min="2563" max="2566" width="14.5703125" customWidth="1"/>
    <col min="2568" max="2568" width="8.5703125" customWidth="1"/>
    <col min="2817" max="2817" width="10.28515625" customWidth="1"/>
    <col min="2818" max="2818" width="12.5703125" customWidth="1"/>
    <col min="2819" max="2822" width="14.5703125" customWidth="1"/>
    <col min="2824" max="2824" width="8.5703125" customWidth="1"/>
    <col min="3073" max="3073" width="10.28515625" customWidth="1"/>
    <col min="3074" max="3074" width="12.5703125" customWidth="1"/>
    <col min="3075" max="3078" width="14.5703125" customWidth="1"/>
    <col min="3080" max="3080" width="8.5703125" customWidth="1"/>
    <col min="3329" max="3329" width="10.28515625" customWidth="1"/>
    <col min="3330" max="3330" width="12.5703125" customWidth="1"/>
    <col min="3331" max="3334" width="14.5703125" customWidth="1"/>
    <col min="3336" max="3336" width="8.5703125" customWidth="1"/>
    <col min="3585" max="3585" width="10.28515625" customWidth="1"/>
    <col min="3586" max="3586" width="12.5703125" customWidth="1"/>
    <col min="3587" max="3590" width="14.5703125" customWidth="1"/>
    <col min="3592" max="3592" width="8.5703125" customWidth="1"/>
    <col min="3841" max="3841" width="10.28515625" customWidth="1"/>
    <col min="3842" max="3842" width="12.5703125" customWidth="1"/>
    <col min="3843" max="3846" width="14.5703125" customWidth="1"/>
    <col min="3848" max="3848" width="8.5703125" customWidth="1"/>
    <col min="4097" max="4097" width="10.28515625" customWidth="1"/>
    <col min="4098" max="4098" width="12.5703125" customWidth="1"/>
    <col min="4099" max="4102" width="14.5703125" customWidth="1"/>
    <col min="4104" max="4104" width="8.5703125" customWidth="1"/>
    <col min="4353" max="4353" width="10.28515625" customWidth="1"/>
    <col min="4354" max="4354" width="12.5703125" customWidth="1"/>
    <col min="4355" max="4358" width="14.5703125" customWidth="1"/>
    <col min="4360" max="4360" width="8.5703125" customWidth="1"/>
    <col min="4609" max="4609" width="10.28515625" customWidth="1"/>
    <col min="4610" max="4610" width="12.5703125" customWidth="1"/>
    <col min="4611" max="4614" width="14.5703125" customWidth="1"/>
    <col min="4616" max="4616" width="8.5703125" customWidth="1"/>
    <col min="4865" max="4865" width="10.28515625" customWidth="1"/>
    <col min="4866" max="4866" width="12.5703125" customWidth="1"/>
    <col min="4867" max="4870" width="14.5703125" customWidth="1"/>
    <col min="4872" max="4872" width="8.5703125" customWidth="1"/>
    <col min="5121" max="5121" width="10.28515625" customWidth="1"/>
    <col min="5122" max="5122" width="12.5703125" customWidth="1"/>
    <col min="5123" max="5126" width="14.5703125" customWidth="1"/>
    <col min="5128" max="5128" width="8.5703125" customWidth="1"/>
    <col min="5377" max="5377" width="10.28515625" customWidth="1"/>
    <col min="5378" max="5378" width="12.5703125" customWidth="1"/>
    <col min="5379" max="5382" width="14.5703125" customWidth="1"/>
    <col min="5384" max="5384" width="8.5703125" customWidth="1"/>
    <col min="5633" max="5633" width="10.28515625" customWidth="1"/>
    <col min="5634" max="5634" width="12.5703125" customWidth="1"/>
    <col min="5635" max="5638" width="14.5703125" customWidth="1"/>
    <col min="5640" max="5640" width="8.5703125" customWidth="1"/>
    <col min="5889" max="5889" width="10.28515625" customWidth="1"/>
    <col min="5890" max="5890" width="12.5703125" customWidth="1"/>
    <col min="5891" max="5894" width="14.5703125" customWidth="1"/>
    <col min="5896" max="5896" width="8.5703125" customWidth="1"/>
    <col min="6145" max="6145" width="10.28515625" customWidth="1"/>
    <col min="6146" max="6146" width="12.5703125" customWidth="1"/>
    <col min="6147" max="6150" width="14.5703125" customWidth="1"/>
    <col min="6152" max="6152" width="8.5703125" customWidth="1"/>
    <col min="6401" max="6401" width="10.28515625" customWidth="1"/>
    <col min="6402" max="6402" width="12.5703125" customWidth="1"/>
    <col min="6403" max="6406" width="14.5703125" customWidth="1"/>
    <col min="6408" max="6408" width="8.5703125" customWidth="1"/>
    <col min="6657" max="6657" width="10.28515625" customWidth="1"/>
    <col min="6658" max="6658" width="12.5703125" customWidth="1"/>
    <col min="6659" max="6662" width="14.5703125" customWidth="1"/>
    <col min="6664" max="6664" width="8.5703125" customWidth="1"/>
    <col min="6913" max="6913" width="10.28515625" customWidth="1"/>
    <col min="6914" max="6914" width="12.5703125" customWidth="1"/>
    <col min="6915" max="6918" width="14.5703125" customWidth="1"/>
    <col min="6920" max="6920" width="8.5703125" customWidth="1"/>
    <col min="7169" max="7169" width="10.28515625" customWidth="1"/>
    <col min="7170" max="7170" width="12.5703125" customWidth="1"/>
    <col min="7171" max="7174" width="14.5703125" customWidth="1"/>
    <col min="7176" max="7176" width="8.5703125" customWidth="1"/>
    <col min="7425" max="7425" width="10.28515625" customWidth="1"/>
    <col min="7426" max="7426" width="12.5703125" customWidth="1"/>
    <col min="7427" max="7430" width="14.5703125" customWidth="1"/>
    <col min="7432" max="7432" width="8.5703125" customWidth="1"/>
    <col min="7681" max="7681" width="10.28515625" customWidth="1"/>
    <col min="7682" max="7682" width="12.5703125" customWidth="1"/>
    <col min="7683" max="7686" width="14.5703125" customWidth="1"/>
    <col min="7688" max="7688" width="8.5703125" customWidth="1"/>
    <col min="7937" max="7937" width="10.28515625" customWidth="1"/>
    <col min="7938" max="7938" width="12.5703125" customWidth="1"/>
    <col min="7939" max="7942" width="14.5703125" customWidth="1"/>
    <col min="7944" max="7944" width="8.5703125" customWidth="1"/>
    <col min="8193" max="8193" width="10.28515625" customWidth="1"/>
    <col min="8194" max="8194" width="12.5703125" customWidth="1"/>
    <col min="8195" max="8198" width="14.5703125" customWidth="1"/>
    <col min="8200" max="8200" width="8.5703125" customWidth="1"/>
    <col min="8449" max="8449" width="10.28515625" customWidth="1"/>
    <col min="8450" max="8450" width="12.5703125" customWidth="1"/>
    <col min="8451" max="8454" width="14.5703125" customWidth="1"/>
    <col min="8456" max="8456" width="8.5703125" customWidth="1"/>
    <col min="8705" max="8705" width="10.28515625" customWidth="1"/>
    <col min="8706" max="8706" width="12.5703125" customWidth="1"/>
    <col min="8707" max="8710" width="14.5703125" customWidth="1"/>
    <col min="8712" max="8712" width="8.5703125" customWidth="1"/>
    <col min="8961" max="8961" width="10.28515625" customWidth="1"/>
    <col min="8962" max="8962" width="12.5703125" customWidth="1"/>
    <col min="8963" max="8966" width="14.5703125" customWidth="1"/>
    <col min="8968" max="8968" width="8.5703125" customWidth="1"/>
    <col min="9217" max="9217" width="10.28515625" customWidth="1"/>
    <col min="9218" max="9218" width="12.5703125" customWidth="1"/>
    <col min="9219" max="9222" width="14.5703125" customWidth="1"/>
    <col min="9224" max="9224" width="8.5703125" customWidth="1"/>
    <col min="9473" max="9473" width="10.28515625" customWidth="1"/>
    <col min="9474" max="9474" width="12.5703125" customWidth="1"/>
    <col min="9475" max="9478" width="14.5703125" customWidth="1"/>
    <col min="9480" max="9480" width="8.5703125" customWidth="1"/>
    <col min="9729" max="9729" width="10.28515625" customWidth="1"/>
    <col min="9730" max="9730" width="12.5703125" customWidth="1"/>
    <col min="9731" max="9734" width="14.5703125" customWidth="1"/>
    <col min="9736" max="9736" width="8.5703125" customWidth="1"/>
    <col min="9985" max="9985" width="10.28515625" customWidth="1"/>
    <col min="9986" max="9986" width="12.5703125" customWidth="1"/>
    <col min="9987" max="9990" width="14.5703125" customWidth="1"/>
    <col min="9992" max="9992" width="8.5703125" customWidth="1"/>
    <col min="10241" max="10241" width="10.28515625" customWidth="1"/>
    <col min="10242" max="10242" width="12.5703125" customWidth="1"/>
    <col min="10243" max="10246" width="14.5703125" customWidth="1"/>
    <col min="10248" max="10248" width="8.5703125" customWidth="1"/>
    <col min="10497" max="10497" width="10.28515625" customWidth="1"/>
    <col min="10498" max="10498" width="12.5703125" customWidth="1"/>
    <col min="10499" max="10502" width="14.5703125" customWidth="1"/>
    <col min="10504" max="10504" width="8.5703125" customWidth="1"/>
    <col min="10753" max="10753" width="10.28515625" customWidth="1"/>
    <col min="10754" max="10754" width="12.5703125" customWidth="1"/>
    <col min="10755" max="10758" width="14.5703125" customWidth="1"/>
    <col min="10760" max="10760" width="8.5703125" customWidth="1"/>
    <col min="11009" max="11009" width="10.28515625" customWidth="1"/>
    <col min="11010" max="11010" width="12.5703125" customWidth="1"/>
    <col min="11011" max="11014" width="14.5703125" customWidth="1"/>
    <col min="11016" max="11016" width="8.5703125" customWidth="1"/>
    <col min="11265" max="11265" width="10.28515625" customWidth="1"/>
    <col min="11266" max="11266" width="12.5703125" customWidth="1"/>
    <col min="11267" max="11270" width="14.5703125" customWidth="1"/>
    <col min="11272" max="11272" width="8.5703125" customWidth="1"/>
    <col min="11521" max="11521" width="10.28515625" customWidth="1"/>
    <col min="11522" max="11522" width="12.5703125" customWidth="1"/>
    <col min="11523" max="11526" width="14.5703125" customWidth="1"/>
    <col min="11528" max="11528" width="8.5703125" customWidth="1"/>
    <col min="11777" max="11777" width="10.28515625" customWidth="1"/>
    <col min="11778" max="11778" width="12.5703125" customWidth="1"/>
    <col min="11779" max="11782" width="14.5703125" customWidth="1"/>
    <col min="11784" max="11784" width="8.5703125" customWidth="1"/>
    <col min="12033" max="12033" width="10.28515625" customWidth="1"/>
    <col min="12034" max="12034" width="12.5703125" customWidth="1"/>
    <col min="12035" max="12038" width="14.5703125" customWidth="1"/>
    <col min="12040" max="12040" width="8.5703125" customWidth="1"/>
    <col min="12289" max="12289" width="10.28515625" customWidth="1"/>
    <col min="12290" max="12290" width="12.5703125" customWidth="1"/>
    <col min="12291" max="12294" width="14.5703125" customWidth="1"/>
    <col min="12296" max="12296" width="8.5703125" customWidth="1"/>
    <col min="12545" max="12545" width="10.28515625" customWidth="1"/>
    <col min="12546" max="12546" width="12.5703125" customWidth="1"/>
    <col min="12547" max="12550" width="14.5703125" customWidth="1"/>
    <col min="12552" max="12552" width="8.5703125" customWidth="1"/>
    <col min="12801" max="12801" width="10.28515625" customWidth="1"/>
    <col min="12802" max="12802" width="12.5703125" customWidth="1"/>
    <col min="12803" max="12806" width="14.5703125" customWidth="1"/>
    <col min="12808" max="12808" width="8.5703125" customWidth="1"/>
    <col min="13057" max="13057" width="10.28515625" customWidth="1"/>
    <col min="13058" max="13058" width="12.5703125" customWidth="1"/>
    <col min="13059" max="13062" width="14.5703125" customWidth="1"/>
    <col min="13064" max="13064" width="8.5703125" customWidth="1"/>
    <col min="13313" max="13313" width="10.28515625" customWidth="1"/>
    <col min="13314" max="13314" width="12.5703125" customWidth="1"/>
    <col min="13315" max="13318" width="14.5703125" customWidth="1"/>
    <col min="13320" max="13320" width="8.5703125" customWidth="1"/>
    <col min="13569" max="13569" width="10.28515625" customWidth="1"/>
    <col min="13570" max="13570" width="12.5703125" customWidth="1"/>
    <col min="13571" max="13574" width="14.5703125" customWidth="1"/>
    <col min="13576" max="13576" width="8.5703125" customWidth="1"/>
    <col min="13825" max="13825" width="10.28515625" customWidth="1"/>
    <col min="13826" max="13826" width="12.5703125" customWidth="1"/>
    <col min="13827" max="13830" width="14.5703125" customWidth="1"/>
    <col min="13832" max="13832" width="8.5703125" customWidth="1"/>
    <col min="14081" max="14081" width="10.28515625" customWidth="1"/>
    <col min="14082" max="14082" width="12.5703125" customWidth="1"/>
    <col min="14083" max="14086" width="14.5703125" customWidth="1"/>
    <col min="14088" max="14088" width="8.5703125" customWidth="1"/>
    <col min="14337" max="14337" width="10.28515625" customWidth="1"/>
    <col min="14338" max="14338" width="12.5703125" customWidth="1"/>
    <col min="14339" max="14342" width="14.5703125" customWidth="1"/>
    <col min="14344" max="14344" width="8.5703125" customWidth="1"/>
    <col min="14593" max="14593" width="10.28515625" customWidth="1"/>
    <col min="14594" max="14594" width="12.5703125" customWidth="1"/>
    <col min="14595" max="14598" width="14.5703125" customWidth="1"/>
    <col min="14600" max="14600" width="8.5703125" customWidth="1"/>
    <col min="14849" max="14849" width="10.28515625" customWidth="1"/>
    <col min="14850" max="14850" width="12.5703125" customWidth="1"/>
    <col min="14851" max="14854" width="14.5703125" customWidth="1"/>
    <col min="14856" max="14856" width="8.5703125" customWidth="1"/>
    <col min="15105" max="15105" width="10.28515625" customWidth="1"/>
    <col min="15106" max="15106" width="12.5703125" customWidth="1"/>
    <col min="15107" max="15110" width="14.5703125" customWidth="1"/>
    <col min="15112" max="15112" width="8.5703125" customWidth="1"/>
    <col min="15361" max="15361" width="10.28515625" customWidth="1"/>
    <col min="15362" max="15362" width="12.5703125" customWidth="1"/>
    <col min="15363" max="15366" width="14.5703125" customWidth="1"/>
    <col min="15368" max="15368" width="8.5703125" customWidth="1"/>
    <col min="15617" max="15617" width="10.28515625" customWidth="1"/>
    <col min="15618" max="15618" width="12.5703125" customWidth="1"/>
    <col min="15619" max="15622" width="14.5703125" customWidth="1"/>
    <col min="15624" max="15624" width="8.5703125" customWidth="1"/>
    <col min="15873" max="15873" width="10.28515625" customWidth="1"/>
    <col min="15874" max="15874" width="12.5703125" customWidth="1"/>
    <col min="15875" max="15878" width="14.5703125" customWidth="1"/>
    <col min="15880" max="15880" width="8.5703125" customWidth="1"/>
    <col min="16129" max="16129" width="10.28515625" customWidth="1"/>
    <col min="16130" max="16130" width="12.5703125" customWidth="1"/>
    <col min="16131" max="16134" width="14.5703125" customWidth="1"/>
    <col min="16136" max="16136" width="8.5703125" customWidth="1"/>
  </cols>
  <sheetData>
    <row r="1" spans="1:19" x14ac:dyDescent="0.25">
      <c r="A1" s="20" t="s">
        <v>73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x14ac:dyDescent="0.25"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x14ac:dyDescent="0.25">
      <c r="A3" t="s">
        <v>74</v>
      </c>
      <c r="D3" s="21"/>
      <c r="E3" s="22"/>
      <c r="F3" s="22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x14ac:dyDescent="0.25">
      <c r="D4" s="21"/>
      <c r="E4" s="22"/>
      <c r="F4" s="22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19" ht="15.75" thickBot="1" x14ac:dyDescent="0.3">
      <c r="A5" t="s">
        <v>75</v>
      </c>
      <c r="D5" s="21"/>
      <c r="E5" s="22"/>
      <c r="F5" s="22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19" ht="15.75" thickBot="1" x14ac:dyDescent="0.3">
      <c r="A6" s="65" t="s">
        <v>76</v>
      </c>
      <c r="B6" s="66"/>
      <c r="C6" s="69" t="s">
        <v>77</v>
      </c>
      <c r="D6" s="70"/>
      <c r="E6" s="70"/>
      <c r="F6" s="7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15.75" thickBot="1" x14ac:dyDescent="0.3">
      <c r="A7" s="67"/>
      <c r="B7" s="68"/>
      <c r="C7" s="72" t="s">
        <v>78</v>
      </c>
      <c r="D7" s="73"/>
      <c r="E7" s="74" t="s">
        <v>79</v>
      </c>
      <c r="F7" s="75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</row>
    <row r="8" spans="1:19" x14ac:dyDescent="0.25">
      <c r="A8" s="80" t="s">
        <v>80</v>
      </c>
      <c r="B8" s="82" t="str">
        <f>+C7</f>
        <v>Aumenta la produzione</v>
      </c>
      <c r="C8" s="23"/>
      <c r="D8" s="24">
        <v>10</v>
      </c>
      <c r="E8" s="23"/>
      <c r="F8" s="24">
        <v>5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</row>
    <row r="9" spans="1:19" ht="15.75" thickBot="1" x14ac:dyDescent="0.3">
      <c r="A9" s="80"/>
      <c r="B9" s="83"/>
      <c r="C9" s="25">
        <v>10</v>
      </c>
      <c r="D9" s="26"/>
      <c r="E9" s="25">
        <v>30</v>
      </c>
      <c r="F9" s="2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</row>
    <row r="10" spans="1:19" x14ac:dyDescent="0.25">
      <c r="A10" s="80"/>
      <c r="B10" s="84" t="str">
        <f>+E7</f>
        <v>Non aumenta la produzione</v>
      </c>
      <c r="C10" s="27"/>
      <c r="D10" s="28">
        <v>30</v>
      </c>
      <c r="E10" s="27"/>
      <c r="F10" s="28">
        <v>20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</row>
    <row r="11" spans="1:19" ht="15.75" thickBot="1" x14ac:dyDescent="0.3">
      <c r="A11" s="81"/>
      <c r="B11" s="68"/>
      <c r="C11" s="25">
        <v>5</v>
      </c>
      <c r="D11" s="26"/>
      <c r="E11" s="25">
        <v>20</v>
      </c>
      <c r="F11" s="26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</row>
    <row r="12" spans="1:19" x14ac:dyDescent="0.25"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</row>
    <row r="13" spans="1:19" ht="15.75" thickBot="1" x14ac:dyDescent="0.3"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19" ht="15.75" thickBot="1" x14ac:dyDescent="0.3">
      <c r="A14" s="65" t="s">
        <v>81</v>
      </c>
      <c r="B14" s="66"/>
      <c r="C14" s="69" t="s">
        <v>77</v>
      </c>
      <c r="D14" s="70"/>
      <c r="E14" s="70"/>
      <c r="F14" s="7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19" ht="15.75" thickBot="1" x14ac:dyDescent="0.3">
      <c r="A15" s="67"/>
      <c r="B15" s="68"/>
      <c r="C15" s="72" t="str">
        <f>+C7</f>
        <v>Aumenta la produzione</v>
      </c>
      <c r="D15" s="73"/>
      <c r="E15" s="74" t="str">
        <f>+E7</f>
        <v>Non aumenta la produzione</v>
      </c>
      <c r="F15" s="75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1:19" x14ac:dyDescent="0.25">
      <c r="A16" s="80" t="s">
        <v>80</v>
      </c>
      <c r="B16" s="82" t="str">
        <f>+B8</f>
        <v>Aumenta la produzione</v>
      </c>
      <c r="C16" s="76">
        <f>SUM(C8:D9)</f>
        <v>20</v>
      </c>
      <c r="D16" s="77"/>
      <c r="E16" s="76">
        <f>SUM(E8:F9)</f>
        <v>35</v>
      </c>
      <c r="F16" s="77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</row>
    <row r="17" spans="1:19" ht="15.75" thickBot="1" x14ac:dyDescent="0.3">
      <c r="A17" s="80"/>
      <c r="B17" s="83"/>
      <c r="C17" s="78"/>
      <c r="D17" s="79"/>
      <c r="E17" s="78"/>
      <c r="F17" s="79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</row>
    <row r="18" spans="1:19" x14ac:dyDescent="0.25">
      <c r="A18" s="80"/>
      <c r="B18" s="84" t="str">
        <f>+B10</f>
        <v>Non aumenta la produzione</v>
      </c>
      <c r="C18" s="76">
        <f>SUM(C10:D11)</f>
        <v>35</v>
      </c>
      <c r="D18" s="77"/>
      <c r="E18" s="76">
        <f>SUM(E10:F11)</f>
        <v>40</v>
      </c>
      <c r="F18" s="77"/>
    </row>
    <row r="19" spans="1:19" ht="15.75" thickBot="1" x14ac:dyDescent="0.3">
      <c r="A19" s="81"/>
      <c r="B19" s="68"/>
      <c r="C19" s="78"/>
      <c r="D19" s="79"/>
      <c r="E19" s="78"/>
      <c r="F19" s="79"/>
    </row>
    <row r="21" spans="1:19" x14ac:dyDescent="0.25">
      <c r="A21" t="str">
        <f>+A16</f>
        <v>Impresa A</v>
      </c>
      <c r="B21">
        <f>IF(C9&gt;C11,1,0)</f>
        <v>1</v>
      </c>
      <c r="C21">
        <f>IF(E9&gt;E11,1,0)</f>
        <v>1</v>
      </c>
      <c r="D21">
        <f>+C21+B21</f>
        <v>2</v>
      </c>
      <c r="E21" t="str">
        <f>IF(D21=2,"Aumenta","-")</f>
        <v>Aumenta</v>
      </c>
      <c r="F21" t="str">
        <f>IF(D21=0,"Non aumenta","-")</f>
        <v>-</v>
      </c>
    </row>
    <row r="22" spans="1:19" x14ac:dyDescent="0.25">
      <c r="A22" t="str">
        <f>+C14</f>
        <v>Impresa B</v>
      </c>
      <c r="B22">
        <f>IF(D8&gt;F8,1,0)</f>
        <v>1</v>
      </c>
      <c r="C22">
        <f>IF(D10&gt;F10,1,0)</f>
        <v>1</v>
      </c>
      <c r="D22">
        <f>+C22+B22</f>
        <v>2</v>
      </c>
      <c r="E22" t="str">
        <f>IF(D22=2,"Aumenta","-")</f>
        <v>Aumenta</v>
      </c>
      <c r="F22" t="str">
        <f>IF(D22=0,"Non aumenta","-")</f>
        <v>-</v>
      </c>
    </row>
    <row r="24" spans="1:19" x14ac:dyDescent="0.25">
      <c r="D24" s="21"/>
      <c r="E24" s="22"/>
      <c r="F24" s="22"/>
    </row>
    <row r="25" spans="1:19" ht="15.75" thickBot="1" x14ac:dyDescent="0.3">
      <c r="A25" t="s">
        <v>82</v>
      </c>
      <c r="D25" s="21"/>
      <c r="E25" s="22"/>
      <c r="F25" s="22"/>
    </row>
    <row r="26" spans="1:19" ht="15.75" thickBot="1" x14ac:dyDescent="0.3">
      <c r="A26" s="65" t="s">
        <v>76</v>
      </c>
      <c r="B26" s="66"/>
      <c r="C26" s="69" t="s">
        <v>77</v>
      </c>
      <c r="D26" s="70"/>
      <c r="E26" s="70"/>
      <c r="F26" s="71"/>
    </row>
    <row r="27" spans="1:19" ht="15.75" thickBot="1" x14ac:dyDescent="0.3">
      <c r="A27" s="67"/>
      <c r="B27" s="68"/>
      <c r="C27" s="72" t="s">
        <v>78</v>
      </c>
      <c r="D27" s="73"/>
      <c r="E27" s="74" t="s">
        <v>79</v>
      </c>
      <c r="F27" s="75"/>
    </row>
    <row r="28" spans="1:19" x14ac:dyDescent="0.25">
      <c r="A28" s="80" t="s">
        <v>80</v>
      </c>
      <c r="B28" s="82" t="str">
        <f>+C27</f>
        <v>Aumenta la produzione</v>
      </c>
      <c r="C28" s="23"/>
      <c r="D28" s="24">
        <v>30</v>
      </c>
      <c r="E28" s="23"/>
      <c r="F28" s="24">
        <v>5</v>
      </c>
    </row>
    <row r="29" spans="1:19" ht="15.75" thickBot="1" x14ac:dyDescent="0.3">
      <c r="A29" s="80"/>
      <c r="B29" s="83"/>
      <c r="C29" s="25">
        <v>30</v>
      </c>
      <c r="D29" s="26"/>
      <c r="E29" s="25">
        <v>30</v>
      </c>
      <c r="F29" s="26"/>
    </row>
    <row r="30" spans="1:19" x14ac:dyDescent="0.25">
      <c r="A30" s="80"/>
      <c r="B30" s="84" t="str">
        <f>+E27</f>
        <v>Non aumenta la produzione</v>
      </c>
      <c r="C30" s="27"/>
      <c r="D30" s="28">
        <v>30</v>
      </c>
      <c r="E30" s="27"/>
      <c r="F30" s="28">
        <v>20</v>
      </c>
    </row>
    <row r="31" spans="1:19" ht="15.75" thickBot="1" x14ac:dyDescent="0.3">
      <c r="A31" s="81"/>
      <c r="B31" s="68"/>
      <c r="C31" s="25">
        <v>5</v>
      </c>
      <c r="D31" s="26"/>
      <c r="E31" s="25">
        <v>20</v>
      </c>
      <c r="F31" s="26"/>
    </row>
    <row r="32" spans="1:19" x14ac:dyDescent="0.25">
      <c r="D32" s="21"/>
      <c r="E32" s="21"/>
      <c r="F32" s="21"/>
    </row>
    <row r="33" spans="1:6" ht="15.75" thickBot="1" x14ac:dyDescent="0.3">
      <c r="D33" s="21"/>
      <c r="E33" s="21"/>
      <c r="F33" s="21"/>
    </row>
    <row r="34" spans="1:6" ht="15.75" thickBot="1" x14ac:dyDescent="0.3">
      <c r="A34" s="65" t="s">
        <v>81</v>
      </c>
      <c r="B34" s="66"/>
      <c r="C34" s="69" t="s">
        <v>77</v>
      </c>
      <c r="D34" s="70"/>
      <c r="E34" s="70"/>
      <c r="F34" s="71"/>
    </row>
    <row r="35" spans="1:6" ht="15.75" thickBot="1" x14ac:dyDescent="0.3">
      <c r="A35" s="67"/>
      <c r="B35" s="68"/>
      <c r="C35" s="72" t="str">
        <f>+C27</f>
        <v>Aumenta la produzione</v>
      </c>
      <c r="D35" s="73"/>
      <c r="E35" s="74" t="str">
        <f>+E27</f>
        <v>Non aumenta la produzione</v>
      </c>
      <c r="F35" s="75"/>
    </row>
    <row r="36" spans="1:6" x14ac:dyDescent="0.25">
      <c r="A36" s="80" t="s">
        <v>80</v>
      </c>
      <c r="B36" s="82" t="str">
        <f>+B28</f>
        <v>Aumenta la produzione</v>
      </c>
      <c r="C36" s="76">
        <f>SUM(C28:D29)</f>
        <v>60</v>
      </c>
      <c r="D36" s="77"/>
      <c r="E36" s="76">
        <f>SUM(E28:F29)</f>
        <v>35</v>
      </c>
      <c r="F36" s="77"/>
    </row>
    <row r="37" spans="1:6" ht="15.75" thickBot="1" x14ac:dyDescent="0.3">
      <c r="A37" s="80"/>
      <c r="B37" s="83"/>
      <c r="C37" s="78"/>
      <c r="D37" s="79"/>
      <c r="E37" s="78"/>
      <c r="F37" s="79"/>
    </row>
    <row r="38" spans="1:6" x14ac:dyDescent="0.25">
      <c r="A38" s="80"/>
      <c r="B38" s="84" t="str">
        <f>+B30</f>
        <v>Non aumenta la produzione</v>
      </c>
      <c r="C38" s="76">
        <f>SUM(C30:D31)</f>
        <v>35</v>
      </c>
      <c r="D38" s="77"/>
      <c r="E38" s="76">
        <f>SUM(E30:F31)</f>
        <v>40</v>
      </c>
      <c r="F38" s="77"/>
    </row>
    <row r="39" spans="1:6" ht="15.75" thickBot="1" x14ac:dyDescent="0.3">
      <c r="A39" s="81"/>
      <c r="B39" s="68"/>
      <c r="C39" s="78"/>
      <c r="D39" s="79"/>
      <c r="E39" s="78"/>
      <c r="F39" s="79"/>
    </row>
    <row r="41" spans="1:6" x14ac:dyDescent="0.25">
      <c r="A41" t="str">
        <f>+A36</f>
        <v>Impresa A</v>
      </c>
      <c r="B41">
        <f>IF(C29&gt;C31,1,0)</f>
        <v>1</v>
      </c>
      <c r="C41">
        <f>IF(E29&gt;E31,1,0)</f>
        <v>1</v>
      </c>
      <c r="D41">
        <f>+C41+B41</f>
        <v>2</v>
      </c>
      <c r="E41" t="str">
        <f>IF(D41=2,"Aumenta","-")</f>
        <v>Aumenta</v>
      </c>
      <c r="F41" t="str">
        <f>IF(D41=0,"Non aumenta","-")</f>
        <v>-</v>
      </c>
    </row>
    <row r="42" spans="1:6" x14ac:dyDescent="0.25">
      <c r="A42" t="str">
        <f>+C34</f>
        <v>Impresa B</v>
      </c>
      <c r="B42">
        <f>IF(D28&gt;F28,1,0)</f>
        <v>1</v>
      </c>
      <c r="C42">
        <f>IF(D30&gt;F30,1,0)</f>
        <v>1</v>
      </c>
      <c r="D42">
        <f>+C42+B42</f>
        <v>2</v>
      </c>
      <c r="E42" t="str">
        <f>IF(D42=2,"Aumenta","-")</f>
        <v>Aumenta</v>
      </c>
      <c r="F42" t="str">
        <f>IF(D42=0,"Non aumenta","-")</f>
        <v>-</v>
      </c>
    </row>
    <row r="46" spans="1:6" ht="15.75" thickBot="1" x14ac:dyDescent="0.3">
      <c r="A46" t="s">
        <v>83</v>
      </c>
      <c r="D46" s="21"/>
      <c r="E46" s="22"/>
      <c r="F46" s="22"/>
    </row>
    <row r="47" spans="1:6" ht="13.5" customHeight="1" thickBot="1" x14ac:dyDescent="0.3">
      <c r="A47" s="65" t="s">
        <v>76</v>
      </c>
      <c r="B47" s="66"/>
      <c r="C47" s="69" t="s">
        <v>77</v>
      </c>
      <c r="D47" s="70"/>
      <c r="E47" s="70"/>
      <c r="F47" s="71"/>
    </row>
    <row r="48" spans="1:6" ht="15.75" thickBot="1" x14ac:dyDescent="0.3">
      <c r="A48" s="67"/>
      <c r="B48" s="68"/>
      <c r="C48" s="72" t="s">
        <v>78</v>
      </c>
      <c r="D48" s="73"/>
      <c r="E48" s="74" t="s">
        <v>79</v>
      </c>
      <c r="F48" s="75"/>
    </row>
    <row r="49" spans="1:6" ht="12.75" customHeight="1" x14ac:dyDescent="0.25">
      <c r="A49" s="80" t="s">
        <v>80</v>
      </c>
      <c r="B49" s="82" t="str">
        <f>+C48</f>
        <v>Aumenta la produzione</v>
      </c>
      <c r="C49" s="23"/>
      <c r="D49" s="24">
        <v>10</v>
      </c>
      <c r="E49" s="23"/>
      <c r="F49" s="24">
        <v>20</v>
      </c>
    </row>
    <row r="50" spans="1:6" ht="15.75" thickBot="1" x14ac:dyDescent="0.3">
      <c r="A50" s="80"/>
      <c r="B50" s="83"/>
      <c r="C50" s="25">
        <v>10</v>
      </c>
      <c r="D50" s="26"/>
      <c r="E50" s="25">
        <v>60</v>
      </c>
      <c r="F50" s="26"/>
    </row>
    <row r="51" spans="1:6" x14ac:dyDescent="0.25">
      <c r="A51" s="80"/>
      <c r="B51" s="84" t="str">
        <f>+E48</f>
        <v>Non aumenta la produzione</v>
      </c>
      <c r="C51" s="27"/>
      <c r="D51" s="28">
        <v>60</v>
      </c>
      <c r="E51" s="27"/>
      <c r="F51" s="28">
        <v>50</v>
      </c>
    </row>
    <row r="52" spans="1:6" ht="15.75" thickBot="1" x14ac:dyDescent="0.3">
      <c r="A52" s="81"/>
      <c r="B52" s="68"/>
      <c r="C52" s="25">
        <v>20</v>
      </c>
      <c r="D52" s="26"/>
      <c r="E52" s="25">
        <v>50</v>
      </c>
      <c r="F52" s="26"/>
    </row>
    <row r="53" spans="1:6" x14ac:dyDescent="0.25">
      <c r="D53" s="21"/>
      <c r="E53" s="21"/>
      <c r="F53" s="21"/>
    </row>
    <row r="54" spans="1:6" ht="15.75" thickBot="1" x14ac:dyDescent="0.3">
      <c r="D54" s="21"/>
      <c r="E54" s="21"/>
      <c r="F54" s="21"/>
    </row>
    <row r="55" spans="1:6" ht="15.75" thickBot="1" x14ac:dyDescent="0.3">
      <c r="A55" s="65" t="s">
        <v>81</v>
      </c>
      <c r="B55" s="66"/>
      <c r="C55" s="69" t="s">
        <v>77</v>
      </c>
      <c r="D55" s="70"/>
      <c r="E55" s="70"/>
      <c r="F55" s="71"/>
    </row>
    <row r="56" spans="1:6" ht="15.75" thickBot="1" x14ac:dyDescent="0.3">
      <c r="A56" s="67"/>
      <c r="B56" s="68"/>
      <c r="C56" s="72" t="str">
        <f>+C48</f>
        <v>Aumenta la produzione</v>
      </c>
      <c r="D56" s="73"/>
      <c r="E56" s="74" t="str">
        <f>+E48</f>
        <v>Non aumenta la produzione</v>
      </c>
      <c r="F56" s="75"/>
    </row>
    <row r="57" spans="1:6" x14ac:dyDescent="0.25">
      <c r="A57" s="80" t="s">
        <v>80</v>
      </c>
      <c r="B57" s="82" t="str">
        <f>+B49</f>
        <v>Aumenta la produzione</v>
      </c>
      <c r="C57" s="76">
        <f>SUM(C49:D50)</f>
        <v>20</v>
      </c>
      <c r="D57" s="77"/>
      <c r="E57" s="76">
        <f>SUM(E49:F50)</f>
        <v>80</v>
      </c>
      <c r="F57" s="77"/>
    </row>
    <row r="58" spans="1:6" ht="15.75" thickBot="1" x14ac:dyDescent="0.3">
      <c r="A58" s="80"/>
      <c r="B58" s="83"/>
      <c r="C58" s="78"/>
      <c r="D58" s="79"/>
      <c r="E58" s="78"/>
      <c r="F58" s="79"/>
    </row>
    <row r="59" spans="1:6" x14ac:dyDescent="0.25">
      <c r="A59" s="80"/>
      <c r="B59" s="84" t="str">
        <f>+B51</f>
        <v>Non aumenta la produzione</v>
      </c>
      <c r="C59" s="76">
        <f>SUM(C51:D52)</f>
        <v>80</v>
      </c>
      <c r="D59" s="77"/>
      <c r="E59" s="76">
        <f>SUM(E51:F52)</f>
        <v>100</v>
      </c>
      <c r="F59" s="77"/>
    </row>
    <row r="60" spans="1:6" ht="15.75" thickBot="1" x14ac:dyDescent="0.3">
      <c r="A60" s="81"/>
      <c r="B60" s="68"/>
      <c r="C60" s="78"/>
      <c r="D60" s="79"/>
      <c r="E60" s="78"/>
      <c r="F60" s="79"/>
    </row>
    <row r="62" spans="1:6" x14ac:dyDescent="0.25">
      <c r="A62" t="str">
        <f>+A57</f>
        <v>Impresa A</v>
      </c>
      <c r="B62">
        <f>IF(C50&gt;C52,1,0)</f>
        <v>0</v>
      </c>
      <c r="C62">
        <f>IF(E50&gt;E52,1,0)</f>
        <v>1</v>
      </c>
      <c r="D62">
        <f>+C62+B62</f>
        <v>1</v>
      </c>
      <c r="E62" t="str">
        <f>IF(D62=2,"Aumenta","-")</f>
        <v>-</v>
      </c>
      <c r="F62" t="str">
        <f>IF(D62=0,"Non aumenta","-")</f>
        <v>-</v>
      </c>
    </row>
    <row r="63" spans="1:6" x14ac:dyDescent="0.25">
      <c r="A63" t="str">
        <f>+C55</f>
        <v>Impresa B</v>
      </c>
      <c r="B63">
        <f>IF(D49&gt;F49,1,0)</f>
        <v>0</v>
      </c>
      <c r="C63">
        <f>IF(D51&gt;F51,1,0)</f>
        <v>1</v>
      </c>
      <c r="D63">
        <f>+C63+B63</f>
        <v>1</v>
      </c>
      <c r="E63" t="str">
        <f>IF(D63=2,"Aumenta","-")</f>
        <v>-</v>
      </c>
      <c r="F63" t="str">
        <f>IF(D63=0,"Non aumenta","-")</f>
        <v>-</v>
      </c>
    </row>
  </sheetData>
  <mergeCells count="54">
    <mergeCell ref="A6:B7"/>
    <mergeCell ref="C6:F6"/>
    <mergeCell ref="C7:D7"/>
    <mergeCell ref="E7:F7"/>
    <mergeCell ref="A8:A11"/>
    <mergeCell ref="B8:B9"/>
    <mergeCell ref="B10:B11"/>
    <mergeCell ref="A28:A31"/>
    <mergeCell ref="B28:B29"/>
    <mergeCell ref="B30:B31"/>
    <mergeCell ref="A14:B15"/>
    <mergeCell ref="C14:F14"/>
    <mergeCell ref="C15:D15"/>
    <mergeCell ref="E15:F15"/>
    <mergeCell ref="A16:A19"/>
    <mergeCell ref="B16:B17"/>
    <mergeCell ref="C16:D17"/>
    <mergeCell ref="E16:F17"/>
    <mergeCell ref="B18:B19"/>
    <mergeCell ref="C18:D19"/>
    <mergeCell ref="E18:F19"/>
    <mergeCell ref="A26:B27"/>
    <mergeCell ref="C26:F26"/>
    <mergeCell ref="C27:D27"/>
    <mergeCell ref="E27:F27"/>
    <mergeCell ref="A49:A52"/>
    <mergeCell ref="B49:B50"/>
    <mergeCell ref="B51:B52"/>
    <mergeCell ref="A34:B35"/>
    <mergeCell ref="C34:F34"/>
    <mergeCell ref="C35:D35"/>
    <mergeCell ref="E35:F35"/>
    <mergeCell ref="A36:A39"/>
    <mergeCell ref="B36:B37"/>
    <mergeCell ref="C36:D37"/>
    <mergeCell ref="E36:F37"/>
    <mergeCell ref="B38:B39"/>
    <mergeCell ref="C38:D39"/>
    <mergeCell ref="E38:F39"/>
    <mergeCell ref="A47:B48"/>
    <mergeCell ref="C47:F47"/>
    <mergeCell ref="C48:D48"/>
    <mergeCell ref="E48:F48"/>
    <mergeCell ref="E59:F60"/>
    <mergeCell ref="A55:B56"/>
    <mergeCell ref="C55:F55"/>
    <mergeCell ref="C56:D56"/>
    <mergeCell ref="E56:F56"/>
    <mergeCell ref="A57:A60"/>
    <mergeCell ref="B57:B58"/>
    <mergeCell ref="C57:D58"/>
    <mergeCell ref="E57:F58"/>
    <mergeCell ref="B59:B60"/>
    <mergeCell ref="C59:D6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EA6D9-7E15-42BE-A658-BF61F0C84C1C}">
  <dimension ref="A1:M141"/>
  <sheetViews>
    <sheetView workbookViewId="0">
      <selection activeCell="F33" sqref="F33"/>
    </sheetView>
  </sheetViews>
  <sheetFormatPr defaultColWidth="8.7109375" defaultRowHeight="12.75" x14ac:dyDescent="0.2"/>
  <cols>
    <col min="1" max="1" width="14.7109375" style="37" customWidth="1"/>
    <col min="2" max="6" width="8.7109375" style="37"/>
    <col min="7" max="7" width="9.140625" style="38" customWidth="1"/>
    <col min="8" max="16384" width="8.7109375" style="37"/>
  </cols>
  <sheetData>
    <row r="1" spans="1:13" x14ac:dyDescent="0.2">
      <c r="A1" s="37" t="s">
        <v>115</v>
      </c>
    </row>
    <row r="3" spans="1:13" x14ac:dyDescent="0.2">
      <c r="A3" s="37" t="s">
        <v>116</v>
      </c>
    </row>
    <row r="4" spans="1:13" x14ac:dyDescent="0.2">
      <c r="A4" s="42" t="s">
        <v>117</v>
      </c>
      <c r="H4" s="41"/>
      <c r="I4" s="41"/>
      <c r="J4" s="41"/>
      <c r="K4" s="41"/>
      <c r="L4" s="41"/>
      <c r="M4" s="41"/>
    </row>
    <row r="5" spans="1:13" x14ac:dyDescent="0.2">
      <c r="A5" s="37" t="s">
        <v>84</v>
      </c>
      <c r="B5" s="37">
        <v>-0.3</v>
      </c>
    </row>
    <row r="6" spans="1:13" x14ac:dyDescent="0.2">
      <c r="A6" s="37" t="s">
        <v>85</v>
      </c>
      <c r="B6" s="37">
        <v>20</v>
      </c>
      <c r="H6" s="40"/>
      <c r="I6" s="40"/>
      <c r="J6" s="40"/>
      <c r="K6" s="40"/>
      <c r="L6" s="40"/>
      <c r="M6" s="40"/>
    </row>
    <row r="7" spans="1:13" x14ac:dyDescent="0.2">
      <c r="A7" s="37" t="s">
        <v>118</v>
      </c>
      <c r="B7" s="40">
        <f>-B6/B5</f>
        <v>66.666666666666671</v>
      </c>
      <c r="H7" s="40"/>
      <c r="I7" s="40"/>
      <c r="J7" s="40"/>
      <c r="K7" s="40"/>
      <c r="L7" s="40"/>
      <c r="M7" s="40"/>
    </row>
    <row r="8" spans="1:13" x14ac:dyDescent="0.2">
      <c r="A8" s="37" t="s">
        <v>119</v>
      </c>
      <c r="B8" s="40">
        <f>-B6/(2*B5)</f>
        <v>33.333333333333336</v>
      </c>
      <c r="H8" s="40"/>
      <c r="I8" s="40"/>
      <c r="J8" s="40"/>
      <c r="K8" s="40"/>
      <c r="L8" s="40"/>
      <c r="M8" s="40"/>
    </row>
    <row r="9" spans="1:13" x14ac:dyDescent="0.2">
      <c r="A9" s="37" t="s">
        <v>120</v>
      </c>
      <c r="B9" s="37">
        <f>+B5*B8+B6</f>
        <v>10</v>
      </c>
      <c r="H9" s="40"/>
      <c r="I9" s="40"/>
      <c r="J9" s="40"/>
      <c r="K9" s="40"/>
      <c r="L9" s="40"/>
      <c r="M9" s="40"/>
    </row>
    <row r="10" spans="1:13" x14ac:dyDescent="0.2">
      <c r="H10" s="40"/>
      <c r="I10" s="40"/>
      <c r="J10" s="40"/>
      <c r="K10" s="40"/>
      <c r="L10" s="40"/>
      <c r="M10" s="40"/>
    </row>
    <row r="11" spans="1:13" x14ac:dyDescent="0.2">
      <c r="A11" s="37" t="s">
        <v>121</v>
      </c>
      <c r="B11" s="40">
        <f>+B8</f>
        <v>33.333333333333336</v>
      </c>
      <c r="C11" s="37">
        <v>0</v>
      </c>
    </row>
    <row r="12" spans="1:13" x14ac:dyDescent="0.2">
      <c r="B12" s="40">
        <f>+B11</f>
        <v>33.333333333333336</v>
      </c>
      <c r="C12" s="37">
        <f>+B9</f>
        <v>10</v>
      </c>
    </row>
    <row r="13" spans="1:13" x14ac:dyDescent="0.2">
      <c r="B13" s="37">
        <v>0</v>
      </c>
      <c r="C13" s="37">
        <f>+C12</f>
        <v>10</v>
      </c>
    </row>
    <row r="15" spans="1:13" x14ac:dyDescent="0.2">
      <c r="A15" s="37" t="s">
        <v>8</v>
      </c>
      <c r="B15" s="37">
        <v>0</v>
      </c>
      <c r="C15" s="37">
        <f>+B6</f>
        <v>20</v>
      </c>
    </row>
    <row r="16" spans="1:13" x14ac:dyDescent="0.2">
      <c r="B16" s="40">
        <f>+B7</f>
        <v>66.666666666666671</v>
      </c>
      <c r="C16" s="37">
        <v>0</v>
      </c>
    </row>
    <row r="18" spans="1:3" x14ac:dyDescent="0.2">
      <c r="A18" s="37" t="s">
        <v>122</v>
      </c>
      <c r="B18" s="37">
        <f>+B15</f>
        <v>0</v>
      </c>
      <c r="C18" s="37">
        <f>+C15</f>
        <v>20</v>
      </c>
    </row>
    <row r="19" spans="1:3" x14ac:dyDescent="0.2">
      <c r="B19" s="40">
        <f>+B8</f>
        <v>33.333333333333336</v>
      </c>
      <c r="C19" s="40">
        <f>+C16</f>
        <v>0</v>
      </c>
    </row>
    <row r="21" spans="1:3" x14ac:dyDescent="0.2">
      <c r="A21" s="37" t="s">
        <v>123</v>
      </c>
      <c r="B21" s="40">
        <f>+B19</f>
        <v>33.333333333333336</v>
      </c>
      <c r="C21" s="37">
        <f>+C13</f>
        <v>10</v>
      </c>
    </row>
    <row r="22" spans="1:3" x14ac:dyDescent="0.2">
      <c r="B22" s="37">
        <v>50</v>
      </c>
      <c r="C22" s="37">
        <v>0</v>
      </c>
    </row>
    <row r="25" spans="1:3" x14ac:dyDescent="0.2">
      <c r="A25" s="37" t="s">
        <v>124</v>
      </c>
      <c r="B25" s="37">
        <v>50</v>
      </c>
      <c r="C25" s="37">
        <v>0</v>
      </c>
    </row>
    <row r="26" spans="1:3" x14ac:dyDescent="0.2">
      <c r="B26" s="37">
        <v>50</v>
      </c>
      <c r="C26" s="37">
        <f>+B6+B5*B26</f>
        <v>5</v>
      </c>
    </row>
    <row r="27" spans="1:3" x14ac:dyDescent="0.2">
      <c r="B27" s="37">
        <v>0</v>
      </c>
      <c r="C27" s="37">
        <f>+C26</f>
        <v>5</v>
      </c>
    </row>
    <row r="124" spans="2:2" x14ac:dyDescent="0.2">
      <c r="B124" s="39"/>
    </row>
    <row r="141" spans="2:2" x14ac:dyDescent="0.2">
      <c r="B141" s="39"/>
    </row>
  </sheetData>
  <pageMargins left="0.75" right="0.75" top="1" bottom="1" header="0.5" footer="0.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EDE14-4475-4C5C-A27B-D34A751712DF}">
  <dimension ref="A1:AA34"/>
  <sheetViews>
    <sheetView workbookViewId="0">
      <selection activeCell="D33" sqref="D33"/>
    </sheetView>
  </sheetViews>
  <sheetFormatPr defaultColWidth="8.7109375" defaultRowHeight="12.75" x14ac:dyDescent="0.2"/>
  <cols>
    <col min="1" max="1" width="8.7109375" style="37"/>
    <col min="2" max="2" width="13.42578125" style="37" customWidth="1"/>
    <col min="3" max="3" width="17" style="37" customWidth="1"/>
    <col min="4" max="4" width="13.85546875" style="37" customWidth="1"/>
    <col min="5" max="5" width="8.7109375" style="37"/>
    <col min="6" max="6" width="12.5703125" style="37" customWidth="1"/>
    <col min="7" max="8" width="8.7109375" style="37"/>
    <col min="9" max="14" width="10.28515625" style="37" customWidth="1"/>
    <col min="15" max="15" width="8.7109375" style="37"/>
    <col min="16" max="16" width="8.5703125" style="37" customWidth="1"/>
    <col min="17" max="16384" width="8.7109375" style="37"/>
  </cols>
  <sheetData>
    <row r="1" spans="1:27" x14ac:dyDescent="0.2">
      <c r="A1" s="58" t="s">
        <v>125</v>
      </c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2" spans="1:27" x14ac:dyDescent="0.2">
      <c r="L2" s="43"/>
      <c r="M2" s="57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x14ac:dyDescent="0.2"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spans="1:27" ht="15" x14ac:dyDescent="0.2">
      <c r="A4" s="56">
        <v>0.5</v>
      </c>
      <c r="B4" s="37" t="s">
        <v>126</v>
      </c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1:27" x14ac:dyDescent="0.2">
      <c r="A5" s="37" t="s">
        <v>127</v>
      </c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</row>
    <row r="6" spans="1:27" x14ac:dyDescent="0.2">
      <c r="A6" s="37" t="s">
        <v>128</v>
      </c>
      <c r="C6" s="40">
        <v>20</v>
      </c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</row>
    <row r="7" spans="1:27" x14ac:dyDescent="0.2">
      <c r="A7" s="37" t="s">
        <v>129</v>
      </c>
      <c r="C7" s="40">
        <v>-0.3</v>
      </c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</row>
    <row r="8" spans="1:27" x14ac:dyDescent="0.2">
      <c r="A8" s="37" t="s">
        <v>130</v>
      </c>
      <c r="C8" s="40">
        <f>-C6/C7</f>
        <v>66.666666666666671</v>
      </c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</row>
    <row r="9" spans="1:27" x14ac:dyDescent="0.2"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</row>
    <row r="10" spans="1:27" ht="13.5" thickBot="1" x14ac:dyDescent="0.25">
      <c r="L10" s="43"/>
      <c r="M10" s="43"/>
      <c r="N10" s="43"/>
      <c r="O10" s="55"/>
      <c r="P10" s="55"/>
      <c r="Q10" s="55"/>
      <c r="R10" s="55"/>
      <c r="S10" s="43"/>
      <c r="T10" s="43"/>
      <c r="U10" s="43"/>
      <c r="V10" s="43"/>
      <c r="W10" s="43"/>
      <c r="X10" s="43"/>
      <c r="Y10" s="43"/>
      <c r="Z10" s="43"/>
      <c r="AA10" s="43"/>
    </row>
    <row r="11" spans="1:27" ht="13.5" thickBot="1" x14ac:dyDescent="0.25">
      <c r="A11" s="87" t="s">
        <v>131</v>
      </c>
      <c r="B11" s="85" t="s">
        <v>132</v>
      </c>
      <c r="C11" s="86"/>
      <c r="D11" s="89" t="s">
        <v>133</v>
      </c>
      <c r="E11" s="85" t="s">
        <v>134</v>
      </c>
      <c r="F11" s="86"/>
      <c r="L11" s="43"/>
      <c r="M11" s="43"/>
      <c r="N11" s="43"/>
      <c r="O11" s="55"/>
      <c r="P11" s="55"/>
      <c r="Q11" s="55"/>
      <c r="R11" s="55"/>
      <c r="S11" s="43"/>
      <c r="T11" s="43"/>
      <c r="U11" s="43"/>
      <c r="V11" s="43"/>
      <c r="W11" s="43"/>
      <c r="X11" s="43"/>
      <c r="Y11" s="43"/>
      <c r="Z11" s="43"/>
      <c r="AA11" s="43"/>
    </row>
    <row r="12" spans="1:27" ht="13.5" thickBot="1" x14ac:dyDescent="0.25">
      <c r="A12" s="88"/>
      <c r="B12" s="54" t="s">
        <v>135</v>
      </c>
      <c r="C12" s="53" t="s">
        <v>136</v>
      </c>
      <c r="D12" s="90"/>
      <c r="E12" s="54" t="s">
        <v>135</v>
      </c>
      <c r="F12" s="53" t="s">
        <v>136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</row>
    <row r="13" spans="1:27" x14ac:dyDescent="0.2">
      <c r="A13" s="51">
        <v>1</v>
      </c>
      <c r="B13" s="52">
        <f>+A4*C8</f>
        <v>33.333333333333336</v>
      </c>
      <c r="C13" s="48"/>
      <c r="D13" s="50">
        <f t="shared" ref="D13:D24" si="0">+C$8-(C13+B13)</f>
        <v>33.333333333333336</v>
      </c>
      <c r="E13" s="49">
        <f>C7*(B13)+C6</f>
        <v>10</v>
      </c>
      <c r="F13" s="48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</row>
    <row r="14" spans="1:27" x14ac:dyDescent="0.2">
      <c r="A14" s="51">
        <v>2</v>
      </c>
      <c r="B14" s="52"/>
      <c r="C14" s="48">
        <f>+(C8-B13)*A4</f>
        <v>16.666666666666668</v>
      </c>
      <c r="D14" s="50">
        <f t="shared" si="0"/>
        <v>50</v>
      </c>
      <c r="E14" s="49"/>
      <c r="F14" s="48">
        <f>$C$7*(C14+B13)+$C$6</f>
        <v>5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</row>
    <row r="15" spans="1:27" x14ac:dyDescent="0.2">
      <c r="A15" s="51">
        <v>3</v>
      </c>
      <c r="B15" s="49">
        <f>+($C$8-C14)*$A$4</f>
        <v>25</v>
      </c>
      <c r="C15" s="48"/>
      <c r="D15" s="50">
        <f t="shared" si="0"/>
        <v>41.666666666666671</v>
      </c>
      <c r="E15" s="49">
        <f>$C$7*(B15+C14)+$C$6</f>
        <v>7.4999999999999982</v>
      </c>
      <c r="F15" s="48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</row>
    <row r="16" spans="1:27" x14ac:dyDescent="0.2">
      <c r="A16" s="51">
        <v>4</v>
      </c>
      <c r="B16" s="49"/>
      <c r="C16" s="48">
        <f>+($C$8-B15)*$A$4</f>
        <v>20.833333333333336</v>
      </c>
      <c r="D16" s="50">
        <f t="shared" si="0"/>
        <v>45.833333333333336</v>
      </c>
      <c r="E16" s="49"/>
      <c r="F16" s="48">
        <f>$C$7*(C16+B15)+$C$6</f>
        <v>6.25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</row>
    <row r="17" spans="1:27" x14ac:dyDescent="0.2">
      <c r="A17" s="51">
        <v>5</v>
      </c>
      <c r="B17" s="49">
        <f>+($C$8-C16)*$A$4</f>
        <v>22.916666666666668</v>
      </c>
      <c r="C17" s="48"/>
      <c r="D17" s="50">
        <f t="shared" si="0"/>
        <v>43.75</v>
      </c>
      <c r="E17" s="49">
        <f>$C$7*(B17+C16)+$C$6</f>
        <v>6.875</v>
      </c>
      <c r="F17" s="48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</row>
    <row r="18" spans="1:27" x14ac:dyDescent="0.2">
      <c r="A18" s="51">
        <v>6</v>
      </c>
      <c r="B18" s="49"/>
      <c r="C18" s="48">
        <f>+($C$8-B17)*$A$4</f>
        <v>21.875</v>
      </c>
      <c r="D18" s="50">
        <f t="shared" si="0"/>
        <v>44.791666666666671</v>
      </c>
      <c r="E18" s="49"/>
      <c r="F18" s="48">
        <f>$C$7*(C18+B17)+$C$6</f>
        <v>6.5624999999999982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</row>
    <row r="19" spans="1:27" x14ac:dyDescent="0.2">
      <c r="A19" s="51">
        <v>7</v>
      </c>
      <c r="B19" s="49">
        <f>+($C$8-C18)*$A$4</f>
        <v>22.395833333333336</v>
      </c>
      <c r="C19" s="48"/>
      <c r="D19" s="50">
        <f t="shared" si="0"/>
        <v>44.270833333333336</v>
      </c>
      <c r="E19" s="49">
        <f>$C$7*(B19+C18)+$C$6</f>
        <v>6.71875</v>
      </c>
      <c r="F19" s="48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</row>
    <row r="20" spans="1:27" x14ac:dyDescent="0.2">
      <c r="A20" s="51">
        <v>8</v>
      </c>
      <c r="B20" s="49"/>
      <c r="C20" s="48">
        <f>+($C$8-B19)*$A$4</f>
        <v>22.135416666666668</v>
      </c>
      <c r="D20" s="50">
        <f t="shared" si="0"/>
        <v>44.53125</v>
      </c>
      <c r="E20" s="49"/>
      <c r="F20" s="48">
        <f>$C$7*(C20+B19)+$C$6</f>
        <v>6.640625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</row>
    <row r="21" spans="1:27" x14ac:dyDescent="0.2">
      <c r="A21" s="51">
        <v>9</v>
      </c>
      <c r="B21" s="49">
        <f>+($C$8-C20)*$A$4</f>
        <v>22.265625</v>
      </c>
      <c r="C21" s="48"/>
      <c r="D21" s="50">
        <f t="shared" si="0"/>
        <v>44.401041666666671</v>
      </c>
      <c r="E21" s="49">
        <f>$C$7*(B21+C20)+$C$6</f>
        <v>6.6796874999999982</v>
      </c>
      <c r="F21" s="48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</row>
    <row r="22" spans="1:27" x14ac:dyDescent="0.2">
      <c r="A22" s="51">
        <v>10</v>
      </c>
      <c r="B22" s="49"/>
      <c r="C22" s="48">
        <f>+($C$8-B21)*$A$4</f>
        <v>22.200520833333336</v>
      </c>
      <c r="D22" s="50">
        <f t="shared" si="0"/>
        <v>44.466145833333336</v>
      </c>
      <c r="E22" s="49"/>
      <c r="F22" s="48">
        <f>$C$7*(C22+B21)+$C$6</f>
        <v>6.66015625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</row>
    <row r="23" spans="1:27" x14ac:dyDescent="0.2">
      <c r="A23" s="51">
        <v>11</v>
      </c>
      <c r="B23" s="49">
        <f>+($C$8-C22)*$A$4</f>
        <v>22.233072916666668</v>
      </c>
      <c r="C23" s="48"/>
      <c r="D23" s="50">
        <f t="shared" si="0"/>
        <v>44.43359375</v>
      </c>
      <c r="E23" s="49">
        <f>$C$7*(B23+C22)+$C$6</f>
        <v>6.669921875</v>
      </c>
      <c r="F23" s="48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</row>
    <row r="24" spans="1:27" ht="13.5" thickBot="1" x14ac:dyDescent="0.25">
      <c r="A24" s="47">
        <v>12</v>
      </c>
      <c r="B24" s="45"/>
      <c r="C24" s="44">
        <f>+($C$8-B23)*$A$4</f>
        <v>22.216796875</v>
      </c>
      <c r="D24" s="46">
        <f t="shared" si="0"/>
        <v>44.449869791666671</v>
      </c>
      <c r="E24" s="45"/>
      <c r="F24" s="44">
        <f>$C$7*(C24+B23)+$C$6</f>
        <v>6.6650390624999982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</row>
    <row r="25" spans="1:27" x14ac:dyDescent="0.2"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</row>
    <row r="26" spans="1:27" x14ac:dyDescent="0.2"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</row>
    <row r="27" spans="1:27" x14ac:dyDescent="0.2"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</row>
    <row r="28" spans="1:27" x14ac:dyDescent="0.2"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</row>
    <row r="29" spans="1:27" x14ac:dyDescent="0.2"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</row>
    <row r="30" spans="1:27" x14ac:dyDescent="0.2"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27" x14ac:dyDescent="0.2"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  <row r="32" spans="1:27" x14ac:dyDescent="0.2"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</row>
    <row r="33" spans="8:19" x14ac:dyDescent="0.2"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</row>
    <row r="34" spans="8:19" x14ac:dyDescent="0.2"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</row>
  </sheetData>
  <mergeCells count="4">
    <mergeCell ref="B11:C11"/>
    <mergeCell ref="E11:F11"/>
    <mergeCell ref="A11:A12"/>
    <mergeCell ref="D11:D12"/>
  </mergeCells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I n s e r i r e   q u i   u n a   d e s c r i z i o n e   d e l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2 5 d d c 2 0 8 - a c c 2 - 4 8 9 9 - a 6 7 9 - 6 7 f a 4 5 c d 9 7 8 7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 1 4 . 9 9 9 9 9 9 9 9 9 9 9 9 9 9 8 < / L o n g i t u d e > < R o t a t i o n > 0 < / R o t a t i o n > < P i v o t A n g l e > - 0 . 6 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2 A A A A N g A b T C 1 p 0 A A D F t S U R B V H h e 7 X 3 X f x t J t t 5 B B n O m m M Q o U V Q O I 2 k U Z q T R h L 2 z d / f u f f O r / e C H + 3 D 9 4 P / g / j N + s n + 2 f 2 v 7 7 u 7 s z E i j n C N F U U x i z m I E C R C J P t + p L q A B A i R I A V T q j 6 z u 6 u r q R o f z 1 T l 1 K r T t 3 2 8 / X i c L F i x k B b Z / v 2 M R y o K F b M F u r C 1 Y s J A F 2 P 5 i a S g L F r I G S 0 N Z s J B F s I Z 6 Y m k o C x a y B N t f 7 l q E s m A h W 7 B M P g s W s g i L U B Y s Z B G 2 v 1 o m n w U L W Q M T 6 q l F K A s W s g T b X + 9 Z h L J g I V u w 6 l A W L G Q R F q E s W M g i b H + 7 9 8 w y + S x Y y B I s D W X B Q h Z h + 9 t 9 S 0 N Z s J A t W B r K g o U s w i K U B Q t Z h O 2 n + 8 8 t k 8 + C h S z B 0 l A W L G Q R t p 8 e W B r K g o V s w d J Q F i x k E R a h P k D Y b b a E Y O N g 4 e M A m 3 w v L J N v F w F y r J O N m p o O 0 O S i g 6 L 8 9 C M R o v 2 V E Z p c t t P C K u 9 f V 6 + k u S x M U c 7 t d R I N z j k 5 R h Q M q 3 M A W N c U h e l I H e f i Y 3 w h D 4 U C 8 3 y M n T r f j E r + K H 7 A w q 7 B 9 n e L U D k D 5 L 6 q t J h c e Z U 0 6 c u n S J T I 4 4 h S W V 6 E S r 1 h q i q I S J 4 n T 5 7 R 8 e N H Z X / v j J N G F 5 k 8 B q n S w a y 1 k u N O B x N p 3 U 4 O u 4 0 O 1 0 a o u t h G 8 w E 7 T U x P 0 s z c W z 6 3 k d l C 1 m H 7 + 0 O L U N k C x L q j s Y 7 2 l B f R 3 I q d X o z Z 6 U R d g A o 9 r I J Y i k E S T R S 9 n p 9 f o L d v 3 1 J d X S 2 F w 2 F a X v Z R e X k 5 e b 2 e W B 5 g a t l B P U y 2 t X C i C Y j o m b 1 r Z G f j 3 R + 0 0 / C 8 k x a Y P D o P 1 j o U e V n r V U S p r l R p y Z H Z J e o f H Z d 8 F r I D i 1 D v C A j q m X 3 1 5 M k v p M 5 R G 8 3 N T t D X h 4 o l X R M o m U S A O R 5 h m + / O n b t 0 4 c J 5 O W 4 7 S J c f 6 X f u 3 K O 9 B 8 / T 4 L w 7 R k S d 3 8 4 M 9 D j Z 9 K x Y p 8 Y K m I Z R u t s 9 R O H Q m u y 3 s D M w o T o t Q u 0 A V d V 7 a S 2 U R 6 2 V U S r x h I U U 8 / P z 5 P c H q K Z m z 5 Y k S s b N G 7 f o 4 l c X R O A 3 y 6 e R j k h m B A I B 0 X j V 1 V V G C t H y m p 3 G 2 K R 0 c 7 1 s d s V B K 6 z V Q C 6 E A t s y n d v n p E V / h F 6 8 G W O z 0 R K N 7 c I i 1 D Z Q 3 t B O i 0 s u C g b X 6 a u W V X L a o k K k u b l 5 N t P K h A i Z E C g 5 f W R k l F w u J x O x x k j J D k C 6 G 0 z U r 7 + + a K Q o m M m o 4 j b y M b F u d q 2 Q d + E + / f D D d + R w O M j O Y W p + h T o H L b M w U 9 h + f m Q R a i t 4 K w 6 z 5 i H K c 4 T p d I N f C O H z + S g U C l N x c d G W J E p H L A 3 s f / 3 6 N b k 9 H v J 6 v F R V V c k E c x l 7 3 w 1 z c 3 P k d L r 5 O g t T a j W d B m 1 V 4 o 3 S 4 v w s F x h r Q m 7 U 7 f x 8 4 4 W F R X x N V X S n Z 3 T L e / n c Y R F q E 7 h K D 9 M a V y n C 4 Q h d a V s V Q V t Y W K S K i v K Y Y C U L 2 E 4 F D s d N T 8 8 I A f b s q R Y H h X / V T 8 F Q i I k b 5 A x E Z e X l H A / J P j g x v F 6 v c X R 6 Q I P e u / e Q 6 2 d f G i l x p C J Y 5 6 R b 3 P R 7 i 3 x C J r v d x v d b w Q X I i t x 3 Z N 1 G t 1 / 2 U w g u S Q s b Y B E q B Z w l m k h h s l O U z j U s K B O I 6 x n Z I p L O P z E x w Z p g n g 4 e P C C / k Q o g x Z M n T + n 0 6 S + M F I V A Y I 2 6 W b O V F B d T U 1 O j X J + G m S w P H j y k L 7 4 4 l b A / F f Q x K 0 E b 3 R 3 y U n 1 J m A 7 V w L W v 0 n E 8 C h T U y S Y n p 6 h 7 2 i d t X R b i Y E K 9 t J 6 J A V f p I R b S d d F I N o r Q 2 d o 5 M e v G x 8 d 4 r 4 2 C a 0 G p 6 O f l 5 1 F B f j 7 l F + S z K V U s 5 l m q 0 l 4 j m W x L S 0 t 8 z n F q a W k h D 5 t 5 m W B 5 e Z l J 9 Z w u X U q s D 2 m A d E N D w 3 I d 9 f V 1 5 H a 7 j T 1 E U 1 N T f A 1 E q y s r F O Z 8 e X l 5 b M Y V y L U 7 n a y O G N i P W 5 j y O a i m S G m f X 3 q 8 Q p j v 2 + G W j 5 M K v 4 F 6 I 5 w v o X C U 7 v W M 8 D o i + z 9 3 W I R i u E v 2 U y D o E v L Y W C M d q 5 i h o g I P C + K 0 t A m 5 3 S 5 6 9 u w 5 H T 9 + L I E c i A e D I N k a z c 7 O i r m 2 r 6 2 N S s t K j R y J W F h Y 4 H x v q a 2 t d V M C p g I I t c K E y M R x A R f 4 9 P S 0 m G l O p 4 u W f c t U W F D A B G 4 2 c s Q B E 3 J x c V E I E r C X 8 r W X U 1 k h 1 7 m 4 P g X c H v S Q P 2 S n k / U h q i x U a b h 2 B J A L Z i o I H G Q + 3 e 5 6 I / s / Z 9 h + e f z 5 E i q / c h / 5 V t w s V B E p 4 c / s D d D i z I i Y N C i 5 N X m g l d b Y B k S J n g 4 6 L 4 Q e Q j o 2 N k 6 1 t T U 0 z m s n a 7 D m 5 q a M 6 j z p A A c B f q O y s t J I y Q z Q T o W F h V T A h N o M Z o K D k I 8 f P 6 U 1 v u 9 G v u 6 p 9 R Z a D D i 4 s C G 6 s j 8 g P T A A T S q s R 0 Z G x H k R 9 R T R 6 5 E J 2 f 8 5 4 r M k l M 3 G d Y m C D t h J r J m i X A k P 0 5 e N a 9 T X 1 0 + t r S 0 b t N D L l 6 / o 0 K G O B K H T M O c 1 A w Q F s S B o + / f v N 1 J 3 j u H h Y S E G N O Z 2 A K 2 I a y w r K z N S N k e q e 8 S 9 Q F s / m a k g b 3 4 J n W o I U n l + V P K a A 8 g 1 M L p I d Q 3 1 9 K K v l 4 J c B / 3 c 8 N n 1 N v e W d 1 D I 3 U F + f 5 h 8 H K r y g 3 S W N d P o 6 J h o E U 0 Q r O N B C Y + G e V 8 6 w M E A U 6 q m t t Z I 2 R n g n k e P B 3 j a t k s m A H W 0 x c U l Y 2 t r p L o 3 3 A u 8 i n 8 4 7 p b 0 R y M u 6 X e I O L S Z D i B e c 1 0 R u d d X K O h u p 4 t H 2 o 0 z f D 5 g Q k F Q P p N Q c I i W l l W 9 A R 6 8 r 1 r 8 1 F G 9 R p O T k 2 K e g T T J w o S 6 C 4 g G J O 8 D w l G c e y M g Y D 0 9 f V T E W m W n Q L 0 G d b N z 5 8 5 u a b K l w t D Q C L 1 4 0 U m D g 4 N G y v a Q 6 n 4 b y 5 T W + b X X Q w F D A e l 8 m l j r 0 T B d b F y m R 0 N E l 4 + 3 k 1 O 8 l 0 n v 4 h M N b P J 1 p S 9 m P x E U V L b S k s / D R F J d h P D y v 9 2 H B t o o 9 f b 2 s U m 2 b 4 P g a L x 8 2 U U H D r T H X N o Y D b E a t F G e a 5 3 r E t i 2 c a W d f 8 O 9 T q u r q + J O B g l h n s F 8 N G u 2 7 Q D X + u u 1 m / T 9 d 5 d j d Z b t A A 4 S E B L X A F M s G 9 D 3 8 n z c R d M + 9 T x K 8 q J c 9 w z G 9 m F t D j N c R 1 1 Y 8 1 C p Z 5 7 6 x q Y l z 6 c M 2 y 9 P P m 1 C O Y o O s n m n z B F d g n 6 7 b 1 W I B G 8 b h C 0 d m Z B + 4 8 Z N + v r r r 2 S 7 f 9 Z F b Z X M H g M g z h i b i j P z y 7 S v p Y H 2 7 N m T I L z 4 L e R B j / J w J E x 7 q q u p s K h I K v t w c s B 9 D c C F / u b N E H n c b n I 4 c b x N H C B F Z d X 0 7 P E D O v 7 F W f I U V F J V Y W a u a V w 3 2 p 4 O H z 6 0 I 8 2 2 F a D d 0 b T w S 4 + T v H l K A 3 / f H o i R C t C E k u f L 9 3 N j s J D + 4 b C N f n 3 a b e T 4 N G H 7 9 R M l l N 3 p p r C r j Y J B 5 c G D c I e D A T p Y N E Q N D Q 2 S Z z M i A T j m / v 0 H b H J 9 S b 4 1 O x V 6 l N t 4 Y O A N 1 0 3 c X K + o o + H h E d F e 6 N 1 g 7 i 4 E D Q H B Q 9 0 H + 3 E u V O z 5 7 F R S U i J p 0 G g Q O m y b h V E D 1 / H k 8 V M 2 U 5 f o 5 K m T 0 o C b C X D e R w + f U P u B / X J d 2 c a j R 0 / E S e N w O O n G U P y a Q C p A 3 4 s m F Q K I d b X X T S e a 3 D Q 4 P k C B Y L x g + p T w S R L K W 1 p P P n 8 x k y k k g o w A 4 X T Y o v T N P j U 8 I R W Z Q D w 4 E i D 4 I E w 1 a x S U 8 O g 5 A J N u c m K S K + M R q q m p Z W G K a 6 L O z i 5 y u 5 2 s c f K l w R T C g 3 a g d / X u o e t P V 1 e 3 E G n V v 0 r H j h 0 1 9 m w N 3 M u 1 a 9 f p m 2 8 u C X m z C W j t i x c v y H 1 G + D F e 6 1 O a F v h u P z R V I q n 0 G v l H J + d p M N h M b a U z N D Q 1 K / s + J b B U 4 I Y / n e C t O E h L K 0 U b y I R w o S U Y i 5 s B 4 U P l H c 4 K u J c 7 O g 5 I L 4 a Q n c 8 T s Z F v f p J e d r 6 k y q p K q q + v T y A T c O T I I T Y f 2 2 h o a E g E 5 + 7 d + z E t u F P A p L p x / S a d O H G M 6 u p r h e j o 5 Z A J 1 t a C 9 O p V N + V 5 v T L O K l X h 8 S 5 o b G y k P j a Z 0 d Y G g + 7 0 3 v g Y q l 9 6 v b S w t E K v X / c k P H s E b D f U l F G z v Y t q i j 3 U W r u H j 0 j 9 H j / W 4 P i P / / K v / 8 a x T w L O k g 6 u s 7 B p x 6 Z W 8 s t E v b 6 1 P C j m G q d Q P t d f n j 5 9 J h V 3 D L 1 A D w T d D U e 5 h I n y W S v 5 l h c l D k 8 f S l g z o E F A X D g u 0 N W n v X 2 / 1 I s i X F 9 C I + 5 O G 3 J x v f 3 9 / b R v f x v d v n V X R u + W l Z X K f W 1 V J 0 L P j Z 6 e X q q s L G e z 7 K A 4 R 4 a H R 3 m 7 Q g q O u f l 5 y Z P J t a E x G c 9 H 9 T h X d S V c G 8 Z 8 o Z d 9 f n 6 e b E + P D 1 G 1 Z 5 F W q F y 8 n m N L X j p Y 5 x A T G N 2 h C g r y R U v i n a D A Q f 0 Q j 3 J 0 o J f q m o / Q / O K c n P t T g O 3 X p 6 + y W 3 y 9 J 9 g L 0 b a U m k y 8 o C b 7 S 2 q C + 5 v j v 7 E p h J 7 b p 0 6 d M I 6 O A 9 1 s 8 l y q r g S z D Y D p B 2 A A I Q I 6 i E J A p i a n q b y i T L y E q A c B K y t + e v j g A V 1 m U 2 u n g K s c w g 8 n B 7 r 2 D A w M s B Y 8 H B N q M 5 C v t 6 e P F l i D o Q s U y H f 0 6 O E E 4 k G 7 N u x t k E Z e E N 7 r z a O Z m R n W o v U i 9 P K M G G L C 8 f n i / f u U U w a / C 3 M T 6 X C g o F 0 L 3 Y 2 S e 4 5 M j E / Q a j S f B v 0 1 4 r x p K V c a F e f p 7 x + Q P o y q T o d J a l R n X j z L 4 V A D r S y 8 l r w f O 2 x X P w V C F Y B M E S E T X p 4 m l M b h k n G q q Y 7 3 F F h Z W S V / w E 8 V R k M p B A 1 C o w U J G G f h Q C m s h f j n v / 9 C 5 y + e l 0 6 x G o 8 f P 5 H + c e i m c + X K Z f H c P X j w S A b 0 6 b r D d j E 4 O E R F R Y X i z N D A f d 2 6 d Y d O n z 4 l R A Y J k A Y P 4 h I L N 5 w Q h w 4 f 2 q B B N U S D u t w 0 N D w s 1 4 l z 4 F r 9 g Q D N v Z 2 j 2 2 w W / v O f / k i / / H y V 9 r O W h W Y 6 d u w I T X K B A b O x p L R Y u l + B p I / 4 X i 9 e O M / X 4 K T X 0 0 5 q q Y i Q 2 x F / 1 r g u 9 F d 8 u d w c q 0 + Z g e e C A C 2 J / p E n T h w X k r + e K 6 L 5 t x 8 / q Z h Q 3 R 8 1 o d b z D / D L V m Q y a y b Z x + t D N S G q K 4 5 I H z u Y K h j T A 2 H q R J 2 I z S B 0 I A 2 z j V f H 9 j w G 0 U F w Q L C e 1 7 1 0 5 u x p O S f a l l 5 2 d t E / / e k P C U R B v Q u u d 5 h Y H R 0 d d O / e f T p / / s u E n t 6 Z A L 8 B M u A a H z 1 8 L E P h z Y 4 E 3 E d 3 9 2 s u 4 Z e l E M C 4 r G L W i K W l J W K 6 m Q u C d I D Z 9 v z 5 C 9 F K t b W 1 a c m n I Y T j Y 7 Q H E s / l 2 d M X 1 N L a L M 9 t s + N x P 3 g m o / b j 9 M O B j X N U 6 G e I t S o Y f N J z v W 8 + j 6 a m e m X f x w r H f / q I 6 1 B b k c n F M r k 3 b 0 a c B H l 5 X h l 7 B D c 3 N E B p a a k I F j r C B l h w o m z q o M S E O Y T S d y + b S H A y o L s P A s w w M R k Z L y d c V F 0 U Z Q L 4 p H R 9 8 2 Z Q N B X M m n 3 7 2 h J I t x k g t N e v 3 x L C j o 6 M S F 3 n 9 J n T C U M 6 c B 8 4 P 7 Q l n C X l X C B U 8 T X D 3 A J x t y K G B r Q a y B T i Z w V z L 5 2 r X g M k B V l 1 H m y H w y H R U r r 9 L B 1 w D O a j W B l 7 S q 8 X q 6 i 1 e i P h z b + d b 2 h 9 9 A 8 c 8 d e S L f R W t j 9 G f L Q a S p M J N j 9 C M p k A V 2 C U O v Z E u B 4 y y 4 S L S C U 9 V W m O k h 8 N r + V p O p C C s D D r z r L G A t B T Y n j e R p N d V + n s l 2 e 4 5 G b T 5 e R x M a 2 S B w G m A 9 q p X r 1 6 L W Y c C A T n B r y H Z s 0 E o B 4 H 0 w 5 e x G w B 2 g a m K c w t F C 6 Z A O 1 h I E l T 0 9 6 M e r x r r + S T c S a L u z S B Q G i 7 L m P y o F D a U x i h 2 / 0 2 O t n k o H y P j R 6 O 5 p O N 3 5 H d / 3 G a f / Y k r 9 / H E Q r i m o n W U 5 N J 0 l a n y O a t w o Z U 6 k E m a D K Y T 3 B L a 6 y t B U R D p Q P q S h B 8 j b W I j R b 9 M I P W R D j X Q i F a X u W 4 u 5 7 u D X n o 1 1 4 v P R h 2 i 7 c w F a C Z 7 t 9 / J O a h 1 k Y Y c 5 V M J g C l N + p z + r 5 S A Q U K 6 l G 4 l k w A z Y P C 4 d G j x x k f U 1 O r x m F t N o T F D G h A t J + F R 6 5 T g U v V b T X C / F x m f H b W 9 E 6 6 2 u e l t X U P P z c X X e t 1 0 e p a h J 8 P v 1 M u M F O + + w 8 8 2 K 4 9 + 8 g 0 F J M J 3 j y 0 G Y E c H m e U / E G 1 K 5 X Q B d / 2 0 I / n 9 s r 9 v u 7 u o e q a a g q y Q M M E A s H g d P g f / / 1 / 0 h / + + I / i 3 k 0 G S l p U o F G / M g N T I 1 d 5 l u i n l x H K L y w j R w r N 5 7 C v 0 x W j I d m M 7 u 5 u O Z / Z 8 Z A O 6 N N 3 9 e o 1 + p I 1 o f Y k m o H n c P v W H W r b 3 y Y O i g D X E / e 3 7 x P T D O Y g r h / a A Q F E R l h d 9 R v e P o / U X 8 r K y 6 g 0 x b l T 4 e 7 d e z K c H s 8 v E + D Z o S 4 2 u V Z J I w u O B E 2 l o d P 0 d e K 6 8 W 4 8 H g c 5 A h + X p m J C v f 5 o C O U o b i e f L + 4 a 1 / U m I J l M 5 u 1 8 1 z q V B 1 / S / n 0 t o g X Q / o R 6 E V z S G N r d 2 N R I l W m E G 1 N 8 o f e D e T z R y 0 k X T S x l 1 v v g R F 1 I O p C O z D t o Y t l B / p C N Q s E A l R e 5 6 U R 9 i A u E r R 8 / n B W P H z 2 h c 6 z R I G g g B Q Q V 9 w J X N M Z 3 o V I P g G D o 6 T H M 1 4 0 h 7 9 B c 0 E Z 4 V k V F a P 9 R P e p x H u S F s L / o 7 K J z T N i t 2 r g 0 4 I l E H R R O k U w A k x X X q u t K Q w t O m u V n g R l u N c y k A q E Q c E y e l 0 n o 7 5 F 9 H w M + G k I 5 C x v I 5 8 + L a a Z M y Q R E m I D f H g i L k w K C C I F A B R 0 D C l F C o / S H g K U C 2 p 2 Q / + T J E z S + 5 K S u y a 0 9 a l s B A / R e T L i l 5 / q V f Z m Z X G h g f f b s B d c D D 9 D E x K R c P w B z D w R D 7 4 V k 4 D k g b O W 4 w D l 6 e n r 4 P E H W X P n 0 9 u 0 s P 5 O z K U 1 Q j W t X f 6 N v r l w 2 t r Y G i A v T F V 5 R D Z A H P V H G F u 1 c 4 D D B o + o 6 N 5 D K F S R b c E T 2 f e i w X X v + 4 R O q p L q B p t / m C x k 0 k b A G k s k D p E q D l u q o 8 t P i z H B s b g V o O p T m L 5 5 3 0 p V v L 8 f q M / N + O 7 0 Y d 8 n L 9 q 8 u U 1 5 + k a R n G 7 b 1 s P Q t h O B A q C F 0 g B Z k f R 9 2 O w t V n l c c G X C A n P r i p J h / q M P d u n V 7 x + O l k o E v d e C c 8 O Z B i 1 + 4 c G 5 D Q Y N r Q r 0 L B d u 9 u w / k u a U r j F I B h V h d X Q 1 r K 3 W 9 W j O h X n W N 6 1 P Y R o q N n 4 k m l t N h p z w a 4 t T M u l 6 9 T 3 w U h A q 5 2 r n 0 D C V 4 8 3 R I R q o 0 j X A o y K R x U 1 t F i B r L 4 i / n + v W b d O n S V 3 T r D S Y k 2 W j j 5 w r + 5 V m q D n W x 0 N j I t 7 I q R I e n D + 1 l E L y 2 1 l b K L 0 C v h r e 0 y K Z d J d d 1 Q K 5 D h w + K s M H 9 v e J b o e Y U k 6 + 8 K 1 B 4 o V c 5 y O P m + l J x S T H l s / b C b L I z 0 1 M y K S e 6 c c G V j 5 4 i m d a p A J C x v 2 + A D n S 0 C 2 E 0 f u 5 R 3 a G E V K Y g m o q f U b 7 t w 5 8 E x v b b B 0 6 o s K e d X 6 o a G K i 1 k y Z N M n k 2 I 1 M y U H f Z U x Q l V 3 S J x i f n y J + X P b d 0 p m g s 8 V N D E f o D B k V T o k 0 M d T V o T r S J Q W O h f o Q u U v D M 4 f 7 w D L R G Q J c k e N 2 2 O 3 F L p s A 1 4 T d x X T I j F J c 1 q A / N v Z 2 n P T X V 8 t s / d 9 v p Q M G Q 7 M d g x u 1 g d H R U u h 4 d P X p E t q / 3 e 8 Q q A J J J h d 8 G q Q r t 0 F Q f L r h 4 E A X 7 Y Y Y C a K b 4 e C a 8 X E 2 a Z P I k b 2 8 F f I 1 i e N 5 B v f M l 7 4 V M 4 X C Q h v t f i 2 M k E o n K E H z t x Q N h 4 E k 7 c + Y 0 b k z q S L q k 1 m T C 7 U 5 O T A n R c g W 0 U a F t D U 0 M 0 O x o S I Z n E r 0 l X r 9 W P R r q S h 3 U s H e v D G l 5 y u a o N l v x v q R Z Y x N g i D 6 a M 9 R 7 Z a 1 o k E l D v 2 8 E d b 4 I + a K o K y b J y Q c U N q + t v k d 4 i m v 4 5 a x v M P M A v d Z I 3 t 4 O z C b H b s L l d N P 3 F z q k F z u 6 Q 6 G 0 T 7 4 W 9 N R u P 9 A u H r V k g G Q r x g D F X A B m 2 d D 4 H P k i B a I d e m e d N L 6 o 6 n Y g d U t L k 3 T R Q t e u F x M u r h N 5 5 a N x 8 E i i X n f z 5 m 1 6 8 e K l d E E C y f C O Y D 7 q d 9 X X P y B 1 P w 3 M 6 2 e G + V 1 L n P 9 B q l A w T E F S H s 0 P E R 9 s w + 6 y v 0 h K O D x E B A 3 9 o D W S t z 8 W 5 L m 3 v m 5 o L X R n m p l J H I i H e 0 Z j d F F R U U 4 0 F M 6 v O t Q 6 6 I / f f S H 1 o / 2 V Y Q q w B n k 4 o h w 3 c O C g f y N w r F a N v g W 5 Y X 5 i 8 O H J k 8 c l Y L a k q 7 / + J i a h r m f B c 7 q v r T X B i 7 i y t v E z P n p 7 H T L A c W x H 1 6 P k g x J M I T M f Q v g g N V T U u 5 / r F f H + e Q D W 6 R 7 4 x 4 g L z R s b f J M B w q B P o V k L 4 Z n A Y Y H 6 E 4 Z p b O b a 3 i n w g Y L R k T F q q q 9 K O D 8 6 G e O b v r / 1 2 O j R 4 0 4 6 f O S Q s W c j c O 0 A H C f n L 6 D D s O o J g n t J N U f g w F t t y q Z 4 x 3 w M J t Q B 4 I m M 8 D O Y X 0 1 s a P 9 Q 8 M H V o d w l r W w a K K 2 k C f U x E y c d R h d S E w E m 0 9 u 3 c 1 y g h M R Z s b A w z y Z W P C / 6 9 m E Y / r F j x 8 R V / m h 0 e z 3 b M w I / 7 t K y x M 6 z C 3 4 7 3 R 9 y U / e 0 i 1 Z X f F R f X 5 v S F E 0 G i G W z b U 5 6 1 G f R V J E O 6 v 2 D V P F t z K W + H E R 3 q I 0 y 9 D 6 D P X X y + w v L P k d O n B A f G n p m 1 G S R G u j x g G H r X V 2 v x J O G g X 1 / + c t P N D s z F x u T h X o T 2 q H g T t e a o 7 Y o Q o E s u / p B W I w Z g x c O j c l o S L 7 Z 7 a e l 5 R X p 8 x g I R W g 6 W C J E 2 A r o H Q H z N B 3 w G m 8 O J H 4 w I d 2 7 Z W l Q f 7 w f J i C a F 8 y y 8 y G E D 8 r k i 3 j 3 i S f H b O o B n x q Z A P S S u D X o j Z E K 9 x x i r Y S p v z B v x a X L X 9 M f / v A j X b i Y 2 L i K a c j M z g s M 0 / e 6 s v c 8 8 G x f M a n b 2 / d x P U k 1 J q P r l Y d W a H l 2 h K Y H H t H 8 8 D N y h R f I 7 T C V C G m A u h a G z S Q D 9 z + 2 6 J A 5 K F J d f d p 3 z M n Y h f 0 R P s n 0 Y m a d d X c L H 4 5 T w u H m k k x 5 9 T Y z 9 d I + 6 I 8 Q X E 2 U 3 t Y Y D o L 7 R o A W w n g s F 5 M I R D I 3 m K J f H v a Z U Z q 3 t V B v B 2 J y z s 5 R S W m Z x H E d M P 1 s B X V U 1 X i Q a v a f p Z b j 3 1 J V e T H d v n 1 H t M R m A P k x g t c M f C E f P f J f T W 3 e G B x / 1 1 i r e G z J / 1 I I c Q E c j P A z S S V T 7 y F 8 M B o q a G + M e f U A / T A / J Q K l w y 9 d I e r u G 5 b 2 H b R F g V S 4 b x A M J M I 2 v q L x 4 P 7 D h F l s c w G Y l x j y 3 t f b y 9 d S T A W 8 j f a n Q s 8 6 n W 1 c o y I v + g Y 6 q L m + Q t r J u r t f i e M h H U B G 9 O L X 7 x U 9 U R 6 P b b P e B x E A h 2 S d K B c w / W Y W c l C P 3 C F s 1 z v 7 1 J W 9 R 9 g L m m X O c U 0 o P C w d z E j e / p S A e 9 t X E S R n Y I R e v u g i t 8 c t / d k i 6 I H Q 1 i K k a u W 6 E x p Y c 4 3 n P R N U X + G V t q W 7 d + 7 T i Z P H Y p 6 5 p 0 y G E / X G e B k D m I M C b W Z H j x 7 d o E E B u M l R C E w E K m Q I x 8 5 g y A T L B 2 Q E A 0 b X J Y C o U f K 4 7 L S n P L O O x r m E 7 c Y H Q K i A o 4 0 F R v X V 0 4 Q C z A T 6 l M m k 4 V u a o 6 P l 0 x T w r 1 B z c z M / D 8 w 1 o S Y 0 K S o u F v N r N z A 4 6 a O g b 4 Y W 5 t 9 S U + N e m f X J 7 P F L B T T e P n z 4 W C Z 3 S T V u 6 8 a t + + S v + G p D 4 3 W m k P f P A e 1 Q I B K c I y q u t m 1 M u O b a z X t m 7 A b e u 8 m 3 n t 9 G + O C Z m U j A 5 0 C g Z L i 9 B f S q b 1 y m D 8 P 9 Q 4 Z R y K B 0 X / H 5 Y t O Y Y d B g L l F a 4 K B b D 3 u Y T I 0 Z k Q n A g M W v v r o g k 1 / C T N X A W 5 z x O S j A Z H o n 8 P P Q p J K V p M X T I T 8 j U 7 t T 4 G y G 9 + u U 4 N I K I 7 A 3 M / O A V G m f I l w u N 4 W K D 0 o f N w x s x P g h V O h h U i 3 M L 8 h 8 e B i / 9 f D h E + k a l C v k 5 3 k o Q i 4 q K i 3 P i E w a y I t x W u h U q 4 G j n 4 2 7 x H x 9 l 2 5 e w h 3 5 0 1 v x b Q T U p Y J s H u M r 9 R v k b B e D 7 c b L 9 2 f y R b 1 t t L I S n 7 U I A U g m 0 O d C K A 0 9 9 V k q 4 F l g z n L M c a F 7 I w D o 2 g P N A M G C + Z N J o + t m + N v j e a o p d 9 P x 5 u 2 P s 4 K r H R P j d H S 0 v 9 u Q G O O 9 y 5 L j U m + S t W H 2 x d Y q z h v k d N i o 5 d 1 m w X 4 n c J G R R L F d D F z P F p M G D y k d a T 4 3 M g H d m 7 i T o Q V Q T 8 F Y J D w 7 j d X V F e m M u r y 0 R D d u 3 K J n z 5 7 J h + T g z N g J S g t c 5 I q q n u P b B a Y X q K 3 d I / M W v t P 4 M r 7 X u A 5 S U P I Q 1 1 T x v U q G U D i b Z W y 3 g + 3 m y / 7 4 1 e 4 i o n m t 5 P N t n F M v m U D J 2 5 8 L 2 q v C s a 8 F J g P P C z 0 q 0 E a l S Q X H R Z X x M Q P E Q S R 8 A w u e w U z n f j A D 5 / h v f 7 5 H v 7 9 y k m o q M p t q L B l 3 + k I U s R d Q I P w O p h 5 k w 6 C M 0 k g q a K 1 k 1 l C I r 6 + z s e q w 0 7 6 m z A c 8 Z h P v z S m R q u 5 k k S m O f q O z a C q g L t L e 3 i 7 z h I N A q L f g a y F 6 Z i a 0 G 8 E c R J t S K J T o 4 s 4 U O M d / + M f T 9 N M t 9 R W N n S B k 4 9 9 P G u O 0 b f D h M d k Q e Q C 9 1 J + K Y w k Y q Z w H k 3 m + L 7 w X p 4 S t s J U 1 k 1 G q f M a k S Q f 4 A Z r L N x c K 9 N 5 G P Q m N r x h L h T V I Y A b G W e k B f 9 s B r A Z o K A x 9 9 x Y U 0 v T c C k 0 u O 2 j W t 7 3 y F w 4 C c R J s E 3 H y A G x G Y c X b m j C y T 2 c x t m P J H C B X P W + 4 x D b k b T f D e 9 F Q 8 K o m a 6 d k p E r 7 X I B b b 0 p j 7 m 0 H m B G 3 g A m x X T x 9 O S D z b F y 7 9 h u 5 f f 3 0 1 + u d V O 7 x 0 8 i i k / p m M 3 d N X 2 7 b e U O r m T y Q B J E G t W l s m 5 c A d q h j o F B z 6 Q X d D L v u l M i v b O E S M D 4 0 Q + N z J l A q Z D r v 3 2 Z A A 2 t v b 2 + C 8 2 I r j E 3 M 0 P P e K T p 3 / h x 9 9 9 0 V + t M / / Q P 9 / m I b / f L L V W o t m q U W 1 p y h D E 8 n Q x l 2 C B E H E E S I Y s R V o t q p t 2 N x 2 S N p + M O Y q a E R k G q j D O Y y 7 L q G W l i w W d o p A 8 D T l 8 n w i M 2 A j 7 S h t w U 6 u W a K P K + b m u r K q L A g X + p q C K i r f f v t N 9 T b 0 0 s D / X 0 U W o s 3 3 G 4 F l + l T N 9 s B 7 l z k Q P 6 1 n M R l R p 1 V 9 h j 5 j I B U X m M g 4 u J y 5 v e d L d h h r + 9 m g C a 2 t N P W w B N 5 M / d u W g r P F f U r a C i 0 U W E O C I y 7 2 g w u p 4 O K n P G 5 H z Q w D O P U q Z N S L / v z n / + v f B F k j e t Z W y F T p 4 T 8 n v y m + l 1 Z 8 q F C H S N d 5 9 F p p u y S J p s 6 D w d 4 / 2 A N p Z L D X I X d 1 V D 5 L f J y k 1 + W h d T g 9 / N O g H b B / O X P n n X K 1 0 O 6 X 7 1 m M v w / m a N C 5 v R L o b k w O h g O i V T A + d D G 9 M M P 3 8 v 2 / 7 6 1 c Z x T M j A N d a Z Q h F B x g X B D k U P S s T a l q 2 2 1 X 3 Z I J h 1 V W q q n b 0 H S d g u 7 W o e C w 8 k y 9 z K H O w u j N P C 9 q k u X L t K F C + f p 6 L G j M m k K G n w x C h c e Q J A H 7 w S f F M W z h y a D i b d Z l y O 4 5 P H h h b a W J r r 3 4 L G R m h r H 6 z J z D i T 8 m s i A J o q O s 9 w Y + 5 S M 8 B o p p r j 8 x f a z r P E 6 s L a 7 9 a h d 0 1 A 2 h 5 f V b + I N A + a 4 h T g g z 0 1 b u M 4 z A Y i h 6 k L 4 W m B I h q R j L j z M 9 j o / v y D T f b 3 u f k 3 3 7 t 6 X S S d B s F S 9 x c 3 A h + Y a m / Z S c 0 W U q t v i U 4 G l g v l z o Z k B t F B y I X 9 a X v C v 4 5 I e 3 4 6 l y y 6 1 V t v K O e H z 7 a w t b i f Y N U J F X D U J d S e 9 N i N V 2 u e I Q n d U v k / 7 L l 4 y A O 1 J u n c 6 5 q k w W w f o H Q 7 t h f n L a 1 l r n T 9 / j u 7 f f y C 9 L 8 b G x m h 0 b J y G h 4 b l m G T g e P T K w A f S f v 7 r / x G t B j d 1 q v e H 4 9 u K Z m l 1 Z f O 6 W 8 K R O I 8 R 9 P X i T 7 b x Z 6 R J k l r E 8 y K K P 7 0 t Z l / i N G y 5 h O 1 2 9 x t c Q 8 6 x S s 0 U C F h j n j L B 2 c Y g F X t 3 1 j v B D J / P J 6 N 8 q 9 m E g 3 m H i V c K C w r o 5 K k T o r W S A W K M j o 7 J I E Z o N t S 9 f v z x B y G Z G R g 9 j P 0 D C 2 z 6 d T 6 m v a U h f r d r V M y m Y H N L o z g w Q M b C o k L O O y P k H b M f 4 u 3 U X 4 g U C h i v X k w 7 I Y I m f 7 y J R a U Z 2 x z 0 e C j V 9 U g N N p Q 6 O r Z F z l T c Z o v S u T M b v 0 6 S C + w a o Z b C T V K K a a e E D m Y k b 3 + u S P X 1 9 J 0 A h M K E l W f P n j F S F D a r H 0 G r 4 Y v z h w 5 1 y G d D f / j h u w R C Q Z j v M 0 k x 3 0 U g v 4 2 W A 0 Q / n l Q T p Y C Q M B n h 7 C g s L O J 3 H Z b e G z A z r / a n 6 7 X O 7 1 z 9 C 1 l i s g H S S F y R B n F F L L U d J 5 M i l I o r E m k y Y Q 1 C s X 1 E Z 7 / Y m z A d W 6 6 w K 0 6 J i L t B b n w z w m y 2 7 3 N C o U e 5 e b M B / U x B I H P Y D C D K 8 R P H W K M F Z J r o 5 P k r U C i C M C c 4 z 4 E a G w V W l 2 P n x T y B G C r f 0 N A g H X I x D z o c G F v N g a H I Z B S w x j o h 4 I / X y G n e 1 o E X C d v y h 3 Q V Y 9 l b p y d P x 3 g 7 U S 5 z E X a l D h U K O 7 l o C 3 P J q + a 4 d t r f 3 Z z 5 V F G Q x S n B A H y 9 Y 7 v A 5 0 E b G / f K p 2 q S T U P U y d C D H S T J 9 7 p p z T e f 1 s 2 + G Z S z A m T A C m s V h A i x w H J i p C U H X q g 1 K I O 4 O p G k 6 3 O a 8 6 8 F d 6 c r 0 q 4 Q 6 s i e I F 1 u U 2 T 6 u m W V O q o T P 2 J s I Y 6 G 0 s y 7 C W U C e P d 2 C p A J l g X q X 3 B s w N 0 + P D x C d 2 7 f E W K h V 4 W 7 r E k + A r 4 V q g o T 7 0 t / a c M s 9 A l B U 4 T j v I i l I 6 6 3 O a L S k d N I Q 7 J O i 8 U 5 b G U h Z Q s 5 7 y l R V 1 5 M 5 X m w a Z V W w u w 0 j s i y x C 0 k A l 9 Z L M v P n v a G A G 1 l 4 m 0 G E O n O 3 X t 0 9 + 5 9 6 R m B 8 3 V 0 d N C f / v m P 8 s 1 f e A W / b I 6 Q 3 1 Y q v T A 2 Q y p Z h g c u 9 m e u P 8 X i 8 T Q 2 c W L x 5 M A L I 8 5 R O Z c R V w m y h v x N T C x s k M 9 s h 5 x r q J r S Q k U m v q m 1 Q I A C / J K 8 e Y k V V L l x C 1 S W 5 U k r A X j 2 t g s M T s Q w d r R L 4 e N q c K m f O H G c a m t r q b h Y j b O 6 c P G 8 m I T + 5 T k 6 1 V F D j x 4 + 2 f Q 9 Y l 4 / M 4 Q s M e G X W D x u D q Z 0 X m z I J 2 m m u A T O o 9 f m v G / e x O e 6 y B W Y U E y r H A Y X 1 5 f Q o I h J O v i 2 y O P 1 y h S 8 F j Y C L x 3 1 E b Q Z o c S H R / R d g E / d h P h 8 W 2 k P M 1 D 4 d b 1 8 J R 8 s w O d J 8 w s K q O v N L F 3 t 8 t O j E R e 9 m X M S K x b x 3 C E v v v m E o t n D 5 t 9 m M P f p S 9 R G K v A i I V T m h 2 U t W g x r C f E 6 F U d M 6 e o Y 8 3 a q g H k 3 k u U z 2 8 H x n / / L f / 0 3 j u U M d a X x W U N h f g S D a 9 Q / z y / 6 X U d y f m I I B Q O 0 O t V F I w O v Z I Y j z B w 0 O T k t Z g S + x A H z K z l A m L F G b 4 D k w Y U A H A d o g H 3 4 4 B F V V l Z I + 9 B m e L u w Q q P j 0 z Q + M U O n v z g m m q i y o p y K 8 h w 0 O / S M 6 k q i V F / p J a f h t X v V 3 U 1 N T Y 3 k s D u k b y B G D 6 c z M e 2 2 d R m k m C z k v O B g E E x I o u L o p X 6 8 L k i j C 1 w Q G 3 m T A y + M t e l 4 f h b q H B x 0 3 J T W 0 p L Z t G g 7 R U 4 J 5 X E 5 a U 9 x n h A K J W 9 w L c C l Z h 5 1 f w D z p 3 1 o w P T G B + p d 1 N 7 W K E K K Y e 2 F R Q W s p V R b C 9 b Q W B A G O A u 0 U E C Q 8 D V 2 z N g K S w B u b R A J e f H M s R / f y L 1 9 6 y 5 V V J Y L C d f W g r L f T E K Y h v / r b w / o Q G s t H T r Q E m t 7 A g n z 8 / O E L P i K x o 3 r t 6 i m r k b S o Q H H x i a k r Q u 9 2 m t q 9 q Q V V s w 4 i 7 n c R e h j R I j H J Y j g r 1 N r R U h m 0 X W w d T O I H v d J + e Q s e l v i 6 j h e q M K b t 9 F O x R u y D 2 m a U N V V J X z t u Z t v w n a n Z w h X m B O c 3 d d I 0 Z D q l q J u a p 1 f n I 9 u j Z Q b O f A M c v b z H x 3 K 8 6 N 0 q m H 7 L m i 0 C 6 H e s 7 S 4 x F p t S r Q W S 7 Z 8 z c P F p M E M R C A I G j Z X V / 2 i T f r 6 B u h 3 v / t e 6 k T o R H r n 4 S s 6 d a R F J t n c D P D u Y a 5 A 9 A X E u w O Z s I 2 v 6 C e 7 2 O X N c p 7 F g J 0 e D L k M 4 V c B 6 S q u 5 E L H e U F f N K x R n k s 1 1 l 7 r c / N a 7 Y s R g 9 e 4 Z l m j U V f v M 7 Z j D b s 6 H s F E Q K q R t 2 Z P C R 0 / 0 S r X l w v Y M W I / V 3 8 r / j X W S m o a q 0 C A z Z T V F V p d L 5 J t C x s x t 2 q X + s l 2 g Q Z V D K t o b m m m M 1 + e o R M n j 8 t M s 3 X 1 t d T Y q C a p Q 6 + J z s 4 u E b x j R 4 8 K m d C T A d O R 9 f Q M 0 J c n 2 2 W W 2 K 3 g d n v 4 X G r Y B 7 R R S 2 u r a L 5 k z a R J g / t 5 N M x k E s K o g H R F J D O Z V K g s C F O + Q a Z 4 u o r z g W o b V D X S d Z r a N o L O l y L M z C y Y J D Q H f 3 d 7 h n G l O c G p x j I p O T E h C 1 r g f b 5 l u j t e w S / V y M D A T V q I A 7 1 j L r W + W 8 d Y O C H w p c P 9 + / c n C D q c H S A f N A l M v 9 + u X a d v r l w W 0 y + d q Z Y M 1 R 4 1 J V 8 B A f D + Y D 6 a e 0 M E w j b 5 Q m O Y 3 / P o v F F v M g k 5 L / j f I A k H O K 7 y X F E 6 W o M 5 K F Q e b d E o D W W Q S 9 b Q T r z m u N Z Y C d p J r 7 W W S t J Q X G T R j 7 / f v I f 8 u y C n b n M Q C d M L 6 6 H c e X l w U E j U Q h r w I 9 v y u 0 l b A c K H L k D J J E E 3 I G 2 W o f 6 D L k Z w j 2 d K J g B 9 / S C 0 Z p j J d G P A I 1 8 k H J x z 0 s i 8 y a E A o R c S 6 a D S L 7 X 6 6 X x z g I 7 V w p L R Z I q v 6 4 p U L 3 Y 5 x k R K B F 6 Y 1 v F z Y t s c 5 A 9 r D n D g 5 B I 5 J R R M C j z 8 h a D 6 U v m C P / 7 g L a Q H J m j R X z b M J d C B F Z + r Q X t T J o B A j g y P i M M k F f A N X l V 4 Q n i 1 g J s I B P v P E G w E 5 E P Q B E K Q u p E p T C x t 9 P L x Y k O a T u c f S U z H X + z 8 6 l r w e 7 l C T u f l A 5 k i X K I 1 l K i B c u O L 2 G E h E w z M 7 V x L Q X g y 0 T r 4 1 O c P v / u O H t x / I B 8 k 2 A o 4 J 0 Q x + d w w 7 W 6 + 8 d D S G q d D c A 0 B l r g O c q R p m 0 N b O U Y L 6 2 0 W d K y N b c Q H 5 + x c s J j P k 0 S W T d P j a f h d j k g c v x c K h x L k N J s h Z 0 6 J Q / X l 6 m b w Q w Z m V x O F R N 2 s h V Q Y k b q H s b E D J H v c 0 g F t T e c v n J N v O 2 0 2 g Y s W T g y h x 0 h f v Y 3 6 0 u 0 3 b g q w j O J 6 d f q G E C O O D l E m Y j x u T p f A + 4 a Y U P H 0 p P 1 G n D M a 8 e Q 8 e m 2 O q / 2 j w 1 M x O c 3 2 X 8 5 M v n A w R O F Q m E s z 9 V A k L W p i l 4 V N g Y K 5 Z 2 Z 3 2 u t A q r N n T 2 9 p + o F w M B E x S y 2 A 9 3 q z X 5 l 5 c a H l k K S J E H j B s q 8 F X A m 3 P 4 h k F d d u 8 F j c S F c B x M F + v a 3 S 4 v G t g i k v / 8 b Q 4 N a T y + w U O S O U h 6 t L L n f c X Q q z w M L 2 M L L g p K D h 0 M k E a G O a n Z 2 V b k P b B T x 9 A / 0 D 4 p X F + 0 o F e A m / + v q C E F C 9 V 5 Z z k z m l 1 x B a X n A 8 O R j 7 j b y B o I q b T T 0 J H I d z R m 3 r 4 0 z n Q G m j 8 x p B b S f + x o Z g E D a w l r s 5 J n J W h 4 I r 1 f y Q f G x f Y 2 1 h e 3 i y j Q 8 8 o 6 1 v e m q a y k p L x Y u 3 H c C d f v B Q B / 3 8 9 1 9 o Y G B A 6 r 9 m o N f F w M A g u T 2 e 2 D t l K Z b 5 L 1 I K c o I 2 M Q W d z u d f C N h M Z F L n 0 H W q 7 i l z N y W 1 j x e x e G I w X 0 O q / f E A l z s a v F P J b D Z C z j Q U X g h e g n 4 x 4 l n h G 7 K w P S y j o p 8 h 8 K z L K 8 q p E h O o 5 O c b q Z k D D b u Y g v n F 8 0 6 Z E w L t W e h 1 g Z 4 u z 5 6 9 o L a 2 V i o w n R c C 6 r G n E W C T 2 c e L e L p p u 8 i t C 1 1 1 D r O D Y n Y F B X A 6 c i B d h 4 3 7 + a S 8 V o E X C b + B g D a p X C F n T g n c l / Q w N 2 5 i N a g 8 R B a 2 B + c 2 i j w 8 5 5 2 M 0 A V A R j Q G v 3 r V T V 9 f + o q 8 e V 7 R S L d u 3 q a f / v Y z 7 d 1 b L 3 3 1 9 P v U o c D D p J B 4 X I j j w h s X Y p 0 u w s 6 / x S l 0 p A b m p c p j J l M 4 o u M c T O l Y 8 8 L Y N u I 4 V y w t 8 V y 8 k P v S 6 T r A c 2 i W 1 W z + 5 V R D w e b W N 1 G S l 7 t S 4 V P G d u q e M L N 3 M k I X 9 a b x 8 X E Z j X v m z B f S K A x t h X k j L n 9 z i W p r a 8 Q k N A s l 3 i / M t Z Z y Y / q w m O A n C r o Q y C T Q y u F g a C e d Z i I N 9 r 8 Y d 0 p c p + l 8 K r 7 x X O q 3 j H S O c 0 S R y V j r / J I H e Z E n R 8 g h o V R v Z t 3 j 2 W W L 3 w S 2 L W S O T B 8 X x v t s p 9 c D g J 4 P j x 4 9 l n d y 7 N j R W A 9 0 L Y R w v 9 f W 1 c T e Y 0 J g w V R k i A v 5 V o E X f P Y o H a 9 b E 4 F P J h M 0 0 h L X r X R e v U 8 f H w + K O A l p Q i y 1 T 3 q b J x y X G M 8 V c u a U Q O d M X D h e 8 M L 8 H I V Y j X N C 7 K Z 4 g 4 O F T D C x n F k P E / Q 6 z 7 T 9 C c B 7 Q K d Z D A 3 B T E U g U / z 9 q P 0 I 6 F r k 4 3 M j r j W T 3 h e M z Q Y M g T U H T o s J e O L + / Z W h G H n 0 P r 2 9 6 M f v K r I o c 8 3 I k 3 w u z i t 9 + o y 8 i f u V r M X J r v L r O N J T y W w 2 A j / 9 F K l Z C N 6 8 P D E l g M L i E n K w h j L f L F Y W M k O m I 5 z x b I c G h 8 X 0 2 w p q z r 5 X d O f 2 X T p + / K i k y b s x o O N Y Y 6 J K N Y u s e n 8 i z E Z c E S C e H o u L 8 O p 1 / N 0 j C A m F A C r I u e T Y K P X O K O 8 e y M Q R D u b j e R 0 j j k E k 5 I 3 t N / I g L X b + x H Q d T y W z 2 Q g 5 M / l k F K n L r W 6 M A 1 w S + i F Y 2 B 7 4 8 W U E m G 9 o + 0 O P c A 0 I K 8 Y / o W s R N J g W N r R V 4 d M 0 l 7 + 5 L O 1 K C d o g K U B D q U + 4 J j o g c O 7 O C d R 3 4 n l 5 k R g 3 k U y 2 O U w v K 5 M O I U Z S x D m s o r E X N 2 x K S y T q O t k M c p R 4 c T 2 J R D G v e W H E j X T c o 4 T c y a B U Y X M R 5 C F g z T e C h + Y P q G 8 O y c 1 h j 8 T V t o X N g e 4 9 m Q D 1 H D g Q x s c n j R Q 0 x i 7 J l z I w j P 6 3 3 2 7 K l + H x a Z v n z 1 8 I k f C t X j O Z E N d C r u M 4 L 0 x J T o r t m / X Z 6 M 6 g y / D I 4 X g V 4 u f i u K w 5 S F o 8 w F r B v t j v S N 4 o D a O r k e l a 4 s e Y 4 6 h G q L S 5 F S V f v D D 2 m d f G e X E + / E 7 S e Z P l N V s h p 1 4 + 1 J / U A + a H 6 E C v C X V T v E h Y S 9 x C W m D + D Z a J L Q H S 4 J m v r r I m 4 m 0 U Y i D Q 4 S O H x O X 9 / f d X p N t Q a 1 s L x 7 9 j U 8 6 L V x B 7 B 1 r A 8 Z 5 0 f H F p U a Z Y F g c T W 5 L P x p z 0 a 4 + b n o 0 7 j a 5 D + h g V e M H / + j 2 r d 5 + c x 4 8 e E q b f U g K / T h O L 5 r 5 7 Z l k x z m E c g 7 l W V B q O N U g j + Y w 8 h s w l / E Z s r U K u k D O n B C 4 a X 7 j D i 1 E v R 9 8 4 S i N V e u A m 5 c 0 z J G 4 h L W Z 8 W 9 e j Q i H l i Q N R J s b H Z X K W v X s b 5 P M 0 S M c g z 8 r K S i o p L p Y 5 K N Q z 1 0 J n v C N T P M Q m 5 L O n z 6 m n p 1 e G 0 L + a d N B b a X C N 5 0 H g h S m N Q 0 y Q k 9 K M 9 I i k G b J g p G G d 6 O B Q 6 z h Z V P 5 Y n P N z x N j m g H w x + d J x f Z x a m 4 m X S m a z E X L m l B A i R U w 3 G F H t F X J T x o 1 L M M w / Q G 5 U M 8 x C A t 6 8 T e w o q w X D H E R D s W l W V 1 c n B M B 3 o K q q q t L m N w e z e a b j c 1 z P w o Q x h w 4 d F K 1 X V Q D v n P H e D C L o Y 2 L v M 7 Y / R Z q R j m + g x Q t a / H a U + m a 0 d k I + l a b 3 q + O M v L H z q j y x 8 8 a O 1 X H T c a Z 7 0 v K X S m a z E X J m 8 u F m M C m I v o F 4 q W S 6 U Y 7 z I p 5 m 7 L d I t R G + o I 3 W 1 L A y 4 3 k l B j x n d B H y s G m G h l l M 1 F / M 5 p 3 a F 8 9 j X p v 3 m Y X O H I e j Y 9 X v p / G J S b r P G g / j 2 9 S x 8 X N s N + A 3 7 w 2 p x t s 1 1 k p d r P m m l k E o f U 4 W e M 7 D F 5 J S P m L b + t o 3 7 D O n 4 V 6 Q N 7 6 N / b l C 7 p w S f M 2 r K 6 v y Y v A C M e e z 3 J T c m L 5 h 8 8 3 r u A q 8 4 L O k w W b 7 P m H c H f K I S x z f c O r v 7 9 9 A D B A K i D 3 H F M 8 6 T i 4 j D + 9 L T a p 1 M R V B K J h 9 F y + c J 3 f 1 c c M 5 o d 6 P O q 9 x b t O 1 x E L s N 8 x B H Y M p x W 4 O u O n + k I v m 2 Y x U 2 s b Y L 8 e p a 1 F k M I 7 l N S / 4 X 5 1 D p a n 9 6 l m o e O x a j P P E z 6 s C n y S l z G Y j 5 M 5 t z i 8 e s 8 T i B v D C g i G T y 1 X f s N x s v A T h D S O d A / 5 4 r W B K l 3 2 f I f i + I Y T X O x f o z c A b G h w c l o F + 6 N 4 F d / j c 3 F v p R Q 2 n B J 5 R s j a K k 0 8 T C G t T m q w 5 c J q K c y H I x W 1 T U x N 9 / f V F c n q K y O n S E 6 b o d 2 Y c g 7 h x r I q b g i k t T h p 9 j E 6 P E z R 2 b T p P j B T q W H 2 d O l / 8 X L w 2 5 9 W / i z T E Z R v 7 M x v N v D M Q / X 8 k c t N A i f o e 4 Q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 N a m e = " L i v e l l o   1 "   G u i d = " e e d c 8 6 3 d - 6 6 f 2 - 4 c 0 4 - b 4 7 0 - a 8 0 7 c 2 6 3 c c a 3 "   R e v = " 1 "   R e v G u i d = " 8 5 4 f 9 d c f - e 4 e c - 4 a 2 f - b 9 5 0 - 5 6 2 d 8 d c 9 b d b 5 " 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C C D 0 7 0 6 D - B F 8 0 - 4 3 8 E - A A 7 2 - 2 4 7 5 9 0 1 D D F 0 A } "   T o u r I d = " 5 f b 7 2 7 9 8 - 8 9 c 1 - 4 a b 4 - a 8 b c - d 8 2 d 3 d f c 8 4 8 b "   X m l V e r = " 6 "   M i n X m l V e r = " 3 " > < D e s c r i p t i o n > I n s e r i r e   q u i   u n a   d e s c r i z i o n e   d e l   t o u r < / D e s c r i p t i o n > < I m a g e > i V B O R w 0 K G g o A A A A N S U h E U g A A A N Q A A A B 1 C A Y A A A A 2 n s 9 T A A A A A X N S R 0 I A r s 4 c 6 Q A A A A R n Q U 1 B A A C x j w v 8 Y Q U A A A A J c E h Z c w A A A 2 A A A A N g A b T C 1 p 0 A A D F t S U R B V H h e 7 X 3 X f x t J t t 5 B B n O m m M Q o U V Q O I 2 k U Z q T R h L 2 z d / f u f f O r / e C H + 3 D 9 4 P / g / j N + s n + 2 f 2 v 7 7 u 7 s z E i j n C N F U U x i z m I E C R C J P t + p L q A B A i R I A V T q j 6 z u 6 u r q R o f z 1 T l 1 K r T t 3 2 8 / X i c L F i x k B b Z / v 2 M R y o K F b M F u r C 1 Y s J A F 2 P 5 i a S g L F r I G S 0 N Z s J B F s I Z 6 Y m k o C x a y B N t f 7 l q E s m A h W 7 B M P g s W s g i L U B Y s Z B G 2 v 1 o m n w U L W Q M T 6 q l F K A s W s g T b X + 9 Z h L J g I V u w 6 l A W L G Q R F q E s W M g i b H + 7 9 8 w y + S x Y y B I s D W X B Q h Z h + 9 t 9 S 0 N Z s J A t W B r K g o U s w i K U B Q t Z h O 2 n + 8 8 t k 8 + C h S z B 0 l A W L G Q R t p 8 e W B r K g o V s w d J Q F i x k E R a h P k D Y b b a E Y O N g 4 e M A m 3 w v L J N v F w F y r J O N m p o O 0 O S i g 6 L 8 9 C M R o v 2 V E Z p c t t P C K u 9 f V 6 + k u S x M U c 7 t d R I N z j k 5 R h Q M q 3 M A W N c U h e l I H e f i Y 3 w h D 4 U C 8 3 y M n T r f j E r + K H 7 A w q 7 B 9 n e L U D k D 5 L 6 q t J h c e Z U 0 6 c u n S J T I 4 4 h S W V 6 E S r 1 h q i q I S J 4 n T 5 7 R 8 e N H Z X / v j J N G F 5 k 8 B q n S w a y 1 k u N O B x N p 3 U 4 O u 4 0 O 1 0 a o u t h G 8 w E 7 T U x P 0 s z c W z 6 3 k d l C 1 m H 7 + 0 O L U N k C x L q j s Y 7 2 l B f R 3 I q d X o z Z 6 U R d g A o 9 r I J Y i k E S T R S 9 n p 9 f o L d v 3 1 J d X S 2 F w 2 F a X v Z R e X k 5 e b 2 e W B 5 g a t l B P U y 2 t X C i C Y j o m b 1 r Z G f j 3 R + 0 0 / C 8 k x a Y P D o P 1 j o U e V n r V U S p r l R p y Z H Z J e o f H Z d 8 F r I D i 1 D v C A j q m X 3 1 5 M k v p M 5 R G 8 3 N T t D X h 4 o l X R M o m U S A O R 5 h m + / O n b t 0 4 c J 5 O W 4 7 S J c f 6 X f u 3 K O 9 B 8 / T 4 L w 7 R k S d 3 8 4 M 9 D j Z 9 K x Y p 8 Y K m I Z R u t s 9 R O H Q m u y 3 s D M w o T o t Q u 0 A V d V 7 a S 2 U R 6 2 V U S r x h I U U 8 / P z 5 P c H q K Z m z 5 Y k S s b N G 7 f o 4 l c X R O A 3 y 6 e R j k h m B A I B 0 X j V 1 V V G C t H y m p 3 G 2 K R 0 c 7 1 s d s V B K 6 z V Q C 6 E A t s y n d v n p E V / h F 6 8 G W O z 0 R K N 7 c I i 1 D Z Q 3 t B O i 0 s u C g b X 6 a u W V X L a o k K k u b l 5 N t P K h A i Z E C g 5 f W R k l F w u J x O x x k j J D k C 6 G 0 z U r 7 + + a K Q o m M m o 4 j b y M b F u d q 2 Q d + E + / f D D d + R w O M j O Y W p + h T o H L b M w U 9 h + f m Q R a i t 4 K w 6 z 5 i H K c 4 T p d I N f C O H z + S g U C l N x c d G W J E p H L A 3 s f / 3 6 N b k 9 H v J 6 v F R V V c k E c x l 7 3 w 1 z c 3 P k d L r 5 O g t T a j W d B m 1 V 4 o 3 S 4 v w s F x h r Q m 7 U 7 f x 8 4 4 W F R X x N V X S n Z 3 T L e / n c Y R F q E 7 h K D 9 M a V y n C 4 Q h d a V s V Q V t Y W K S K i v K Y Y C U L 2 E 4 F D s d N T 8 8 I A f b s q R Y H h X / V T 8 F Q i I k b 5 A x E Z e X l H A / J P j g x v F 6 v c X R 6 Q I P e u / e Q 6 2 d f G i l x p C J Y 5 6 R b 3 P R 7 i 3 x C J r v d x v d b w Q X I i t x 3 Z N 1 G t 1 / 2 U w g u S Q s b Y B E q B Z w l m k h h s l O U z j U s K B O I 6 x n Z I p L O P z E x w Z p g n g 4 e P C C / k Q o g x Z M n T + n 0 6 S + M F I V A Y I 2 6 W b O V F B d T U 1 O j X J + G m S w P H j y k L 7 4 4 l b A / F f Q x K 0 E b 3 R 3 y U n 1 J m A 7 V w L W v 0 n E 8 C h T U y S Y n p 6 h 7 2 i d t X R b i Y E K 9 t J 6 J A V f p I R b S d d F I N o r Q 2 d o 5 M e v G x 8 d 4 r 4 2 C a 0 G p 6 O f l 5 1 F B f j 7 l F + S z K V U s 5 l m q 0 l 4 j m W x L S 0 t 8 z n F q a W k h D 5 t 5 m W B 5 e Z l J 9 Z w u X U q s D 2 m A d E N D w 3 I d 9 f V 1 5 H a 7 j T 1 E U 1 N T f A 1 E q y s r F O Z 8 e X l 5 b M Y V y L U 7 n a y O G N i P W 5 j y O a i m S G m f X 3 q 8 Q p j v 2 + G W j 5 M K v 4 F 6 I 5 w v o X C U 7 v W M 8 D o i + z 9 3 W I R i u E v 2 U y D o E v L Y W C M d q 5 i h o g I P C + K 0 t A m 5 3 S 5 6 9 u w 5 H T 9 + L I E c i A e D I N k a z c 7 O i r m 2 r 6 2 N S s t K j R y J W F h Y 4 H x v q a 2 t d V M C p g I I t c K E y M R x A R f 4 9 P S 0 m G l O p 4 u W f c t U W F D A B G 4 2 c s Q B E 3 J x c V E I E r C X 8 r W X U 1 k h 1 7 m 4 P g X c H v S Q P 2 S n k / U h q i x U a b h 2 B J A L Z i o I H G Q + 3 e 5 6 I / s / Z 9 h + e f z 5 E i q / c h / 5 V t w s V B E p 4 c / s D d D i z I i Y N C i 5 N X m g l d b Y B k S J n g 4 6 L 4 Q e Q j o 2 N k 6 1 t T U 0 z m s n a 7 D m 5 q a M 6 j z p A A c B f q O y s t J I y Q z Q T o W F h V T A h N o M Z o K D k I 8 f P 6 U 1 v u 9 G v u 6 p 9 R Z a D D i 4 s C G 6 s j 8 g P T A A T S q s R 0 Z G x H k R 9 R T R 6 5 E J 2 f 8 5 4 r M k l M 3 G d Y m C D t h J r J m i X A k P 0 5 e N a 9 T X 1 0 + t r S 0 b t N D L l 6 / o 0 K G O B K H T M O c 1 A w Q F s S B o + / f v N 1 J 3 j u H h Y S E G N O Z 2 A K 2 I a y w r K z N S N k e q e 8 S 9 Q F s / m a k g b 3 4 J n W o I U n l + V P K a A 8 g 1 M L p I d Q 3 1 9 K K v l 4 J c B / 3 c 8 N n 1 N v e W d 1 D I 3 U F + f 5 h 8 H K r y g 3 S W N d P o 6 J h o E U 0 Q r O N B C Y + G e V 8 6 w M E A U 6 q m t t Z I 2 R n g n k e P B 3 j a t k s m A H W 0 x c U l Y 2 t r p L o 3 3 A u 8 i n 8 4 7 p b 0 R y M u 6 X e I O L S Z D i B e c 1 0 R u d d X K O h u p 4 t H 2 o 0 z f D 5 g Q k F Q P p N Q c I i W l l W 9 A R 6 8 r 1 r 8 1 F G 9 R p O T k 2 K e g T T J w o S 6 C 4 g G J O 8 D w l G c e y M g Y D 0 9 f V T E W m W n Q L 0 G d b N z 5 8 5 u a b K l w t D Q C L 1 4 0 U m D g 4 N G y v a Q 6 n 4 b y 5 T W + b X X Q w F D A e l 8 m l j r 0 T B d b F y m R 0 N E l 4 + 3 k 1 O 8 l 0 n v 4 h M N b P J 1 p S 9 m P x E U V L b S k s / D R F J d h P D y v 9 2 H B t o o 9 f b 2 s U m 2 b 4 P g a L x 8 2 U U H D r T H X N o Y D b E a t F G e a 5 3 r E t i 2 c a W d f 8 O 9 T q u r q + J O B g l h n s F 8 N G u 2 7 Q D X + u u 1 m / T 9 d 5 d j d Z b t A A 4 S E B L X A F M s G 9 D 3 8 n z c R d M + 9 T x K 8 q J c 9 w z G 9 m F t D j N c R 1 1 Y 8 1 C p Z 5 7 6 x q Y l z 6 c M 2 y 9 P P m 1 C O Y o O s n m n z B F d g n 6 7 b 1 W I B G 8 b h C 0 d m Z B + 4 8 Z N + v r r r 2 S 7 f 9 Z F b Z X M H g M g z h i b i j P z y 7 S v p Y H 2 7 N m T I L z 4 L e R B j / J w J E x 7 q q u p s K h I K v t w c s B 9 D c C F / u b N E H n c b n I 4 c b x N H C B F Z d X 0 7 P E D O v 7 F W f I U V F J V Y W a u a V w 3 2 p 4 O H z 6 0 I 8 2 2 F a D d 0 b T w S 4 + T v H l K A 3 / f H o i R C t C E k u f L 9 3 N j s J D + 4 b C N f n 3 a b e T 4 N G H 7 9 R M l l N 3 p p r C r j Y J B 5 c G D c I e D A T p Y N E Q N D Q 2 S Z z M i A T j m / v 0 H b H J 9 S b 4 1 O x V 6 l N t 4 Y O A N 1 0 3 c X K + o o + H h E d F e 6 N 1 g 7 i 4 E D Q H B Q 9 0 H + 3 E u V O z 5 7 F R S U i J p 0 G g Q O m y b h V E D 1 / H k 8 V M 2 U 5 f o 5 K m T 0 o C b C X D e R w + f U P u B / X J d 2 c a j R 0 / E S e N w O O n G U P y a Q C p A 3 4 s m F Q K I d b X X T S e a 3 D Q 4 P k C B Y L x g + p T w S R L K W 1 p P P n 8 x k y k k g o w A 4 X T Y o v T N P j U 8 I R W Z Q D w 4 E i D 4 I E w 1 a x S U 8 O g 5 A J N u c m K S K + M R q q m p Z W G K a 6 L O z i 5 y u 5 2 s c f K l w R T C g 3 a g d / X u o e t P V 1 e 3 E G n V v 0 r H j h 0 1 9 m w N 3 M u 1 a 9 f p m 2 8 u C X m z C W j t i x c v y H 1 G + D F e 6 1 O a F v h u P z R V I q n 0 G v l H J + d p M N h M b a U z N D Q 1 K / s + J b B U 4 I Y / n e C t O E h L K 0 U b y I R w o S U Y i 5 s B 4 U P l H c 4 K u J c 7 O g 5 I L 4 a Q n c 8 T s Z F v f p J e d r 6 k y q p K q q + v T y A T c O T I I T Y f 2 2 h o a E g E 5 + 7 d + z E t u F P A p L p x / S a d O H G M 6 u p r h e j o 5 Z A J 1 t a C 9 O p V N + V 5 v T L O K l X h 8 S 5 o b G y k P j a Z 0 d Y G g + 7 0 3 v g Y q l 9 6 v b S w t E K v X / c k P H s E b D f U l F G z v Y t q i j 3 U W r u H j 0 j 9 H j / W 4 P i P / / K v / 8 a x T w L O k g 6 u s 7 B p x 6 Z W 8 s t E v b 6 1 P C j m G q d Q P t d f n j 5 9 J h V 3 D L 1 A D w T d D U e 5 h I n y W S v 5 l h c l D k 8 f S l g z o E F A X D g u 0 N W n v X 2 / 1 I s i X F 9 C I + 5 O G 3 J x v f 3 9 / b R v f x v d v n V X R u + W l Z X K f W 1 V J 0 L P j Z 6 e X q q s L G e z 7 K A 4 R 4 a H R 3 m 7 Q g q O u f l 5 y Z P J t a E x G c 9 H 9 T h X d S V c G 8 Z 8 o Z d 9 f n 6 e b E + P D 1 G 1 Z 5 F W q F y 8 n m N L X j p Y 5 x A T G N 2 h C g r y R U v i n a D A Q f 0 Q j 3 J 0 o J f q m o / Q / O K c n P t T g O 3 X p 6 + y W 3 y 9 J 9 g L 0 b a U m k y 8 o C b 7 S 2 q C + 5 v j v 7 E p h J 7 b p 0 6 d M I 6 O A 9 1 s 8 l y q r g S z D Y D p B 2 A A I Q I 6 i E J A p i a n q b y i T L y E q A c B K y t + e v j g A V 1 m U 2 u n g K s c w g 8 n B 7 r 2 D A w M s B Y 8 H B N q M 5 C v t 6 e P F l i D o Q s U y H f 0 6 O E E 4 k G 7 N u x t k E Z e E N 7 r z a O Z m R n W o v U i 9 P K M G G L C 8 f n i / f u U U w a / C 3 M T 6 X C g o F 0 L 3 Y 2 S e 4 5 M j E / Q a j S f B v 0 1 4 r x p K V c a F e f p 7 x + Q P o y q T o d J a l R n X j z L 4 V A D r S y 8 l r w f O 2 x X P w V C F Y B M E S E T X p 4 m l M b h k n G q q Y 7 3 F F h Z W S V / w E 8 V R k M p B A 1 C o w U J G G f h Q C m s h f j n v / 9 C 5 y + e l 0 6 x G o 8 f P 5 H + c e i m c + X K Z f H c P X j w S A b 0 6 b r D d j E 4 O E R F R Y X i z N D A f d 2 6 d Y d O n z 4 l R A Y J k A Y P 4 h I L N 5 w Q h w 4 f 2 q B B N U S D u t w 0 N D w s 1 4 l z 4 F r 9 g Q D N v Z 2 j 2 2 w W / v O f / k i / / H y V 9 r O W h W Y 6 d u w I T X K B A b O x p L R Y u l + B p I / 4 X i 9 e O M / X 4 K T X 0 0 5 q q Y i Q 2 x F / 1 r g u 9 F d 8 u d w c q 0 + Z g e e C A C 2 J / p E n T h w X k r + e K 6 L 5 t x 8 / q Z h Q 3 R 8 1 o d b z D / D L V m Q y a y b Z x + t D N S G q K 4 5 I H z u Y K h j T A 2 H q R J 2 I z S B 0 I A 2 z j V f H 9 j w G 0 U F w Q L C e 1 7 1 0 5 u x p O S f a l l 5 2 d t E / / e k P C U R B v Q u u d 5 h Y H R 0 d d O / e f T p / / s u E n t 6 Z A L 8 B M u A a H z 1 8 L E P h z Y 4 E 3 E d 3 9 2 s u 4 Z e l E M C 4 r G L W i K W l J W K 6 m Q u C d I D Z 9 v z 5 C 9 F K t b W 1 a c m n I Y T j Y 7 Q H E s / l 2 d M X 1 N L a L M 9 t s + N x P 3 g m o / b j 9 M O B j X N U 6 G e I t S o Y f N J z v W 8 + j 6 a m e m X f x w r H f / q I 6 1 B b k c n F M r k 3 b 0 a c B H l 5 X h l 7 B D c 3 N E B p a a k I F j r C B l h w o m z q o M S E O Y T S d y + b S H A y o L s P A s w w M R k Z L y d c V F 0 U Z Q L 4 p H R 9 8 2 Z Q N B X M m n 3 7 2 h J I t x k g t N e v 3 x L C j o 6 M S F 3 n 9 J n T C U M 6 c B 8 4 P 7 Q l n C X l X C B U 8 T X D 3 A J x t y K G B r Q a y B T i Z w V z L 5 2 r X g M k B V l 1 H m y H w y H R U r r 9 L B 1 w D O a j W B l 7 S q 8 X q 6 i 1 e i P h z b + d b 2 h 9 9 A 8 c 8 d e S L f R W t j 9 G f L Q a S p M J N j 9 C M p k A V 2 C U O v Z E u B 4 y y 4 S L S C U 9 V W m O k h 8 N r + V p O p C C s D D r z r L G A t B T Y n j e R p N d V + n s l 2 e 4 5 G b T 5 e R x M a 2 S B w G m A 9 q p X r 1 6 L W Y c C A T n B r y H Z s 0 E o B 4 H 0 w 5 e x G w B 2 g a m K c w t F C 6 Z A O 1 h I E l T 0 9 6 M e r x r r + S T c S a L u z S B Q G i 7 L m P y o F D a U x i h 2 / 0 2 O t n k o H y P j R 6 O 5 p O N 3 5 H d / 3 G a f / Y k r 9 / H E Q r i m o n W U 5 N J 0 l a n y O a t w o Z U 6 k E m a D K Y T 3 B L a 6 y t B U R D p Q P q S h B 8 j b W I j R b 9 M I P W R D j X Q i F a X u W 4 u 5 7 u D X n o 1 1 4 v P R h 2 i 7 c w F a C Z 7 t 9 / J O a h 1 k Y Y c 5 V M J g C l N + p z + r 5 S A Q U K 6 l G 4 l k w A z Y P C 4 d G j x x k f U 1 O r x m F t N o T F D G h A t J + F R 6 5 T g U v V b T X C / F x m f H b W 9 E 6 6 2 u e l t X U P P z c X X e t 1 0 e p a h J 8 P v 1 M u M F O + + w 8 8 2 K 4 9 + 8 g 0 F J M J 3 j y 0 G Y E c H m e U / E G 1 K 5 X Q B d / 2 0 I / n 9 s r 9 v u 7 u o e q a a g q y Q M M E A s H g d P g f / / 1 / 0 h / + + I / i 3 k 0 G S l p U o F G / M g N T I 1 d 5 l u i n l x H K L y w j R w r N 5 7 C v 0 x W j I d m M 7 u 5 u O Z / Z 8 Z A O 6 N N 3 9 e o 1 + p I 1 o f Y k m o H n c P v W H W r b 3 y Y O i g D X E / e 3 7 x P T D O Y g r h / a A Q F E R l h d 9 R v e P o / U X 8 r K y 6 g 0 x b l T 4 e 7 d e z K c H s 8 v E + D Z o S 4 2 u V Z J I w u O B E 2 l o d P 0 d e K 6 8 W 4 8 H g c 5 A h + X p m J C v f 5 o C O U o b i e f L + 4 a 1 / U m I J l M 5 u 1 8 1 z q V B 1 / S / n 0 t o g X Q / o R 6 E V z S G N r d 2 N R I l W m E G 1 N 8 o f e D e T z R y 0 k X T S x l 1 v v g R F 1 I O p C O z D t o Y t l B / p C N Q s E A l R e 5 6 U R 9 i A u E r R 8 / n B W P H z 2 h c 6 z R I G g g B Q Q V 9 w J X N M Z 3 o V I P g G D o 6 T H M 1 4 0 h 7 9 B c 0 E Z 4 V k V F a P 9 R P e p x H u S F s L / o 7 K J z T N i t 2 r g 0 4 I l E H R R O k U w A k x X X q u t K Q w t O m u V n g R l u N c y k A q E Q c E y e l 0 n o 7 5 F 9 H w M + G k I 5 C x v I 5 8 + L a a Z M y Q R E m I D f H g i L k w K C C I F A B R 0 D C l F C o / S H g K U C 2 p 2 Q / + T J E z S + 5 K S u y a 0 9 a l s B A / R e T L i l 5 / q V f Z m Z X G h g f f b s B d c D D 9 D E x K R c P w B z D w R D 7 4 V k 4 D k g b O W 4 w D l 6 e n r 4 P E H W X P n 0 9 u 0 s P 5 O z K U 1 Q j W t X f 6 N v r l w 2 t r Y G i A v T F V 5 R D Z A H P V H G F u 1 c 4 D D B o + o 6 N 5 D K F S R b c E T 2 f e i w X X v + 4 R O q p L q B p t / m C x k 0 k b A G k s k D p E q D l u q o 8 t P i z H B s b g V o O p T m L 5 5 3 0 p V v L 8 f q M / N + O 7 0 Y d 8 n L 9 q 8 u U 1 5 + k a R n G 7 b 1 s P Q t h O B A q C F 0 g B Z k f R 9 2 O w t V n l c c G X C A n P r i p J h / q M P d u n V 7 x + O l k o E v d e C c 8 O Z B i 1 + 4 c G 5 D Q Y N r Q r 0 L B d u 9 u w / k u a U r j F I B h V h d X Q 1 r K 3 W 9 W j O h X n W N 6 1 P Y R o q N n 4 k m l t N h p z w a 4 t T M u l 6 9 T 3 w U h A q 5 2 r n 0 D C V 4 8 3 R I R q o 0 j X A o y K R x U 1 t F i B r L 4 i / n + v W b d O n S V 3 T r D S Y k 2 W j j 5 w r + 5 V m q D n W x 0 N j I t 7 I q R I e n D + 1 l E L y 2 1 l b K L 0 C v h r e 0 y K Z d J d d 1 Q K 5 D h w + K s M H 9 v e J b o e Y U k 6 + 8 K 1 B 4 o V c 5 y O P m + l J x S T H l s / b C b L I z 0 1 M y K S e 6 c c G V j 5 4 i m d a p A J C x v 2 + A D n S 0 C 2 E 0 f u 5 R 3 a G E V K Y g m o q f U b 7 t w 5 8 E x v b b B 0 6 o s K e d X 6 o a G K i 1 k y Z N M n k 2 I 1 M y U H f Z U x Q l V 3 S J x i f n y J + X P b d 0 p m g s 8 V N D E f o D B k V T o k 0 M d T V o T r S J Q W O h f o Q u U v D M 4 f 7 w D L R G Q J c k e N 2 2 O 3 F L p s A 1 4 T d x X T I j F J c 1 q A / N v Z 2 n P T X V 8 t s / d 9 v p Q M G Q 7 M d g x u 1 g d H R U u h 4 d P X p E t q / 3 e 8 Q q A J J J h d 8 G q Q r t 0 F Q f L r h 4 E A X 7 Y Y Y C a K b 4 e C a 8 X E 2 a Z P I k b 2 8 F f I 1 i e N 5 B v f M l 7 4 V M 4 X C Q h v t f i 2 M k E o n K E H z t x Q N h 4 E k 7 c + Y 0 b k z q S L q k 1 m T C 7 U 5 O T A n R c g W 0 U a F t D U 0 M 0 O x o S I Z n E r 0 l X r 9 W P R r q S h 3 U s H e v D G l 5 y u a o N l v x v q R Z Y x N g i D 6 a M 9 R 7 Z a 1 o k E l D v 2 8 E d b 4 I + a K o K y b J y Q c U N q + t v k d 4 i m v 4 5 a x v M P M A v d Z I 3 t 4 O z C b H b s L l d N P 3 F z q k F z u 6 Q 6 G 0 T 7 4 W 9 N R u P 9 A u H r V k g G Q r x g D F X A B m 2 d D 4 H P k i B a I d e m e d N L 6 o 6 n Y g d U t L k 3 T R Q t e u F x M u r h N 5 5 a N x 8 E i i X n f z 5 m 1 6 8 e K l d E E C y f C O Y D 7 q d 9 X X P y B 1 P w 3 M 6 2 e G + V 1 L n P 9 B q l A w T E F S H s 0 P E R 9 s w + 6 y v 0 h K O D x E B A 3 9 o D W S t z 8 W 5 L m 3 v m 5 o L X R n m p l J H I i H e 0 Z j d F F R U U 4 0 F M 6 v O t Q 6 6 I / f f S H 1 o / 2 V Y Q q w B n k 4 o h w 3 c O C g f y N w r F a N v g W 5 Y X 5 i 8 O H J k 8 c l Y L a k q 7 / + J i a h r m f B c 7 q v r T X B i 7 i y t v E z P n p 7 H T L A c W x H 1 6 P k g x J M I T M f Q v g g N V T U u 5 / r F f H + e Q D W 6 R 7 4 x 4 g L z R s b f J M B w q B P o V k L 4 Z n A Y Y H 6 E 4 Z p b O b a 3 i n w g Y L R k T F q q q 9 K O D 8 6 G e O b v r / 1 2 O j R 4 0 4 6 f O S Q s W c j c O 0 A H C f n L 6 D D s O o J g n t J N U f g w F t t y q Z 4 x 3 w M J t Q B 4 I m M 8 D O Y X 0 1 s a P 9 Q 8 M H V o d w l r W w a K K 2 k C f U x E y c d R h d S E w E m 0 9 u 3 c 1 y g h M R Z s b A w z y Z W P C / 6 9 m E Y / r F j x 8 R V / m h 0 e z 3 b M w I / 7 t K y x M 6 z C 3 4 7 3 R 9 y U / e 0 i 1 Z X f F R f X 5 v S F E 0 G i G W z b U 5 6 1 G f R V J E O 6 v 2 D V P F t z K W + H E R 3 q I 0 y 9 D 6 D P X X y + w v L P k d O n B A f G n p m 1 G S R G u j x g G H r X V 2 v x J O G g X 1 / + c t P N D s z F x u T h X o T 2 q H g T t e a o 7 Y o Q o E s u / p B W I w Z g x c O j c l o S L 7 Z 7 a e l 5 R X p 8 x g I R W g 6 W C J E 2 A r o H Q H z N B 3 w G m 8 O J H 4 w I d 2 7 Z W l Q f 7 w f J i C a F 8 y y 8 y G E D 8 r k i 3 j 3 i S f H b O o B n x q Z A P S S u D X o j Z E K 9 x x i r Y S p v z B v x a X L X 9 M f / v A j X b i Y 2 L i K a c j M z g s M 0 / e 6 s v c 8 8 G x f M a n b 2 / d x P U k 1 J q P r l Y d W a H l 2 h K Y H H t H 8 8 D N y h R f I 7 T C V C G m A u h a G z S Q D 9 z + 2 6 J A 5 K F J d f d p 3 z M n Y h f 0 R P s n 0 Y m a d d X c L H 4 5 T w u H m k k x 5 9 T Y z 9 d I + 6 I 8 Q X E 2 U 3 t Y Y D o L 7 R o A W w n g s F 5 M I R D I 3 m K J f H v a Z U Z q 3 t V B v B 2 J y z s 5 R S W m Z x H E d M P 1 s B X V U 1 X i Q a v a f p Z b j 3 1 J V e T H d v n 1 H t M R m A P k x g t c M f C E f P f J f T W 3 e G B x / 1 1 i r e G z J / 1 I I c Q E c j P A z S S V T 7 y F 8 M B o q a G + M e f U A / T A / J Q K l w y 9 d I e r u G 5 b 2 H b R F g V S 4 b x A M J M I 2 v q L x 4 P 7 D h F l s c w G Y l x j y 3 t f b y 9 d S T A W 8 j f a n Q s 8 6 n W 1 c o y I v + g Y 6 q L m + Q t r J u r t f i e M h H U B G 9 O L X 7 x U 9 U R 6 P b b P e B x E A h 2 S d K B c w / W Y W c l C P 3 C F s 1 z v 7 1 J W 9 R 9 g L m m X O c U 0 o P C w d z E j e / p S A e 9 t X E S R n Y I R e v u g i t 8 c t / d k i 6 I H Q 1 i K k a u W 6 E x p Y c 4 3 n P R N U X + G V t q W 7 d + 7 T i Z P H Y p 6 5 p 0 y G E / X G e B k D m I M C b W Z H j x 7 d o E E B u M l R C E w E K m Q I x 8 5 g y A T L B 2 Q E A 0 b X J Y C o U f K 4 7 L S n P L O O x r m E 7 c Y H Q K i A o 4 0 F R v X V 0 4 Q C z A T 6 l M m k 4 V u a o 6 P l 0 x T w r 1 B z c z M / D 8 w 1 o S Y 0 K S o u F v N r N z A 4 6 a O g b 4 Y W 5 t 9 S U + N e m f X J 7 P F L B T T e P n z 4 W C Z 3 S T V u 6 8 a t + + S v + G p D 4 3 W m k P f P A e 1 Q I B K c I y q u t m 1 M u O b a z X t m 7 A b e u 8 m 3 n t 9 G + O C Z m U j A 5 0 C g Z L i 9 B f S q b 1 y m D 8 P 9 Q 4 Z R y K B 0 X / H 5 Y t O Y Y d B g L l F a 4 K B b D 3 u Y T I 0 Z k Q n A g M W v v r o g k 1 / C T N X A W 5 z x O S j A Z H o n 8 P P Q p J K V p M X T I T 8 j U 7 t T 4 G y G 9 + u U 4 N I K I 7 A 3 M / O A V G m f I l w u N 4 W K D 0 o f N w x s x P g h V O h h U i 3 M L 8 h 8 e B i / 9 f D h E + k a l C v k 5 3 k o Q i 4 q K i 3 P i E w a y I t x W u h U q 4 G j n 4 2 7 x H x 9 l 2 5 e w h 3 5 0 1 v x b Q T U p Y J s H u M r 9 R v k b B e D 7 c b L 9 2 f y R b 1 t t L I S n 7 U I A U g m 0 O d C K A 0 9 9 V k q 4 F l g z n L M c a F 7 I w D o 2 g P N A M G C + Z N J o + t m + N v j e a o p d 9 P x 5 u 2 P s 4 K r H R P j d H S 0 v 9 u Q G O O 9 y 5 L j U m + S t W H 2 x d Y q z h v k d N i o 5 d 1 m w X 4 n c J G R R L F d D F z P F p M G D y k d a T 4 3 M g H d m 7 i T o Q V Q T 8 F Y J D w 7 j d X V F e m M u r y 0 R D d u 3 K J n z 5 7 J h + T g z N g J S g t c 5 I q q n u P b B a Y X q K 3 d I / M W v t P 4 M r 7 X u A 5 S U P I Q 1 1 T x v U q G U D i b Z W y 3 g + 3 m y / 7 4 1 e 4 i o n m t 5 P N t n F M v m U D J 2 5 8 L 2 q v C s a 8 F J g P P C z 0 q 0 E a l S Q X H R Z X x M Q P E Q S R 8 A w u e w U z n f j A D 5 / h v f 7 5 H v 7 9 y k m o q M p t q L B l 3 + k I U s R d Q I P w O p h 5 k w 6 C M 0 k g q a K 1 k 1 l C I r 6 + z s e q w 0 7 6 m z A c 8 Z h P v z S m R q u 5 k k S m O f q O z a C q g L t L e 3 i 7 z h I N A q L f g a y F 6 Z i a 0 G 8 E c R J t S K J T o 4 s 4 U O M d / + M f T 9 N M t 9 R W N n S B k 4 9 9 P G u O 0 b f D h M d k Q e Q C 9 1 J + K Y w k Y q Z w H k 3 m + L 7 w X p 4 S t s J U 1 k 1 G q f M a k S Q f 4 A Z r L N x c K 9 N 5 G P Q m N r x h L h T V I Y A b G W e k B f 9 s B r A Z o K A x 9 9 x Y U 0 v T c C k 0 u O 2 j W t 7 3 y F w 4 C c R J s E 3 H y A G x G Y c X b m j C y T 2 c x t m P J H C B X P W + 4 x D b k b T f D e 9 F Q 8 K o m a 6 d k p E r 7 X I B b b 0 p j 7 m 0 H m B G 3 g A m x X T x 9 O S D z b F y 7 9 h u 5 f f 3 0 1 + u d V O 7 x 0 8 i i k / p m M 3 d N X 2 7 b e U O r m T y Q B J E G t W l s m 5 c A d q h j o F B z 6 Q X d D L v u l M i v b O E S M D 4 0 Q + N z J l A q Z D r v 3 2 Z A A 2 t v b 2 + C 8 2 I r j E 3 M 0 P P e K T p 3 / h x 9 9 9 0 V + t M / / Q P 9 / m I b / f L L V W o t m q U W 1 p y h D E 8 n Q x l 2 C B E H E E S I Y s R V o t q p t 2 N x 2 S N p + M O Y q a E R k G q j D O Y y 7 L q G W l i w W d o p A 8 D T l 8 n w i M 2 A j 7 S h t w U 6 u W a K P K + b m u r K q L A g X + p q C K i r f f v t N 9 T b 0 0 s D / X 0 U W o s 3 3 G 4 F l + l T N 9 s B 7 l z k Q P 6 1 n M R l R p 1 V 9 h j 5 j I B U X m M g 4 u J y 5 v e d L d h h r + 9 m g C a 2 t N P W w B N 5 M / d u W g r P F f U r a C i 0 U W E O C I y 7 2 g w u p 4 O K n P G 5 H z Q w D O P U q Z N S L / v z n / + v f B F k j e t Z W y F T p 4 T 8 n v y m + l 1 Z 8 q F C H S N d 5 9 F p p u y S J p s 6 D w d 4 / 2 A N p Z L D X I X d 1 V D 5 L f J y k 1 + W h d T g 9 / N O g H b B / O X P n n X K 1 0 O 6 X 7 1 m M v w / m a N C 5 v R L o b k w O h g O i V T A + d D G 9 M M P 3 8 v 2 / 7 6 1 c Z x T M j A N d a Z Q h F B x g X B D k U P S s T a l q 2 2 1 X 3 Z I J h 1 V W q q n b 0 H S d g u 7 W o e C w 8 k y 9 z K H O w u j N P C 9 q k u X L t K F C + f p 6 L G j M m k K G n w x C h c e Q J A H 7 w S f F M W z h y a D i b d Z l y O 4 5 P H h h b a W J r r 3 4 L G R m h r H 6 z J z D i T 8 m s i A J o q O s 9 w Y + 5 S M 8 B o p p r j 8 x f a z r P E 6 s L a 7 9 a h d 0 1 A 2 h 5 f V b + I N A + a 4 h T g g z 0 1 b u M 4 z A Y i h 6 k L 4 W m B I h q R j L j z M 9 j o / v y D T f b 3 u f k 3 3 7 t 6 X S S d B s F S 9 x c 3 A h + Y a m / Z S c 0 W U q t v i U 4 G l g v l z o Z k B t F B y I X 9 a X v C v 4 5 I e 3 4 6 l y y 6 1 V t v K O e H z 7 a w t b i f Y N U J F X D U J d S e 9 N i N V 2 u e I Q n d U v k / 7 L l 4 y A O 1 J u n c 6 5 q k w W w f o H Q 7 t h f n L a 1 l r n T 9 / j u 7 f f y C 9 L 8 b G x m h 0 b J y G h 4 b l m G T g e P T K w A f S f v 7 r / x G t B j d 1 q v e H 4 9 u K Z m l 1 Z f O 6 W 8 K R O I 8 R 9 P X i T 7 b x Z 6 R J k l r E 8 y K K P 7 0 t Z l / i N G y 5 h O 1 2 9 x t c Q 8 6 x S s 0 U C F h j n j L B 2 c Y g F X t 3 1 j v B D J / P J 6 N 8 q 9 m E g 3 m H i V c K C w r o 5 K k T o r W S A W K M j o 7 J I E Z o N t S 9 f v z x B y G Z G R g 9 j P 0 D C 2 z 6 d T 6 m v a U h f r d r V M y m Y H N L o z g w Q M b C o k L O O y P k H b M f 4 u 3 U X 4 g U C h i v X k w 7 I Y I m f 7 y J R a U Z 2 x z 0 e C j V 9 U g N N p Q 6 O r Z F z l T c Z o v S u T M b v 0 6 S C + w a o Z b C T V K K a a e E D m Y k b 3 + u S P X 1 9 J 0 A h M K E l W f P n j F S F D a r H 0 G r 4 Y v z h w 5 1 y G d D f / j h u w R C Q Z j v M 0 k x 3 0 U g v 4 2 W A 0 Q / n l Q T p Y C Q M B n h 7 C g s L O J 3 H Z b e G z A z r / a n 6 7 X O 7 1 z 9 C 1 l i s g H S S F y R B n F F L L U d J 5 M i l I o r E m k y Y Q 1 C s X 1 E Z 7 / Y m z A d W 6 6 w K 0 6 J i L t B b n w z w m y 2 7 3 N C o U e 5 e b M B / U x B I H P Y D C D K 8 R P H W K M F Z J r o 5 P k r U C i C M C c 4 z 4 E a G w V W l 2 P n x T y B G C r f 0 N A g H X I x D z o c G F v N g a H I Z B S w x j o h 4 I / X y G n e 1 o E X C d v y h 3 Q V Y 9 l b p y d P x 3 g 7 U S 5 z E X a l D h U K O 7 l o C 3 P J q + a 4 d t r f 3 Z z 5 V F G Q x S n B A H y 9 Y 7 v A 5 0 E b G / f K p 2 q S T U P U y d C D H S T J 9 7 p p z T e f 1 s 2 + G Z S z A m T A C m s V h A i x w H J i p C U H X q g 1 K I O 4 O p G k 6 3 O a 8 6 8 F d 6 c r 0 q 4 Q 6 s i e I F 1 u U 2 T 6 u m W V O q o T P 2 J s I Y 6 G 0 s y 7 C W U C e P d 2 C p A J l g X q X 3 B s w N 0 + P D x C d 2 7 f E W K h V 4 W 7 r E k + A r 4 V q g o T 7 0 t / a c M s 9 A l B U 4 T j v I i l I 6 6 3 O a L S k d N I Q 7 J O i 8 U 5 b G U h Z Q s 5 7 y l R V 1 5 M 5 X m w a Z V W w u w 0 j s i y x C 0 k A l 9 Z L M v P n v a G A G 1 l 4 m 0 G E O n O 3 X t 0 9 + 5 9 6 R m B 8 3 V 0 d N C f / v m P 8 s 1 f e A W / b I 6 Q 3 1 Y q v T A 2 Q y p Z h g c u 9 m e u P 8 X i 8 T Q 2 c W L x 5 M A L I 8 5 R O Z c R V w m y h v x N T C x s k M 9 s h 5 x r q J r S Q k U m v q m 1 Q I A C / J K 8 e Y k V V L l x C 1 S W 5 U k r A X j 2 t g s M T s Q w d r R L 4 e N q c K m f O H G c a m t r q b h Y j b O 6 c P G 8 m I T + 5 T k 6 1 V F D j x 4 + 2 f Q 9 Y l 4 / M 4 Q s M e G X W D x u D q Z 0 X m z I J 2 m m u A T O o 9 f m v G / e x O e 6 y B W Y U E y r H A Y X 1 5 f Q o I h J O v i 2 y O P 1 y h S 8 F j Y C L x 3 1 E b Q Z o c S H R / R d g E / d h P h 8 W 2 k P M 1 D 4 d b 1 8 J R 8 s w O d J 8 w s K q O v N L F 3 t 8 t O j E R e 9 m X M S K x b x 3 C E v v v m E o t n D 5 t 9 m M P f p S 9 R G K v A i I V T m h 2 U t W g x r C f E 6 F U d M 6 e o Y 8 3 a q g H k 3 k u U z 2 8 H x n / / L f / 0 3 j u U M d a X x W U N h f g S D a 9 Q / z y / 6 X U d y f m I I B Q O 0 O t V F I w O v Z I Y j z B w 0 O T k t Z g S + x A H z K z l A m L F G b 4 D k w Y U A H A d o g H 3 4 4 B F V V l Z I + 9 B m e L u w Q q P j 0 z Q + M U O n v z g m m q i y o p y K 8 h w 0 O / S M 6 k q i V F / p J a f h t X v V 3 U 1 N T Y 3 k s D u k b y B G D 6 c z M e 2 2 d R m k m C z k v O B g E E x I o u L o p X 6 8 L k i j C 1 w Q G 3 m T A y + M t e l 4 f h b q H B x 0 3 J T W 0 p L Z t G g 7 R U 4 J 5 X E 5 a U 9 x n h A K J W 9 w L c C l Z h 5 1 f w D z p 3 1 o w P T G B + p d 1 N 7 W K E K K Y e 2 F R Q W s p V R b C 9 b Q W B A G O A u 0 U E C Q 8 D V 2 z N g K S w B u b R A J e f H M s R / f y L 1 9 6 y 5 V V J Y L C d f W g r L f T E K Y h v / r b w / o Q G s t H T r Q E m t 7 A g n z 8 / O E L P i K x o 3 r t 6 i m r k b S o Q H H x i a k r Q u 9 2 m t q 9 q Q V V s w 4 i 7 n c R e h j R I j H J Y j g r 1 N r R U h m 0 X W w d T O I H v d J + e Q s e l v i 6 j h e q M K b t 9 F O x R u y D 2 m a U N V V J X z t u Z t v w n a n Z w h X m B O c 3 d d I 0 Z D q l q J u a p 1 f n I 9 u j Z Q b O f A M c v b z H x 3 K 8 6 N 0 q m H 7 L m i 0 C 6 H e s 7 S 4 x F p t S r Q W S 7 Z 8 z c P F p M E M R C A I G j Z X V / 2 i T f r 6 B u h 3 v / t e 6 k T o R H r n 4 S s 6 d a R F J t n c D P D u Y a 5 A 9 A X E u w O Z s I 2 v 6 C e 7 2 O X N c p 7 F g J 0 e D L k M 4 V c B 6 S q u 5 E L H e U F f N K x R n k s 1 1 l 7 r c / N a 7 Y s R g 9 e 4 Z l m j U V f v M 7 Z j D b s 6 H s F E Q K q R t 2 Z P C R 0 / 0 S r X l w v Y M W I / V 3 8 r / j X W S m o a q 0 C A z Z T V F V p d L 5 J t C x s x t 2 q X + s l 2 g Q Z V D K t o b m m m M 1 + e o R M n j 8 t M s 3 X 1 t d T Y q C a p Q 6 + J z s 4 u E b x j R 4 8 K m d C T A d O R 9 f Q M 0 J c n 2 2 W W 2 K 3 g d n v 4 X G r Y B 7 R R S 2 u r a L 5 k z a R J g / t 5 N M x k E s K o g H R F J D O Z V K g s C F O + Q a Z 4 u o r z g W o b V D X S d Z r a N o L O l y L M z C y Y J D Q H f 3 d 7 h n G l O c G p x j I p O T E h C 1 r g f b 5 l u j t e w S / V y M D A T V q I A 7 1 j L r W + W 8 d Y O C H w p c P 9 + / c n C D q c H S A f N A l M v 9 + u X a d v r l w W 0 y + d q Z Y M 1 R 4 1 J V 8 B A f D + Y D 6 a e 0 M E w j b 5 Q m O Y 3 / P o v F F v M g k 5 L / j f I A k H O K 7 y X F E 6 W o M 5 K F Q e b d E o D W W Q S 9 b Q T r z m u N Z Y C d p J r 7 W W S t J Q X G T R j 7 / f v I f 8 u y C n b n M Q C d M L 6 6 H c e X l w U E j U Q h r w I 9 v y u 0 l b A c K H L k D J J E E 3 I G 2 W o f 6 D L k Z w j 2 d K J g B 9 / S C 0 Z p j J d G P A I 1 8 k H J x z 0 s i 8 y a E A o R c S 6 a D S L 7 X 6 6 X x z g I 7 V w p L R Z I q v 6 4 p U L 3 Y 5 x k R K B F 6 Y 1 v F z Y t s c 5 A 9 r D n D g 5 B I 5 J R R M C j z 8 h a D 6 U v m C P / 7 g L a Q H J m j R X z b M J d C B F Z + r Q X t T J o B A j g y P i M M k F f A N X l V 4 Q n i 1 g J s I B P v P E G w E 5 E P Q B E K Q u p E p T C x t 9 P L x Y k O a T u c f S U z H X + z 8 6 l r w e 7 l C T u f l A 5 k i X K I 1 l K i B c u O L 2 G E h E w z M 7 V x L Q X g y 0 T r 4 1 O c P v / u O H t x / I B 8 k 2 A o 4 J 0 Q x + d w w 7 W 6 + 8 d D S G q d D c A 0 B l r g O c q R p m 0 N b O U Y L 6 2 0 W d K y N b c Q H 5 + x c s J j P k 0 S W T d P j a f h d j k g c v x c K h x L k N J s h Z 0 6 J Q / X l 6 m b w Q w Z m V x O F R N 2 s h V Q Y k b q H s b E D J H v c 0 g F t T e c v n J N v O 2 0 2 g Y s W T g y h x 0 h f v Y 3 6 0 u 0 3 b g q w j O J 6 d f q G E C O O D l E m Y j x u T p f A + 4 a Y U P H 0 p P 1 G n D M a 8 e Q 8 e m 2 O q / 2 j w 1 M x O c 3 2 X 8 5 M v n A w R O F Q m E s z 9 V A k L W p i l 4 V N g Y K 5 Z 2 Z 3 2 u t A q r N n T 2 9 p + o F w M B E x S y 2 A 9 3 q z X 5 l 5 c a H l k K S J E H j B s q 8 F X A m 3 P 4 h k F d d u 8 F j c S F c B x M F + v a 3 S 4 v G t g i k v / 8 b Q 4 N a T y + w U O S O U h 6 t L L n f c X Q q z w M L 2 M L L g p K D h 0 M k E a G O a n Z 2 V b k P b B T x 9 A / 0 D 4 p X F + 0 o F e A m / + v q C E F C 9 V 5 Z z k z m l 1 x B a X n A 8 O R j 7 j b y B o I q b T T 0 J H I d z R m 3 r 4 0 z n Q G m j 8 x p B b S f + x o Z g E D a w l r s 5 J n J W h 4 I r 1 f y Q f G x f Y 2 1 h e 3 i y j Q 8 8 o 6 1 v e m q a y k p L x Y u 3 H c C d f v B Q B / 3 8 9 1 9 o Y G B A 6 r 9 m o N f F w M A g u T 2 e 2 D t l K Z b 5 L 1 I K c o I 2 M Q W d z u d f C N h M Z F L n 0 H W q 7 i l z N y W 1 j x e x e G I w X 0 O q / f E A l z s a v F P J b D Z C z j Q U X g h e g n 4 x 4 l n h G 7 K w P S y j o p 8 h 8 K z L K 8 q p E h O o 5 O c b q Z k D D b u Y g v n F 8 0 6 Z E w L t W e h 1 g Z 4 u z 5 6 9 o L a 2 V i o w n R c C 6 r G n E W C T 2 c e L e L p p u 8 i t C 1 1 1 D r O D Y n Y F B X A 6 c i B d h 4 3 7 + a S 8 V o E X C b + B g D a p X C F n T g n c l / Q w N 2 5 i N a g 8 R B a 2 B + c 2 i j w 8 5 5 2 M 0 A V A R j Q G v 3 r V T V 9 f + o q 8 e V 7 R S L d u 3 q a f / v Y z 7 d 1 b L 3 3 1 9 P v U o c D D p J B 4 X I j j w h s X Y p 0 u w s 6 / x S l 0 p A b m p c p j J l M 4 o u M c T O l Y 8 8 L Y N u I 4 V y w t 8 V y 8 k P v S 6 T r A c 2 i W 1 W z + 5 V R D w e b W N 1 G S l 7 t S 4 V P G d u q e M L N 3 M k I X 9 a b x 8 X E Z j X v m z B f S K A x t h X k j L n 9 z i W p r a 8 Q k N A s l 3 i / M t Z Z y Y / q w m O A n C r o Q y C T Q y u F g a C e d Z i I N 9 r 8 Y d 0 p c p + l 8 K r 7 x X O q 3 j H S O c 0 S R y V j r / J I H e Z E n R 8 g h o V R v Z t 3 j 2 W W L 3 w S 2 L W S O T B 8 X x v t s p 9 c D g J 4 P j x 4 9 l n d y 7 N j R W A 9 0 L Y R w v 9 f W 1 c T e Y 0 J g w V R k i A v 5 V o E X f P Y o H a 9 b E 4 F P J h M 0 0 h L X r X R e v U 8 f H w + K O A l p Q i y 1 T 3 q b J x y X G M 8 V c u a U Q O d M X D h e 8 M L 8 H I V Y j X N C 7 K Z 4 g 4 O F T D C x n F k P E / Q 6 z 7 T 9 C c B 7 Q K d Z D A 3 B T E U g U / z 9 q P 0 I 6 F r k 4 3 M j r j W T 3 h e M z Q Y M g T U H T o s J e O L + / Z W h G H n 0 P r 2 9 6 M f v K r I o c 8 3 I k 3 w u z i t 9 + o y 8 i f u V r M X J r v L r O N J T y W w 2 A j / 9 F K l Z C N 6 8 P D E l g M L i E n K w h j L f L F Y W M k O m I 5 z x b I c G h 8 X 0 2 w p q z r 5 X d O f 2 X T p + / K i k y b s x o O N Y Y 6 J K N Y u s e n 8 i z E Z c E S C e H o u L 8 O p 1 / N 0 j C A m F A C r I u e T Y K P X O K O 8 e y M Q R D u b j e R 0 j j k E k 5 I 3 t N / I g L X b + x H Q d T y W z 2 Q g 5 M / l k F K n L r W 6 M A 1 w S + i F Y 2 B 7 4 8 W U E m G 9 o + 0 O P c A 0 I K 8 Y / o W s R N J g W N r R V 4 d M 0 l 7 + 5 L O 1 K C d o g K U B D q U + 4 J j o g c O 7 O C d R 3 4 n l 5 k R g 3 k U y 2 O U w v K 5 M O I U Z S x D m s o r E X N 2 x K S y T q O t k M c p R 4 c T 2 J R D G v e W H E j X T c o 4 T c y a B U Y X M R 5 C F g z T e C h + Y P q G 8 O y c 1 h j 8 T V t o X N g e 4 9 m Q D 1 H D g Q x s c n j R Q 0 x i 7 J l z I w j P 6 3 3 2 7 K l + H x a Z v n z 1 8 I k f C t X j O Z E N d C r u M 4 L 0 x J T o r t m / X Z 6 M 6 g y / D I 4 X g V 4 u f i u K w 5 S F o 8 w F r B v t j v S N 4 o D a O r k e l a 4 s e Y 4 6 h G q L S 5 F S V f v D D 2 m d f G e X E + / E 7 S e Z P l N V s h p 1 4 + 1 J / U A + a H 6 E C v C X V T v E h Y S 9 x C W m D + D Z a J L Q H S 4 J m v r r I m 4 m 0 U Y i D Q 4 S O H x O X 9 / f d X p N t Q a 1 s L x 7 9 j U 8 6 L V x B 7 B 1 r A 8 Z 5 0 f H F p U a Z Y F g c T W 5 L P x p z 0 a 4 + b n o 0 7 j a 5 D + h g V e M H / + j 2 r d 5 + c x 4 8 e E q b f U g K / T h O L 5 r 5 7 Z l k x z m E c g 7 l W V B q O N U g j + Y w 8 h s w l / E Z s r U K u k D O n B C 4 a X 7 j D i 1 E v R 9 8 4 S i N V e u A m 5 c 0 z J G 4 h L W Z 8 W 9 e j Q i H l i Q N R J s b H Z X K W v X s b 5 P M 0 S M c g z 8 r K S i o p L p Y 5 K N Q z 1 0 J n v C N T P M Q m 5 L O n z 6 m n p 1 e G 0 L + a d N B b a X C N 5 0 H g h S m N Q 0 y Q k 9 K M 9 I i k G b J g p G G d 6 O B Q 6 z h Z V P 5 Y n P N z x N j m g H w x + d J x f Z x a m 4 m X S m a z E X L m l B A i R U w 3 G F H t F X J T x o 1 L M M w / Q G 5 U M 8 x C A t 6 8 T e w o q w X D H E R D s W l W V 1 c n B M B 3 o K q q q t L m N w e z e a b j c 1 z P w o Q x h w 4 d F K 1 X V Q D v n P H e D C L o Y 2 L v M 7 Y / R Z q R j m + g x Q t a / H a U + m a 0 d k I + l a b 3 q + O M v L H z q j y x 8 8 a O 1 X H T c a Z 7 0 v K X S m a z E X J m 8 u F m M C m I v o F 4 q W S 6 U Y 7 z I p 5 m 7 L d I t R G + o I 3 W 1 L A y 4 3 k l B j x n d B H y s G m G h l l M 1 F / M 5 p 3 a F 8 9 j X p v 3 m Y X O H I e j Y 9 X v p / G J S b r P G g / j 2 9 S x 8 X N s N + A 3 7 w 2 p x t s 1 1 k p d r P m m l k E o f U 4 W e M 7 D F 5 J S P m L b + t o 3 7 D O n 4 V 6 Q N 7 6 N / b l C 7 p w S f M 2 r K 6 v y Y v A C M e e z 3 J T c m L 5 h 8 8 3 r u A q 8 4 L O k w W b 7 P m H c H f K I S x z f c O r v 7 9 9 A D B A K i D 3 H F M 8 6 T i 4 j D + 9 L T a p 1 M R V B K J h 9 F y + c J 3 f 1 c c M 5 o d 6 P O q 9 x b t O 1 x E L s N 8 x B H Y M p x W 4 O u O n + k I v m 2 Y x U 2 s b Y L 8 e p a 1 F k M I 7 l N S / 4 X 5 1 D p a n 9 6 l m o e O x a j P P E z 6 s C n y S l z G Y j 5 M 5 t z i 8 e s 8 T i B v D C g i G T y 1 X f s N x s v A T h D S O d A / 5 4 r W B K l 3 2 f I f i + I Y T X O x f o z c A b G h w c l o F + 6 N 4 F d / j c 3 F v p R Q 2 n B J 5 R s j a K k 0 8 T C G t T m q w 5 c J q K c y H I x W 1 T U x N 9 / f V F c n q K y O n S E 6 b o d 2 Y c g 7 h x r I q b g i k t T h p 9 j E 6 P E z R 2 b T p P j B T q W H 2 d O l / 8 X L w 2 5 9 W / i z T E Z R v 7 M x v N v D M Q / X 8 k c t N A i f o e 4 Q A A A A B J R U 5 E r k J g g g = = < / I m a g e > < / T o u r > < / T o u r s > < / V i s u a l i z a t i o n > 
</file>

<file path=customXml/itemProps1.xml><?xml version="1.0" encoding="utf-8"?>
<ds:datastoreItem xmlns:ds="http://schemas.openxmlformats.org/officeDocument/2006/customXml" ds:itemID="{CCD0706D-BF80-438E-AA72-2475901DDF0A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AE42B433-0791-4FE0-AA37-AA875765BDDD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16</vt:i4>
      </vt:variant>
    </vt:vector>
  </HeadingPairs>
  <TitlesOfParts>
    <vt:vector size="16" baseType="lpstr">
      <vt:lpstr>Parametri</vt:lpstr>
      <vt:lpstr>Libera concorrenza</vt:lpstr>
      <vt:lpstr>Monopolio</vt:lpstr>
      <vt:lpstr>Monopolio discriminante</vt:lpstr>
      <vt:lpstr>Monopsonio</vt:lpstr>
      <vt:lpstr>Monopolio bilaterale</vt:lpstr>
      <vt:lpstr>Giochi</vt:lpstr>
      <vt:lpstr>Duopolio sequenziale (C=0)</vt:lpstr>
      <vt:lpstr>Evoluzione DS (C=0)</vt:lpstr>
      <vt:lpstr>Duopolio sequenziale (C&gt;0)</vt:lpstr>
      <vt:lpstr>Evoluzione DS (C&gt;0)</vt:lpstr>
      <vt:lpstr>Duopolio Nash-Cournot</vt:lpstr>
      <vt:lpstr>Duopolio N-C Equilibrio</vt:lpstr>
      <vt:lpstr>Duopolio e collusione</vt:lpstr>
      <vt:lpstr>Duopolio differenziato</vt:lpstr>
      <vt:lpstr>Concorrenza monopolistica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ROSATO PAOLO</dc:creator>
  <cp:lastModifiedBy>ROSATO PAOLO</cp:lastModifiedBy>
  <cp:lastPrinted>2023-02-22T17:34:16Z</cp:lastPrinted>
  <dcterms:created xsi:type="dcterms:W3CDTF">2022-01-01T15:24:33Z</dcterms:created>
  <dcterms:modified xsi:type="dcterms:W3CDTF">2024-04-08T15:58:09Z</dcterms:modified>
</cp:coreProperties>
</file>