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BA746CAD-6940-4052-8C28-2A94C3872253}" xr6:coauthVersionLast="47" xr6:coauthVersionMax="47" xr10:uidLastSave="{00000000-0000-0000-0000-000000000000}"/>
  <bookViews>
    <workbookView xWindow="-120" yWindow="-120" windowWidth="21840" windowHeight="13020" activeTab="2" xr2:uid="{F18C98AF-D243-48FF-8243-C410D269C8F3}"/>
  </bookViews>
  <sheets>
    <sheet name="calibration" sheetId="2" r:id="rId1"/>
    <sheet name="n-PrOH-lett" sheetId="1" r:id="rId2"/>
    <sheet name="McCabe-Thiele" sheetId="3" r:id="rId3"/>
  </sheets>
  <externalReferences>
    <externalReference r:id="rId4"/>
  </externalReferences>
  <definedNames>
    <definedName name="solver_adj" localSheetId="0" hidden="1">calibration!$K$11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calibration!$K$13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K13" i="2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3" i="1"/>
  <c r="G2" i="2" l="1"/>
  <c r="H2" i="2" s="1"/>
  <c r="G3" i="2"/>
  <c r="E12" i="2"/>
  <c r="G12" i="2" s="1"/>
  <c r="H12" i="2" s="1"/>
  <c r="D11" i="2"/>
  <c r="E11" i="2" s="1"/>
  <c r="G11" i="2" s="1"/>
  <c r="H11" i="2" s="1"/>
  <c r="D10" i="2"/>
  <c r="E10" i="2" s="1"/>
  <c r="G10" i="2" s="1"/>
  <c r="H10" i="2" s="1"/>
  <c r="D9" i="2"/>
  <c r="E9" i="2" s="1"/>
  <c r="G9" i="2" s="1"/>
  <c r="H9" i="2" s="1"/>
  <c r="D8" i="2"/>
  <c r="E8" i="2" s="1"/>
  <c r="G8" i="2" s="1"/>
  <c r="H8" i="2" s="1"/>
  <c r="D7" i="2"/>
  <c r="E7" i="2" s="1"/>
  <c r="G7" i="2" s="1"/>
  <c r="H7" i="2" s="1"/>
  <c r="D6" i="2"/>
  <c r="E6" i="2" s="1"/>
  <c r="G6" i="2" s="1"/>
  <c r="H6" i="2" s="1"/>
  <c r="D5" i="2"/>
  <c r="E5" i="2" s="1"/>
  <c r="G5" i="2" s="1"/>
  <c r="H5" i="2" s="1"/>
  <c r="D4" i="2"/>
  <c r="E4" i="2" s="1"/>
  <c r="G4" i="2" s="1"/>
  <c r="H4" i="2" s="1"/>
  <c r="D3" i="2"/>
  <c r="E3" i="2" s="1"/>
  <c r="D2" i="2"/>
  <c r="E2" i="2" s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2" l="1"/>
  <c r="H13" i="2" l="1"/>
</calcChain>
</file>

<file path=xl/sharedStrings.xml><?xml version="1.0" encoding="utf-8"?>
<sst xmlns="http://schemas.openxmlformats.org/spreadsheetml/2006/main" count="45" uniqueCount="33">
  <si>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</si>
  <si>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</si>
  <si>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</si>
  <si>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</si>
  <si>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</si>
  <si>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</si>
  <si>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</si>
  <si>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</si>
  <si>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soln</t>
  </si>
  <si>
    <t>V_H2O (mL)</t>
  </si>
  <si>
    <t>V_n-prop (mL)</t>
  </si>
  <si>
    <t>x_H2O</t>
  </si>
  <si>
    <t>x_n-prop</t>
  </si>
  <si>
    <t>n (T=293.15K)</t>
  </si>
  <si>
    <t>f</t>
  </si>
  <si>
    <t>diff^2</t>
  </si>
  <si>
    <t>4th order fit</t>
  </si>
  <si>
    <t>a_1</t>
  </si>
  <si>
    <t>a_2</t>
  </si>
  <si>
    <t>a_3</t>
  </si>
  <si>
    <t>a_4</t>
  </si>
  <si>
    <t>a_5</t>
  </si>
  <si>
    <t>n obs</t>
  </si>
  <si>
    <t>x value</t>
  </si>
  <si>
    <t>n calc</t>
  </si>
  <si>
    <t>sum</t>
  </si>
  <si>
    <t>diag</t>
  </si>
  <si>
    <t>y_n-prop</t>
  </si>
  <si>
    <t>dati misurati</t>
  </si>
  <si>
    <t xml:space="preserve"> </t>
  </si>
  <si>
    <t xml:space="preserve">                                              </t>
  </si>
  <si>
    <t>n liq</t>
  </si>
  <si>
    <t>n vap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</si>
</sst>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"/>
    <numFmt numFmtId="166" formatCode="0.000000"/>
    <numFmt numFmtId="167" formatCode="0.000000000000000000"/>
    <numFmt numFmtId="168" formatCode="0.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165" fontId="3" fillId="0" borderId="0" xfId="2" applyNumberFormat="1"/>
    <xf numFmtId="11" fontId="3" fillId="0" borderId="0" xfId="2" applyNumberFormat="1"/>
    <xf numFmtId="166" fontId="3" fillId="0" borderId="1" xfId="2" applyNumberFormat="1" applyBorder="1"/>
    <xf numFmtId="167" fontId="3" fillId="0" borderId="0" xfId="2" applyNumberFormat="1"/>
    <xf numFmtId="0" fontId="4" fillId="0" borderId="0" xfId="2" applyFont="1" applyAlignment="1">
      <alignment horizontal="left"/>
    </xf>
    <xf numFmtId="166" fontId="3" fillId="0" borderId="2" xfId="2" applyNumberFormat="1" applyBorder="1"/>
    <xf numFmtId="166" fontId="3" fillId="0" borderId="3" xfId="2" applyNumberFormat="1" applyBorder="1"/>
    <xf numFmtId="165" fontId="3" fillId="0" borderId="4" xfId="2" applyNumberFormat="1" applyBorder="1"/>
    <xf numFmtId="11" fontId="3" fillId="0" borderId="5" xfId="2" applyNumberFormat="1" applyBorder="1"/>
    <xf numFmtId="11" fontId="3" fillId="0" borderId="4" xfId="2" applyNumberFormat="1" applyBorder="1"/>
    <xf numFmtId="165" fontId="3" fillId="0" borderId="0" xfId="2" applyNumberFormat="1" applyAlignment="1">
      <alignment horizontal="center"/>
    </xf>
    <xf numFmtId="168" fontId="3" fillId="0" borderId="0" xfId="2" applyNumberFormat="1"/>
    <xf numFmtId="0" fontId="1" fillId="0" borderId="0" xfId="1" applyFill="1"/>
    <xf numFmtId="0" fontId="1" fillId="0" borderId="0" xfId="1" applyFill="1" applyBorder="1"/>
    <xf numFmtId="0" fontId="1" fillId="3" borderId="0" xfId="1" applyFill="1"/>
    <xf numFmtId="0" fontId="1" fillId="3" borderId="6" xfId="1" applyFill="1" applyBorder="1"/>
    <xf numFmtId="165" fontId="1" fillId="3" borderId="6" xfId="2" applyNumberFormat="1" applyFont="1" applyFill="1" applyBorder="1"/>
    <xf numFmtId="164" fontId="1" fillId="0" borderId="0" xfId="1" applyNumberFormat="1"/>
    <xf numFmtId="165" fontId="1" fillId="0" borderId="0" xfId="2" applyNumberFormat="1" applyFont="1" applyFill="1" applyBorder="1"/>
    <xf numFmtId="0" fontId="3" fillId="0" borderId="0" xfId="2" applyFill="1" applyBorder="1"/>
    <xf numFmtId="165" fontId="1" fillId="0" borderId="0" xfId="1" applyNumberFormat="1"/>
    <xf numFmtId="165" fontId="1" fillId="0" borderId="0" xfId="1" applyNumberFormat="1" applyFill="1"/>
    <xf numFmtId="165" fontId="1" fillId="0" borderId="0" xfId="1" applyNumberFormat="1" applyFill="1" applyBorder="1"/>
    <xf numFmtId="165" fontId="3" fillId="0" borderId="0" xfId="2" applyNumberFormat="1" applyFill="1" applyBorder="1"/>
  </cellXfs>
  <cellStyles count="3">
    <cellStyle name="Normal" xfId="0" builtinId="0"/>
    <cellStyle name="Normal 2" xfId="1" xr:uid="{79E77EAB-E058-42BC-974F-1F5F9DA25CF6}"/>
    <cellStyle name="Normal 3" xfId="2" xr:uid="{9E12F561-41E5-4A41-A582-BFCF9073B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calibration curve</a:t>
            </a:r>
          </a:p>
        </c:rich>
      </c:tx>
      <c:layout>
        <c:manualLayout>
          <c:xMode val="edge"/>
          <c:yMode val="edge"/>
          <c:x val="0.3911485258729353"/>
          <c:y val="3.361344537815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5010395010395053E-2"/>
                  <c:y val="0.377760074108383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calibration!$F$2:$F$12</c:f>
              <c:numCache>
                <c:formatCode>#,##0.0000</c:formatCode>
                <c:ptCount val="11"/>
                <c:pt idx="0">
                  <c:v>1.3852</c:v>
                </c:pt>
                <c:pt idx="1">
                  <c:v>1.3851</c:v>
                </c:pt>
                <c:pt idx="2" formatCode="General">
                  <c:v>1.3845000000000001</c:v>
                </c:pt>
                <c:pt idx="3" formatCode="General">
                  <c:v>1.3835</c:v>
                </c:pt>
                <c:pt idx="4" formatCode="General">
                  <c:v>1.3817999999999999</c:v>
                </c:pt>
                <c:pt idx="5" formatCode="General">
                  <c:v>1.3797999999999999</c:v>
                </c:pt>
                <c:pt idx="6" formatCode="General">
                  <c:v>1.3767</c:v>
                </c:pt>
                <c:pt idx="7" formatCode="General">
                  <c:v>1.3724000000000001</c:v>
                </c:pt>
                <c:pt idx="8" formatCode="General">
                  <c:v>1.3662000000000001</c:v>
                </c:pt>
                <c:pt idx="9" formatCode="0.0000">
                  <c:v>1.3561000000000001</c:v>
                </c:pt>
                <c:pt idx="10" formatCode="0.0000">
                  <c:v>1.333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F5-474B-BBC0-571F92A48F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calibration!$G$2:$G$12</c:f>
              <c:numCache>
                <c:formatCode>0.0000</c:formatCode>
                <c:ptCount val="11"/>
                <c:pt idx="0">
                  <c:v>1.3847565963538488</c:v>
                </c:pt>
                <c:pt idx="1">
                  <c:v>1.3858616811437083</c:v>
                </c:pt>
                <c:pt idx="2">
                  <c:v>1.3848188860567421</c:v>
                </c:pt>
                <c:pt idx="3">
                  <c:v>1.3830700967252663</c:v>
                </c:pt>
                <c:pt idx="4">
                  <c:v>1.3811693650050643</c:v>
                </c:pt>
                <c:pt idx="5">
                  <c:v>1.3793721591529913</c:v>
                </c:pt>
                <c:pt idx="6">
                  <c:v>1.3771457606433093</c:v>
                </c:pt>
                <c:pt idx="7">
                  <c:v>1.3734738090094247</c:v>
                </c:pt>
                <c:pt idx="8">
                  <c:v>1.3665655239503942</c:v>
                </c:pt>
                <c:pt idx="9">
                  <c:v>1.3543533704999162</c:v>
                </c:pt>
                <c:pt idx="10">
                  <c:v>1.333714391253314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F5-474B-BBC0-571F92A48F66}"/>
            </c:ext>
          </c:extLst>
        </c:ser>
        <c:ser>
          <c:idx val="2"/>
          <c:order val="2"/>
          <c:tx>
            <c:v>punto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calibration!$K$11</c:f>
              <c:numCache>
                <c:formatCode>0.0000</c:formatCode>
                <c:ptCount val="1"/>
                <c:pt idx="0">
                  <c:v>0.43771128427889022</c:v>
                </c:pt>
              </c:numCache>
            </c:numRef>
          </c:xVal>
          <c:yVal>
            <c:numRef>
              <c:f>calibration!$K$10</c:f>
              <c:numCache>
                <c:formatCode>General</c:formatCode>
                <c:ptCount val="1"/>
                <c:pt idx="0">
                  <c:v>1.3781000000000001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8-4075-B742-7E8E6B8D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18943"/>
        <c:axId val="186237679"/>
      </c:scatterChart>
      <c:valAx>
        <c:axId val="181018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679"/>
        <c:crosses val="autoZero"/>
        <c:crossBetween val="midCat"/>
      </c:valAx>
      <c:valAx>
        <c:axId val="1862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1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ser>
          <c:idx val="2"/>
          <c:order val="2"/>
          <c:tx>
            <c:v>liquido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'n-PrOH-lett'!$P$3:$P$19</c:f>
              <c:numCache>
                <c:formatCode>General</c:formatCode>
                <c:ptCount val="17"/>
                <c:pt idx="0">
                  <c:v>2.9999999999999997E-4</c:v>
                </c:pt>
                <c:pt idx="1">
                  <c:v>7.4000000000000003E-3</c:v>
                </c:pt>
                <c:pt idx="2">
                  <c:v>1.4E-2</c:v>
                </c:pt>
                <c:pt idx="3">
                  <c:v>1.8499999999999999E-2</c:v>
                </c:pt>
                <c:pt idx="4">
                  <c:v>2.8899999999999999E-2</c:v>
                </c:pt>
                <c:pt idx="5">
                  <c:v>2.93E-2</c:v>
                </c:pt>
                <c:pt idx="6">
                  <c:v>3.6999999999999998E-2</c:v>
                </c:pt>
                <c:pt idx="7">
                  <c:v>4.2500000000000003E-2</c:v>
                </c:pt>
                <c:pt idx="8">
                  <c:v>6.7100000000000007E-2</c:v>
                </c:pt>
                <c:pt idx="9">
                  <c:v>9.0200000000000002E-2</c:v>
                </c:pt>
                <c:pt idx="10">
                  <c:v>0.15759999999999999</c:v>
                </c:pt>
                <c:pt idx="11" formatCode="0.0000">
                  <c:v>0.98150000000000004</c:v>
                </c:pt>
                <c:pt idx="12">
                  <c:v>0.79079999999999995</c:v>
                </c:pt>
                <c:pt idx="13">
                  <c:v>0.7399</c:v>
                </c:pt>
                <c:pt idx="14">
                  <c:v>0.6976</c:v>
                </c:pt>
                <c:pt idx="15">
                  <c:v>0.56759999999999999</c:v>
                </c:pt>
                <c:pt idx="16">
                  <c:v>0.32969999999999999</c:v>
                </c:pt>
              </c:numCache>
            </c:numRef>
          </c:xVal>
          <c:yVal>
            <c:numRef>
              <c:f>'n-PrOH-lett'!$O$3:$O$19</c:f>
              <c:numCache>
                <c:formatCode>General</c:formatCode>
                <c:ptCount val="17"/>
                <c:pt idx="0">
                  <c:v>98.1</c:v>
                </c:pt>
                <c:pt idx="1">
                  <c:v>96</c:v>
                </c:pt>
                <c:pt idx="2">
                  <c:v>94.3</c:v>
                </c:pt>
                <c:pt idx="3">
                  <c:v>93</c:v>
                </c:pt>
                <c:pt idx="4">
                  <c:v>92.1</c:v>
                </c:pt>
                <c:pt idx="5">
                  <c:v>91.2</c:v>
                </c:pt>
                <c:pt idx="6">
                  <c:v>90.7</c:v>
                </c:pt>
                <c:pt idx="7">
                  <c:v>90.2</c:v>
                </c:pt>
                <c:pt idx="8">
                  <c:v>89</c:v>
                </c:pt>
                <c:pt idx="9">
                  <c:v>88.5</c:v>
                </c:pt>
                <c:pt idx="10">
                  <c:v>88</c:v>
                </c:pt>
                <c:pt idx="11">
                  <c:v>95.1</c:v>
                </c:pt>
                <c:pt idx="12">
                  <c:v>90.7</c:v>
                </c:pt>
                <c:pt idx="13">
                  <c:v>89.1</c:v>
                </c:pt>
                <c:pt idx="14">
                  <c:v>88.4</c:v>
                </c:pt>
                <c:pt idx="15">
                  <c:v>87.7</c:v>
                </c:pt>
                <c:pt idx="16">
                  <c:v>87.6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CE-4025-9A9B-87D9AAE8BDDF}"/>
            </c:ext>
          </c:extLst>
        </c:ser>
        <c:ser>
          <c:idx val="3"/>
          <c:order val="3"/>
          <c:tx>
            <c:v>vapore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'n-PrOH-lett'!$Q$3:$Q$19</c:f>
              <c:numCache>
                <c:formatCode>General</c:formatCode>
                <c:ptCount val="17"/>
                <c:pt idx="0">
                  <c:v>7.6300000000000007E-2</c:v>
                </c:pt>
                <c:pt idx="1">
                  <c:v>0.17660000000000001</c:v>
                </c:pt>
                <c:pt idx="2">
                  <c:v>0.24210000000000001</c:v>
                </c:pt>
                <c:pt idx="3">
                  <c:v>0.24060000000000001</c:v>
                </c:pt>
                <c:pt idx="4">
                  <c:v>0.22220000000000001</c:v>
                </c:pt>
                <c:pt idx="5">
                  <c:v>0.33460000000000001</c:v>
                </c:pt>
                <c:pt idx="6">
                  <c:v>0.1358</c:v>
                </c:pt>
                <c:pt idx="7">
                  <c:v>0.36480000000000001</c:v>
                </c:pt>
                <c:pt idx="8">
                  <c:v>0.37409999999999999</c:v>
                </c:pt>
                <c:pt idx="9">
                  <c:v>0.39779999999999999</c:v>
                </c:pt>
                <c:pt idx="10">
                  <c:v>0.40899999999999997</c:v>
                </c:pt>
                <c:pt idx="11">
                  <c:v>0.78480000000000005</c:v>
                </c:pt>
                <c:pt idx="12" formatCode="0.0000">
                  <c:v>0.67130000000000001</c:v>
                </c:pt>
                <c:pt idx="13">
                  <c:v>0.57879999999999998</c:v>
                </c:pt>
                <c:pt idx="14">
                  <c:v>0.53400000000000003</c:v>
                </c:pt>
                <c:pt idx="15">
                  <c:v>0.4753</c:v>
                </c:pt>
                <c:pt idx="16">
                  <c:v>0.43769999999999998</c:v>
                </c:pt>
              </c:numCache>
            </c:numRef>
          </c:xVal>
          <c:yVal>
            <c:numRef>
              <c:f>'n-PrOH-lett'!$O$3:$O$19</c:f>
              <c:numCache>
                <c:formatCode>General</c:formatCode>
                <c:ptCount val="17"/>
                <c:pt idx="0">
                  <c:v>98.1</c:v>
                </c:pt>
                <c:pt idx="1">
                  <c:v>96</c:v>
                </c:pt>
                <c:pt idx="2">
                  <c:v>94.3</c:v>
                </c:pt>
                <c:pt idx="3">
                  <c:v>93</c:v>
                </c:pt>
                <c:pt idx="4">
                  <c:v>92.1</c:v>
                </c:pt>
                <c:pt idx="5">
                  <c:v>91.2</c:v>
                </c:pt>
                <c:pt idx="6">
                  <c:v>90.7</c:v>
                </c:pt>
                <c:pt idx="7">
                  <c:v>90.2</c:v>
                </c:pt>
                <c:pt idx="8">
                  <c:v>89</c:v>
                </c:pt>
                <c:pt idx="9">
                  <c:v>88.5</c:v>
                </c:pt>
                <c:pt idx="10">
                  <c:v>88</c:v>
                </c:pt>
                <c:pt idx="11">
                  <c:v>95.1</c:v>
                </c:pt>
                <c:pt idx="12">
                  <c:v>90.7</c:v>
                </c:pt>
                <c:pt idx="13">
                  <c:v>89.1</c:v>
                </c:pt>
                <c:pt idx="14">
                  <c:v>88.4</c:v>
                </c:pt>
                <c:pt idx="15">
                  <c:v>87.7</c:v>
                </c:pt>
                <c:pt idx="16">
                  <c:v>87.6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CE-4025-9A9B-87D9AAE8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Mc-Cabe 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'McCabe-Thiele'!$B$1</c:f>
              <c:strCache>
                <c:ptCount val="1"/>
                <c:pt idx="0">
                  <c:v>y_n-prop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'McCabe-Thiele'!$A$2:$A$17</c:f>
              <c:numCache>
                <c:formatCode>General</c:formatCode>
                <c:ptCount val="16"/>
                <c:pt idx="0">
                  <c:v>-2.9E-4</c:v>
                </c:pt>
                <c:pt idx="1">
                  <c:v>2.017E-2</c:v>
                </c:pt>
                <c:pt idx="2">
                  <c:v>2.623E-2</c:v>
                </c:pt>
                <c:pt idx="3">
                  <c:v>4.1009999999999998E-2</c:v>
                </c:pt>
                <c:pt idx="4">
                  <c:v>5.0070000000000003E-2</c:v>
                </c:pt>
                <c:pt idx="5">
                  <c:v>9.5799999999999996E-2</c:v>
                </c:pt>
                <c:pt idx="6">
                  <c:v>0.19056000000000001</c:v>
                </c:pt>
                <c:pt idx="7">
                  <c:v>0.29143000000000002</c:v>
                </c:pt>
                <c:pt idx="8">
                  <c:v>0.50546000000000002</c:v>
                </c:pt>
                <c:pt idx="9">
                  <c:v>0.63093999999999995</c:v>
                </c:pt>
                <c:pt idx="10">
                  <c:v>0.69830000000000003</c:v>
                </c:pt>
                <c:pt idx="11">
                  <c:v>0.70748999999999995</c:v>
                </c:pt>
                <c:pt idx="12">
                  <c:v>0.80559000000000003</c:v>
                </c:pt>
                <c:pt idx="13">
                  <c:v>0.90383999999999998</c:v>
                </c:pt>
                <c:pt idx="14">
                  <c:v>0.95001000000000002</c:v>
                </c:pt>
                <c:pt idx="15">
                  <c:v>0.99927999999999995</c:v>
                </c:pt>
              </c:numCache>
            </c:numRef>
          </c:xVal>
          <c:yVal>
            <c:numRef>
              <c:f>'McCabe-Thiele'!$B$2:$B$17</c:f>
              <c:numCache>
                <c:formatCode>General</c:formatCode>
                <c:ptCount val="16"/>
                <c:pt idx="0">
                  <c:v>2.7799999999999999E-3</c:v>
                </c:pt>
                <c:pt idx="1">
                  <c:v>0.20976</c:v>
                </c:pt>
                <c:pt idx="2">
                  <c:v>0.22499</c:v>
                </c:pt>
                <c:pt idx="3">
                  <c:v>0.32538</c:v>
                </c:pt>
                <c:pt idx="4">
                  <c:v>0.34061999999999998</c:v>
                </c:pt>
                <c:pt idx="5">
                  <c:v>0.38022</c:v>
                </c:pt>
                <c:pt idx="6">
                  <c:v>0.38932</c:v>
                </c:pt>
                <c:pt idx="7">
                  <c:v>0.40458</c:v>
                </c:pt>
                <c:pt idx="8">
                  <c:v>0.41066999999999998</c:v>
                </c:pt>
                <c:pt idx="9">
                  <c:v>0.45349</c:v>
                </c:pt>
                <c:pt idx="10">
                  <c:v>0.49942999999999999</c:v>
                </c:pt>
                <c:pt idx="11">
                  <c:v>0.5454</c:v>
                </c:pt>
                <c:pt idx="12">
                  <c:v>0.63127999999999995</c:v>
                </c:pt>
                <c:pt idx="13">
                  <c:v>0.77234000000000003</c:v>
                </c:pt>
                <c:pt idx="14">
                  <c:v>0.87353999999999998</c:v>
                </c:pt>
                <c:pt idx="15">
                  <c:v>1.0023500000000001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CD-45DB-94FD-F4B76E5901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CD-45DB-94FD-F4B76E59015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D-45DB-94FD-F4B76E590154}"/>
              </c:ext>
            </c:extLst>
          </c:dPt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5CD-45DB-94FD-F4B76E590154}"/>
            </c:ext>
          </c:extLst>
        </c:ser>
        <c:ser>
          <c:idx val="2"/>
          <c:order val="2"/>
          <c:tx>
            <c:v>zeotropic point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[1]calibration!$B$59:$B$63</c:f>
              <c:numCache>
                <c:formatCode>General</c:formatCode>
                <c:ptCount val="5"/>
                <c:pt idx="0">
                  <c:v>1.3852</c:v>
                </c:pt>
                <c:pt idx="1">
                  <c:v>1.3847</c:v>
                </c:pt>
                <c:pt idx="2">
                  <c:v>1.3838999999999999</c:v>
                </c:pt>
                <c:pt idx="3">
                  <c:v>1.3818999999999999</c:v>
                </c:pt>
                <c:pt idx="4">
                  <c:v>1.38</c:v>
                </c:pt>
              </c:numCache>
            </c:numRef>
          </c:xVal>
          <c:yVal>
            <c:numRef>
              <c:f>[1]calibration!$C$59:$C$63</c:f>
              <c:numCache>
                <c:formatCode>General</c:formatCode>
                <c:ptCount val="5"/>
                <c:pt idx="0">
                  <c:v>1.3807</c:v>
                </c:pt>
                <c:pt idx="1">
                  <c:v>1.3804000000000001</c:v>
                </c:pt>
                <c:pt idx="2">
                  <c:v>1.3792</c:v>
                </c:pt>
                <c:pt idx="3">
                  <c:v>1.3786</c:v>
                </c:pt>
                <c:pt idx="4">
                  <c:v>1.3779999999999999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CD-45DB-94FD-F4B76E59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0463"/>
        <c:axId val="192101039"/>
      </c:scatterChart>
      <c:valAx>
        <c:axId val="203950463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layout>
            <c:manualLayout>
              <c:xMode val="edge"/>
              <c:yMode val="edge"/>
              <c:x val="0.4347228364962018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01039"/>
        <c:crosses val="autoZero"/>
        <c:crossBetween val="midCat"/>
      </c:valAx>
      <c:valAx>
        <c:axId val="1921010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'McCabe-Thiele'!$L$3:$L$19</c:f>
              <c:numCache>
                <c:formatCode>0.0000</c:formatCode>
                <c:ptCount val="17"/>
                <c:pt idx="0">
                  <c:v>0</c:v>
                </c:pt>
                <c:pt idx="1">
                  <c:v>2.9999999999999997E-4</c:v>
                </c:pt>
                <c:pt idx="2">
                  <c:v>7.4000000000000003E-3</c:v>
                </c:pt>
                <c:pt idx="3">
                  <c:v>1.4E-2</c:v>
                </c:pt>
                <c:pt idx="4">
                  <c:v>1.8499999999999999E-2</c:v>
                </c:pt>
                <c:pt idx="5">
                  <c:v>2.8899999999999999E-2</c:v>
                </c:pt>
                <c:pt idx="6">
                  <c:v>2.93E-2</c:v>
                </c:pt>
                <c:pt idx="7">
                  <c:v>4.2500000000000003E-2</c:v>
                </c:pt>
                <c:pt idx="8">
                  <c:v>6.7100000000000007E-2</c:v>
                </c:pt>
                <c:pt idx="9">
                  <c:v>9.0200000000000002E-2</c:v>
                </c:pt>
                <c:pt idx="10">
                  <c:v>0.15759999999999999</c:v>
                </c:pt>
                <c:pt idx="11">
                  <c:v>0.32969999999999999</c:v>
                </c:pt>
                <c:pt idx="12">
                  <c:v>0.56759999999999999</c:v>
                </c:pt>
                <c:pt idx="13">
                  <c:v>0.6976</c:v>
                </c:pt>
                <c:pt idx="14">
                  <c:v>0.7399</c:v>
                </c:pt>
                <c:pt idx="15">
                  <c:v>0.79079999999999995</c:v>
                </c:pt>
                <c:pt idx="16">
                  <c:v>0.98150000000000004</c:v>
                </c:pt>
              </c:numCache>
            </c:numRef>
          </c:xVal>
          <c:yVal>
            <c:numRef>
              <c:f>'McCabe-Thiele'!$M$3:$M$19</c:f>
              <c:numCache>
                <c:formatCode>0.0000</c:formatCode>
                <c:ptCount val="17"/>
                <c:pt idx="0">
                  <c:v>0</c:v>
                </c:pt>
                <c:pt idx="1">
                  <c:v>7.6300000000000007E-2</c:v>
                </c:pt>
                <c:pt idx="2">
                  <c:v>0.17660000000000001</c:v>
                </c:pt>
                <c:pt idx="3">
                  <c:v>0.24210000000000001</c:v>
                </c:pt>
                <c:pt idx="4">
                  <c:v>0.24060000000000001</c:v>
                </c:pt>
                <c:pt idx="5">
                  <c:v>0.22220000000000001</c:v>
                </c:pt>
                <c:pt idx="6">
                  <c:v>0.33460000000000001</c:v>
                </c:pt>
                <c:pt idx="7">
                  <c:v>0.36480000000000001</c:v>
                </c:pt>
                <c:pt idx="8">
                  <c:v>0.37409999999999999</c:v>
                </c:pt>
                <c:pt idx="9">
                  <c:v>0.39779999999999999</c:v>
                </c:pt>
                <c:pt idx="10">
                  <c:v>0.40899999999999997</c:v>
                </c:pt>
                <c:pt idx="11">
                  <c:v>0.43769999999999998</c:v>
                </c:pt>
                <c:pt idx="12">
                  <c:v>0.4753</c:v>
                </c:pt>
                <c:pt idx="13">
                  <c:v>0.53400000000000003</c:v>
                </c:pt>
                <c:pt idx="14">
                  <c:v>0.57879999999999998</c:v>
                </c:pt>
                <c:pt idx="15">
                  <c:v>0.67130000000000001</c:v>
                </c:pt>
                <c:pt idx="16">
                  <c:v>0.78480000000000005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ED-4F81-A8BB-7B44402641A1}"/>
            </c:ext>
          </c:extLst>
        </c:ser>
        <c:ser>
          <c:idx val="1"/>
          <c:order val="1"/>
          <c:tx>
            <c:v>diagonale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ED-4F81-A8BB-7B444026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167919"/>
        <c:axId val="954152079"/>
      </c:scatterChart>
      <c:valAx>
        <c:axId val="954167919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152079"/>
        <c:crosses val="autoZero"/>
        <c:crossBetween val="midCat"/>
      </c:valAx>
      <c:valAx>
        <c:axId val="95415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167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130175</xdr:rowOff>
    </xdr:from>
    <xdr:to>
      <xdr:col>6</xdr:col>
      <xdr:colOff>584200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9C5CD-E096-4EBC-BE1D-EAC242F97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4</xdr:row>
      <xdr:rowOff>4761</xdr:rowOff>
    </xdr:from>
    <xdr:to>
      <xdr:col>12</xdr:col>
      <xdr:colOff>590549</xdr:colOff>
      <xdr:row>28</xdr:row>
      <xdr:rowOff>152399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4</xdr:row>
      <xdr:rowOff>177800</xdr:rowOff>
    </xdr:from>
    <xdr:to>
      <xdr:col>9</xdr:col>
      <xdr:colOff>593725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B72D-FB39-4792-ABE8-AB58D5905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566737</xdr:colOff>
      <xdr:row>3</xdr:row>
      <xdr:rowOff>133349</xdr:rowOff>
    </xdr:from>
    <xdr:to>
      <xdr:col>12</xdr:col>
      <xdr:colOff>109537</xdr:colOff>
      <xdr:row>20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B46BE6-AD52-C5A1-4CFF-05660AE6A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AA5-CDD1-4604-8F4E-2017B1AC275B}">
  <dimension ref="A1:M63"/>
  <sheetViews>
    <sheetView zoomScale="85" zoomScaleNormal="85" workbookViewId="0">
      <selection activeCell="K13" sqref="K13"/>
    </sheetView>
  </sheetViews>
  <sheetFormatPr defaultColWidth="11" defaultRowHeight="15"/>
  <cols>
    <col min="1" max="1" width="11" style="6"/>
    <col min="2" max="2" width="15.25" style="7" customWidth="1"/>
    <col min="3" max="3" width="16.875" style="7" customWidth="1"/>
    <col min="4" max="5" width="11" style="6"/>
    <col min="6" max="6" width="15" style="7" customWidth="1"/>
    <col min="7" max="7" width="11" style="6"/>
    <col min="8" max="8" width="13.25" style="6" customWidth="1"/>
    <col min="9" max="9" width="11" style="6"/>
    <col min="10" max="10" width="6.625" style="6" customWidth="1"/>
    <col min="11" max="11" width="12.125" style="6" bestFit="1" customWidth="1"/>
    <col min="12" max="12" width="11" style="6"/>
    <col min="13" max="13" width="21.375" style="6" bestFit="1" customWidth="1"/>
    <col min="14" max="16384" width="11" style="6"/>
  </cols>
  <sheetData>
    <row r="1" spans="1:13" ht="16.5" thickBot="1">
      <c r="A1" s="4" t="s">
        <v>8</v>
      </c>
      <c r="B1" s="5" t="s">
        <v>9</v>
      </c>
      <c r="C1" s="5" t="s">
        <v>10</v>
      </c>
      <c r="D1" s="4" t="s">
        <v>11</v>
      </c>
      <c r="E1" s="4" t="s">
        <v>12</v>
      </c>
      <c r="F1" s="5" t="s">
        <v>13</v>
      </c>
      <c r="G1" s="5" t="s">
        <v>14</v>
      </c>
      <c r="H1" s="5" t="s">
        <v>15</v>
      </c>
      <c r="K1" s="5" t="s">
        <v>16</v>
      </c>
    </row>
    <row r="2" spans="1:13" ht="15.75">
      <c r="B2" s="7">
        <v>0</v>
      </c>
      <c r="C2" s="7">
        <v>50</v>
      </c>
      <c r="D2" s="6">
        <f>($B2*55.343)/(($B2*55.343+(50-$B2)*13.4775))</f>
        <v>0</v>
      </c>
      <c r="E2" s="6">
        <f>1-$D2</f>
        <v>1</v>
      </c>
      <c r="F2" s="8">
        <v>1.3852</v>
      </c>
      <c r="G2" s="9">
        <f>$K$2+($K$3*$E2)+($K$4*$E2^2)+($K$5*$E2^3)+($K$6*$E2^4)</f>
        <v>1.3847565963538488</v>
      </c>
      <c r="H2" s="10">
        <f>($G2-$F2)^2</f>
        <v>1.9660679342012667E-7</v>
      </c>
      <c r="J2" s="4" t="s">
        <v>17</v>
      </c>
      <c r="K2" s="11">
        <v>1.333714391253314</v>
      </c>
      <c r="M2" s="12"/>
    </row>
    <row r="3" spans="1:13" ht="15.75">
      <c r="A3" s="13">
        <v>1</v>
      </c>
      <c r="B3" s="7">
        <v>1.3</v>
      </c>
      <c r="C3" s="7">
        <v>48.7</v>
      </c>
      <c r="D3" s="6">
        <f t="shared" ref="D3:D11" si="0">($B3*55.343)/(($B3*55.343+(50-$B3)*13.4775))</f>
        <v>9.8786056820117374E-2</v>
      </c>
      <c r="E3" s="6">
        <f t="shared" ref="E3:E12" si="1">1-$D3</f>
        <v>0.90121394317988268</v>
      </c>
      <c r="F3" s="8">
        <v>1.3851</v>
      </c>
      <c r="G3" s="9">
        <f>$K$2+($K$3*$E3)+($K$4*$E3^2)+($K$5*$E3^3)+($K$6*$E3^4)</f>
        <v>1.3858616811437083</v>
      </c>
      <c r="H3" s="10">
        <f t="shared" ref="H3:H12" si="2">($G3-$F3)^2</f>
        <v>5.8015816468084046E-7</v>
      </c>
      <c r="J3" s="4" t="s">
        <v>18</v>
      </c>
      <c r="K3" s="14">
        <v>0.25851079274872069</v>
      </c>
    </row>
    <row r="4" spans="1:13" ht="15.75">
      <c r="A4" s="13">
        <v>2</v>
      </c>
      <c r="B4" s="7">
        <v>2.9</v>
      </c>
      <c r="C4" s="7">
        <v>47.1</v>
      </c>
      <c r="D4" s="6">
        <f t="shared" si="0"/>
        <v>0.20180779228878906</v>
      </c>
      <c r="E4" s="6">
        <f t="shared" si="1"/>
        <v>0.79819220771121091</v>
      </c>
      <c r="F4" s="6">
        <v>1.3845000000000001</v>
      </c>
      <c r="G4" s="9">
        <f t="shared" ref="G4:G12" si="3">$K$2+($K$3*$E4)+($K$4*$E4^2)+($K$5*$E4^3)+($K$6*$E4^4)</f>
        <v>1.3848188860567421</v>
      </c>
      <c r="H4" s="10">
        <f t="shared" si="2"/>
        <v>1.0168831718447365E-7</v>
      </c>
      <c r="J4" s="4" t="s">
        <v>19</v>
      </c>
      <c r="K4" s="14">
        <v>-0.58616080574766771</v>
      </c>
    </row>
    <row r="5" spans="1:13" ht="15.75">
      <c r="A5" s="13">
        <v>3</v>
      </c>
      <c r="B5" s="7">
        <v>4.7</v>
      </c>
      <c r="C5" s="7">
        <v>45.3</v>
      </c>
      <c r="D5" s="6">
        <f t="shared" si="0"/>
        <v>0.29875867010221241</v>
      </c>
      <c r="E5" s="6">
        <f t="shared" si="1"/>
        <v>0.70124132989778754</v>
      </c>
      <c r="F5" s="6">
        <v>1.3835</v>
      </c>
      <c r="G5" s="9">
        <f t="shared" si="3"/>
        <v>1.3830700967252663</v>
      </c>
      <c r="H5" s="10">
        <f t="shared" si="2"/>
        <v>1.8481682562675012E-7</v>
      </c>
      <c r="J5" s="4" t="s">
        <v>20</v>
      </c>
      <c r="K5" s="14">
        <v>0.6284675279284625</v>
      </c>
    </row>
    <row r="6" spans="1:13" ht="16.5" thickBot="1">
      <c r="A6" s="13">
        <v>4</v>
      </c>
      <c r="B6" s="7">
        <v>7</v>
      </c>
      <c r="C6" s="7">
        <v>43</v>
      </c>
      <c r="D6" s="6">
        <f t="shared" si="0"/>
        <v>0.40064906221575741</v>
      </c>
      <c r="E6" s="6">
        <f t="shared" si="1"/>
        <v>0.59935093778424253</v>
      </c>
      <c r="F6" s="6">
        <v>1.3817999999999999</v>
      </c>
      <c r="G6" s="9">
        <f t="shared" si="3"/>
        <v>1.3811693650050643</v>
      </c>
      <c r="H6" s="10">
        <f t="shared" si="2"/>
        <v>3.9770049683749066E-7</v>
      </c>
      <c r="J6" s="4" t="s">
        <v>21</v>
      </c>
      <c r="K6" s="15">
        <v>-0.24977530982898069</v>
      </c>
    </row>
    <row r="7" spans="1:13" ht="15.75">
      <c r="A7" s="13">
        <v>5</v>
      </c>
      <c r="B7" s="7">
        <v>9.8000000000000007</v>
      </c>
      <c r="C7" s="7">
        <v>40.200000000000003</v>
      </c>
      <c r="D7" s="6">
        <f t="shared" si="0"/>
        <v>0.50026098620965298</v>
      </c>
      <c r="E7" s="6">
        <f t="shared" si="1"/>
        <v>0.49973901379034702</v>
      </c>
      <c r="F7" s="6">
        <v>1.3797999999999999</v>
      </c>
      <c r="G7" s="9">
        <f t="shared" si="3"/>
        <v>1.3793721591529913</v>
      </c>
      <c r="H7" s="10">
        <f t="shared" si="2"/>
        <v>1.8304779036907268E-7</v>
      </c>
    </row>
    <row r="8" spans="1:13" ht="15.75">
      <c r="A8" s="13">
        <v>6</v>
      </c>
      <c r="B8" s="7">
        <v>13.4</v>
      </c>
      <c r="C8" s="7">
        <v>36.6</v>
      </c>
      <c r="D8" s="6">
        <f t="shared" si="0"/>
        <v>0.60054465533167911</v>
      </c>
      <c r="E8" s="6">
        <f t="shared" si="1"/>
        <v>0.39945534466832089</v>
      </c>
      <c r="F8" s="6">
        <v>1.3767</v>
      </c>
      <c r="G8" s="9">
        <f>$K$2+($K$3*$E8)+($K$4*$E8^2)+($K$5*$E8^3)+($K$6*$E8^4)</f>
        <v>1.3771457606433093</v>
      </c>
      <c r="H8" s="10">
        <f t="shared" si="2"/>
        <v>1.9870255112348217E-7</v>
      </c>
    </row>
    <row r="9" spans="1:13" ht="15.75">
      <c r="A9" s="13">
        <v>7</v>
      </c>
      <c r="B9" s="7">
        <v>18.100000000000001</v>
      </c>
      <c r="C9" s="7">
        <v>31.9</v>
      </c>
      <c r="D9" s="6">
        <f t="shared" si="0"/>
        <v>0.69969260091159058</v>
      </c>
      <c r="E9" s="6">
        <f t="shared" si="1"/>
        <v>0.30030739908840942</v>
      </c>
      <c r="F9" s="6">
        <v>1.3724000000000001</v>
      </c>
      <c r="G9" s="9">
        <f t="shared" si="3"/>
        <v>1.3734738090094247</v>
      </c>
      <c r="H9" s="10">
        <f t="shared" si="2"/>
        <v>1.1530657887215789E-6</v>
      </c>
    </row>
    <row r="10" spans="1:13" ht="16.5" thickBot="1">
      <c r="A10" s="13">
        <v>8</v>
      </c>
      <c r="B10" s="7">
        <v>24.7</v>
      </c>
      <c r="C10" s="7">
        <v>25.3</v>
      </c>
      <c r="D10" s="6">
        <f t="shared" si="0"/>
        <v>0.8003570473271554</v>
      </c>
      <c r="E10" s="6">
        <f t="shared" si="1"/>
        <v>0.1996429526728446</v>
      </c>
      <c r="F10" s="6">
        <v>1.3662000000000001</v>
      </c>
      <c r="G10" s="9">
        <f t="shared" si="3"/>
        <v>1.3665655239503942</v>
      </c>
      <c r="H10" s="10">
        <f t="shared" si="2"/>
        <v>1.3360775831173114E-7</v>
      </c>
      <c r="J10" s="4" t="s">
        <v>22</v>
      </c>
      <c r="K10" s="7">
        <v>1.3781000000000001</v>
      </c>
    </row>
    <row r="11" spans="1:13" ht="17.25" thickTop="1" thickBot="1">
      <c r="A11" s="13">
        <v>9</v>
      </c>
      <c r="B11" s="7">
        <v>34.299999999999997</v>
      </c>
      <c r="C11" s="7">
        <v>15.7</v>
      </c>
      <c r="D11" s="6">
        <f t="shared" si="0"/>
        <v>0.89971060424743965</v>
      </c>
      <c r="E11" s="6">
        <f t="shared" si="1"/>
        <v>0.10028939575256035</v>
      </c>
      <c r="F11" s="9">
        <v>1.3561000000000001</v>
      </c>
      <c r="G11" s="9">
        <f t="shared" si="3"/>
        <v>1.3543533704999162</v>
      </c>
      <c r="H11" s="10">
        <f>($G11-$F11)^2</f>
        <v>3.0507146105632042E-6</v>
      </c>
      <c r="J11" s="4" t="s">
        <v>23</v>
      </c>
      <c r="K11" s="16">
        <v>0.43771128427889022</v>
      </c>
    </row>
    <row r="12" spans="1:13" ht="17.25" thickTop="1" thickBot="1">
      <c r="B12" s="7">
        <v>50</v>
      </c>
      <c r="C12" s="7">
        <v>0</v>
      </c>
      <c r="D12" s="6">
        <v>1</v>
      </c>
      <c r="E12" s="6">
        <f t="shared" si="1"/>
        <v>0</v>
      </c>
      <c r="F12" s="9">
        <v>1.333</v>
      </c>
      <c r="G12" s="9">
        <f t="shared" si="3"/>
        <v>1.333714391253314</v>
      </c>
      <c r="H12" s="10">
        <f t="shared" si="2"/>
        <v>5.1035486281165182E-7</v>
      </c>
      <c r="J12" s="4" t="s">
        <v>24</v>
      </c>
      <c r="K12" s="9">
        <f>$K2+$K3*$K$11+($K4*$K$11^2)+($K5*$K$11^3+$K6*$K$11^4)</f>
        <v>1.3781000052317398</v>
      </c>
    </row>
    <row r="13" spans="1:13" ht="17.25" thickTop="1" thickBot="1">
      <c r="G13" s="4" t="s">
        <v>25</v>
      </c>
      <c r="H13" s="17">
        <f>SUM(H2:H12)</f>
        <v>6.6904639596504027E-6</v>
      </c>
      <c r="J13" s="4" t="s">
        <v>15</v>
      </c>
      <c r="K13" s="18">
        <f>($K12-$K10)^2</f>
        <v>2.7371100373545891E-17</v>
      </c>
    </row>
    <row r="35" spans="3:5">
      <c r="E35" s="7"/>
    </row>
    <row r="36" spans="3:5">
      <c r="E36" s="7"/>
    </row>
    <row r="37" spans="3:5">
      <c r="E37" s="7"/>
    </row>
    <row r="38" spans="3:5">
      <c r="D38" s="9"/>
      <c r="E38" s="7"/>
    </row>
    <row r="39" spans="3:5">
      <c r="E39" s="7"/>
    </row>
    <row r="40" spans="3:5">
      <c r="C40" s="19"/>
      <c r="E40" s="7"/>
    </row>
    <row r="41" spans="3:5">
      <c r="E41" s="7"/>
    </row>
    <row r="42" spans="3:5">
      <c r="E42" s="7"/>
    </row>
    <row r="43" spans="3:5">
      <c r="E43" s="7"/>
    </row>
    <row r="44" spans="3:5">
      <c r="E44" s="7"/>
    </row>
    <row r="58" spans="2:7">
      <c r="G58" s="7"/>
    </row>
    <row r="59" spans="2:7" ht="15.75" thickBot="1"/>
    <row r="60" spans="2:7" ht="16.5" thickTop="1" thickBot="1">
      <c r="F60" s="16"/>
    </row>
    <row r="61" spans="2:7" ht="15.75" thickTop="1"/>
    <row r="62" spans="2:7">
      <c r="D62" s="20"/>
    </row>
    <row r="63" spans="2:7">
      <c r="B63" s="1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S27"/>
  <sheetViews>
    <sheetView workbookViewId="0">
      <selection activeCell="Q9" sqref="Q9"/>
    </sheetView>
  </sheetViews>
  <sheetFormatPr defaultRowHeight="14.25"/>
  <cols>
    <col min="1" max="16384" width="9" style="1"/>
  </cols>
  <sheetData>
    <row r="1" spans="1:19">
      <c r="D1" s="1" t="s">
        <v>0</v>
      </c>
      <c r="E1" s="1" t="s">
        <v>1</v>
      </c>
      <c r="P1" s="1" t="s">
        <v>0</v>
      </c>
      <c r="Q1" s="1" t="s">
        <v>1</v>
      </c>
      <c r="R1" s="1" t="s">
        <v>31</v>
      </c>
      <c r="S1" s="1" t="s">
        <v>32</v>
      </c>
    </row>
    <row r="2" spans="1:19">
      <c r="B2" s="1" t="s">
        <v>2</v>
      </c>
      <c r="C2" s="1" t="s">
        <v>3</v>
      </c>
      <c r="D2" s="1" t="s">
        <v>4</v>
      </c>
      <c r="E2" s="1" t="s">
        <v>5</v>
      </c>
      <c r="N2" s="1" t="s">
        <v>2</v>
      </c>
      <c r="O2" s="1" t="s">
        <v>3</v>
      </c>
      <c r="P2" s="1" t="s">
        <v>4</v>
      </c>
      <c r="Q2" s="1" t="s">
        <v>5</v>
      </c>
    </row>
    <row r="3" spans="1:19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K3" s="21"/>
      <c r="L3" s="21"/>
      <c r="N3" s="1">
        <f>O3+273.15</f>
        <v>371.25</v>
      </c>
      <c r="O3" s="1">
        <v>98.1</v>
      </c>
      <c r="P3" s="1">
        <v>2.9999999999999997E-4</v>
      </c>
      <c r="Q3" s="1">
        <v>7.6300000000000007E-2</v>
      </c>
      <c r="R3" s="1">
        <v>1.3338000000000001</v>
      </c>
      <c r="S3" s="1">
        <v>1.3503000000000001</v>
      </c>
    </row>
    <row r="4" spans="1:19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  <c r="N4" s="1">
        <f t="shared" ref="N4:N19" si="1">O4+273.15</f>
        <v>369.15</v>
      </c>
      <c r="O4" s="1">
        <v>96</v>
      </c>
      <c r="P4" s="1">
        <v>7.4000000000000003E-3</v>
      </c>
      <c r="Q4" s="21">
        <v>0.17660000000000001</v>
      </c>
      <c r="R4" s="1">
        <v>1.3355999999999999</v>
      </c>
      <c r="S4" s="1">
        <v>1.3643000000000001</v>
      </c>
    </row>
    <row r="5" spans="1:19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  <c r="N5" s="1">
        <f t="shared" si="1"/>
        <v>367.45</v>
      </c>
      <c r="O5" s="1">
        <v>94.3</v>
      </c>
      <c r="P5" s="1">
        <v>1.4E-2</v>
      </c>
      <c r="Q5" s="1">
        <v>0.24210000000000001</v>
      </c>
      <c r="R5" s="1">
        <v>1.3371999999999999</v>
      </c>
      <c r="S5" s="1">
        <v>1.37</v>
      </c>
    </row>
    <row r="6" spans="1:19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  <c r="N6" s="1">
        <f t="shared" si="1"/>
        <v>366.15</v>
      </c>
      <c r="O6" s="21">
        <v>93</v>
      </c>
      <c r="P6" s="21">
        <v>1.8499999999999999E-2</v>
      </c>
      <c r="Q6" s="21">
        <v>0.24060000000000001</v>
      </c>
      <c r="R6" s="21">
        <v>1.3383</v>
      </c>
      <c r="S6" s="1">
        <v>1.3698999999999999</v>
      </c>
    </row>
    <row r="7" spans="1:19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21">
        <v>0.34510000000000002</v>
      </c>
      <c r="N7" s="1">
        <f t="shared" si="1"/>
        <v>365.25</v>
      </c>
      <c r="O7" s="21">
        <v>92.1</v>
      </c>
      <c r="P7" s="21">
        <v>2.8899999999999999E-2</v>
      </c>
      <c r="Q7" s="21">
        <v>0.22220000000000001</v>
      </c>
      <c r="R7" s="21">
        <v>1.3407</v>
      </c>
      <c r="S7" s="1">
        <v>1.3685</v>
      </c>
    </row>
    <row r="8" spans="1:19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  <c r="N8" s="1">
        <f t="shared" si="1"/>
        <v>364.34999999999997</v>
      </c>
      <c r="O8" s="21">
        <v>91.2</v>
      </c>
      <c r="P8" s="21">
        <v>2.93E-2</v>
      </c>
      <c r="Q8" s="21">
        <v>0.33460000000000001</v>
      </c>
      <c r="R8" s="21">
        <v>1.3408</v>
      </c>
      <c r="S8" s="1">
        <v>1.375</v>
      </c>
    </row>
    <row r="9" spans="1:19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  <c r="N9" s="1">
        <f t="shared" si="1"/>
        <v>363.84999999999997</v>
      </c>
      <c r="O9" s="21">
        <v>90.7</v>
      </c>
      <c r="P9" s="21">
        <v>3.6999999999999998E-2</v>
      </c>
      <c r="Q9" s="21">
        <v>0.1358</v>
      </c>
      <c r="R9" s="21">
        <v>1.3425</v>
      </c>
      <c r="S9" s="26">
        <v>1.3594999999999999</v>
      </c>
    </row>
    <row r="10" spans="1:19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  <c r="N10" s="1">
        <f t="shared" si="1"/>
        <v>363.34999999999997</v>
      </c>
      <c r="O10" s="21">
        <v>90.2</v>
      </c>
      <c r="P10" s="1">
        <v>4.2500000000000003E-2</v>
      </c>
      <c r="Q10" s="1">
        <v>0.36480000000000001</v>
      </c>
      <c r="R10" s="1">
        <v>1.3436999999999999</v>
      </c>
      <c r="S10" s="1">
        <v>1.3761000000000001</v>
      </c>
    </row>
    <row r="11" spans="1:19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  <c r="N11" s="1">
        <f t="shared" si="1"/>
        <v>362.15</v>
      </c>
      <c r="O11" s="1">
        <v>89</v>
      </c>
      <c r="P11" s="1">
        <v>6.7100000000000007E-2</v>
      </c>
      <c r="Q11" s="1">
        <v>0.37409999999999999</v>
      </c>
      <c r="R11" s="1">
        <v>1.3486</v>
      </c>
      <c r="S11" s="1">
        <v>1.3764000000000001</v>
      </c>
    </row>
    <row r="12" spans="1:19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  <c r="N12" s="1">
        <f t="shared" si="1"/>
        <v>361.65</v>
      </c>
      <c r="O12" s="1">
        <v>88.5</v>
      </c>
      <c r="P12" s="1">
        <v>9.0200000000000002E-2</v>
      </c>
      <c r="Q12" s="1">
        <v>0.39779999999999999</v>
      </c>
      <c r="R12" s="1">
        <v>1.3527</v>
      </c>
      <c r="S12" s="1">
        <v>1.3771</v>
      </c>
    </row>
    <row r="13" spans="1:19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  <c r="N13" s="1">
        <f t="shared" si="1"/>
        <v>361.15</v>
      </c>
      <c r="O13" s="22">
        <v>88</v>
      </c>
      <c r="P13" s="22">
        <v>0.15759999999999999</v>
      </c>
      <c r="Q13" s="22">
        <v>0.40899999999999997</v>
      </c>
      <c r="R13" s="22">
        <v>1.3622000000000001</v>
      </c>
      <c r="S13" s="1">
        <v>1.3774</v>
      </c>
    </row>
    <row r="14" spans="1:19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  <c r="N14" s="1">
        <f t="shared" si="1"/>
        <v>368.25</v>
      </c>
      <c r="O14" s="24">
        <v>95.1</v>
      </c>
      <c r="P14" s="25">
        <v>0.98150000000000004</v>
      </c>
      <c r="Q14" s="24">
        <v>0.78480000000000005</v>
      </c>
      <c r="R14" s="22">
        <v>1.3852</v>
      </c>
      <c r="S14" s="1">
        <v>1.3846000000000001</v>
      </c>
    </row>
    <row r="15" spans="1:19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  <c r="N15" s="1">
        <f t="shared" si="1"/>
        <v>363.84999999999997</v>
      </c>
      <c r="O15" s="24">
        <v>90.7</v>
      </c>
      <c r="P15" s="23">
        <v>0.79079999999999995</v>
      </c>
      <c r="Q15" s="25">
        <v>0.67130000000000001</v>
      </c>
      <c r="R15" s="22">
        <v>1.3847</v>
      </c>
      <c r="S15" s="1">
        <v>1.3825000000000001</v>
      </c>
    </row>
    <row r="16" spans="1:19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  <c r="N16" s="1">
        <f t="shared" si="1"/>
        <v>362.25</v>
      </c>
      <c r="O16" s="24">
        <v>89.1</v>
      </c>
      <c r="P16" s="24">
        <v>0.7399</v>
      </c>
      <c r="Q16" s="24">
        <v>0.57879999999999998</v>
      </c>
      <c r="R16" s="22">
        <v>1.3837999999999999</v>
      </c>
      <c r="S16" s="1">
        <v>1.3808</v>
      </c>
    </row>
    <row r="17" spans="1:19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  <c r="N17" s="1">
        <f t="shared" si="1"/>
        <v>361.54999999999995</v>
      </c>
      <c r="O17" s="24">
        <v>88.4</v>
      </c>
      <c r="P17" s="23">
        <v>0.6976</v>
      </c>
      <c r="Q17" s="24">
        <v>0.53400000000000003</v>
      </c>
      <c r="R17" s="22">
        <v>1.383</v>
      </c>
      <c r="S17" s="1">
        <v>1.38</v>
      </c>
    </row>
    <row r="18" spans="1:19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  <c r="N18" s="1">
        <f t="shared" si="1"/>
        <v>360.84999999999997</v>
      </c>
      <c r="O18" s="24">
        <v>87.7</v>
      </c>
      <c r="P18" s="24">
        <v>0.56759999999999999</v>
      </c>
      <c r="Q18" s="24">
        <v>0.4753</v>
      </c>
      <c r="R18" s="22">
        <v>1.3806</v>
      </c>
      <c r="S18" s="1">
        <v>1.3789</v>
      </c>
    </row>
    <row r="19" spans="1:19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  <c r="N19" s="1">
        <f t="shared" si="1"/>
        <v>360.75</v>
      </c>
      <c r="O19" s="24">
        <v>87.6</v>
      </c>
      <c r="P19" s="24">
        <v>0.32969999999999999</v>
      </c>
      <c r="Q19" s="24">
        <v>0.43769999999999998</v>
      </c>
      <c r="R19" s="22">
        <v>1.3748</v>
      </c>
      <c r="S19" s="1">
        <v>1.3781000000000001</v>
      </c>
    </row>
    <row r="20" spans="1:19">
      <c r="N20" s="22"/>
      <c r="O20" s="22"/>
      <c r="P20" s="22"/>
      <c r="Q20" s="22"/>
      <c r="R20" s="22" t="s">
        <v>30</v>
      </c>
    </row>
    <row r="21" spans="1:19">
      <c r="A21" s="1" t="s">
        <v>6</v>
      </c>
      <c r="N21" s="22" t="s">
        <v>28</v>
      </c>
      <c r="O21" s="22"/>
      <c r="P21" s="22"/>
      <c r="Q21" s="22"/>
      <c r="R21" s="22"/>
    </row>
    <row r="22" spans="1:19" ht="15">
      <c r="A22" s="3" t="s">
        <v>7</v>
      </c>
      <c r="N22" s="22"/>
      <c r="O22" s="22"/>
      <c r="P22" s="22"/>
      <c r="Q22" s="22"/>
      <c r="R22" s="22"/>
    </row>
    <row r="24" spans="1:19">
      <c r="P24" s="1" t="s">
        <v>29</v>
      </c>
    </row>
    <row r="27" spans="1:19">
      <c r="R27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272B-E7D1-442D-B66C-94E8C1C319F8}">
  <dimension ref="A1:P24"/>
  <sheetViews>
    <sheetView tabSelected="1" topLeftCell="B1" workbookViewId="0">
      <selection activeCell="O10" sqref="O10"/>
    </sheetView>
  </sheetViews>
  <sheetFormatPr defaultColWidth="11" defaultRowHeight="15"/>
  <cols>
    <col min="1" max="16384" width="11" style="6"/>
  </cols>
  <sheetData>
    <row r="1" spans="1:16" ht="15.75">
      <c r="A1" s="4" t="s">
        <v>12</v>
      </c>
      <c r="B1" s="4" t="s">
        <v>27</v>
      </c>
      <c r="D1" s="4" t="s">
        <v>26</v>
      </c>
      <c r="L1" s="1" t="s">
        <v>0</v>
      </c>
      <c r="M1" s="1" t="s">
        <v>1</v>
      </c>
    </row>
    <row r="2" spans="1:16">
      <c r="A2" s="6">
        <v>-2.9E-4</v>
      </c>
      <c r="B2" s="6">
        <v>2.7799999999999999E-3</v>
      </c>
      <c r="C2" s="6">
        <v>0</v>
      </c>
      <c r="D2" s="6">
        <v>0</v>
      </c>
      <c r="L2" s="1" t="s">
        <v>4</v>
      </c>
      <c r="M2" s="1" t="s">
        <v>5</v>
      </c>
    </row>
    <row r="3" spans="1:16">
      <c r="A3" s="6">
        <v>2.017E-2</v>
      </c>
      <c r="B3" s="6">
        <v>0.20976</v>
      </c>
      <c r="C3" s="6">
        <v>1</v>
      </c>
      <c r="D3" s="6">
        <v>1</v>
      </c>
      <c r="L3" s="29">
        <v>0</v>
      </c>
      <c r="M3" s="29">
        <v>0</v>
      </c>
    </row>
    <row r="4" spans="1:16">
      <c r="A4" s="6">
        <v>2.623E-2</v>
      </c>
      <c r="B4" s="6">
        <v>0.22499</v>
      </c>
      <c r="L4" s="29">
        <v>2.9999999999999997E-4</v>
      </c>
      <c r="M4" s="29">
        <v>7.6300000000000007E-2</v>
      </c>
    </row>
    <row r="5" spans="1:16">
      <c r="A5" s="6">
        <v>4.1009999999999998E-2</v>
      </c>
      <c r="B5" s="6">
        <v>0.32538</v>
      </c>
      <c r="L5" s="29">
        <v>7.4000000000000003E-3</v>
      </c>
      <c r="M5" s="30">
        <v>0.17660000000000001</v>
      </c>
    </row>
    <row r="6" spans="1:16">
      <c r="A6" s="6">
        <v>5.0070000000000003E-2</v>
      </c>
      <c r="B6" s="6">
        <v>0.34061999999999998</v>
      </c>
      <c r="L6" s="29">
        <v>1.4E-2</v>
      </c>
      <c r="M6" s="29">
        <v>0.24210000000000001</v>
      </c>
    </row>
    <row r="7" spans="1:16">
      <c r="A7" s="6">
        <v>9.5799999999999996E-2</v>
      </c>
      <c r="B7" s="6">
        <v>0.38022</v>
      </c>
      <c r="L7" s="30">
        <v>1.8499999999999999E-2</v>
      </c>
      <c r="M7" s="30">
        <v>0.24060000000000001</v>
      </c>
      <c r="N7" s="28"/>
      <c r="O7" s="28"/>
      <c r="P7" s="28"/>
    </row>
    <row r="8" spans="1:16">
      <c r="A8" s="6">
        <v>0.19056000000000001</v>
      </c>
      <c r="B8" s="6">
        <v>0.38932</v>
      </c>
      <c r="L8" s="30">
        <v>2.8899999999999999E-2</v>
      </c>
      <c r="M8" s="30">
        <v>0.22220000000000001</v>
      </c>
      <c r="N8" s="28"/>
      <c r="O8" s="28"/>
      <c r="P8" s="28"/>
    </row>
    <row r="9" spans="1:16">
      <c r="A9" s="6">
        <v>0.29143000000000002</v>
      </c>
      <c r="B9" s="6">
        <v>0.40458</v>
      </c>
      <c r="L9" s="30">
        <v>2.93E-2</v>
      </c>
      <c r="M9" s="30">
        <v>0.33460000000000001</v>
      </c>
      <c r="N9" s="28"/>
      <c r="O9" s="22"/>
      <c r="P9" s="22"/>
    </row>
    <row r="10" spans="1:16">
      <c r="A10" s="6">
        <v>0.50546000000000002</v>
      </c>
      <c r="B10" s="6">
        <v>0.41066999999999998</v>
      </c>
      <c r="L10" s="29">
        <v>4.2500000000000003E-2</v>
      </c>
      <c r="M10" s="29">
        <v>0.36480000000000001</v>
      </c>
      <c r="N10" s="28"/>
      <c r="O10" s="22"/>
      <c r="P10" s="22"/>
    </row>
    <row r="11" spans="1:16">
      <c r="A11" s="6">
        <v>0.63093999999999995</v>
      </c>
      <c r="B11" s="6">
        <v>0.45349</v>
      </c>
      <c r="L11" s="29">
        <v>6.7100000000000007E-2</v>
      </c>
      <c r="M11" s="29">
        <v>0.37409999999999999</v>
      </c>
      <c r="N11" s="28"/>
      <c r="O11" s="22"/>
      <c r="P11" s="22"/>
    </row>
    <row r="12" spans="1:16">
      <c r="A12" s="6">
        <v>0.69830000000000003</v>
      </c>
      <c r="B12" s="6">
        <v>0.49942999999999999</v>
      </c>
      <c r="L12" s="29">
        <v>9.0200000000000002E-2</v>
      </c>
      <c r="M12" s="29">
        <v>0.39779999999999999</v>
      </c>
      <c r="N12" s="28"/>
      <c r="P12" s="27"/>
    </row>
    <row r="13" spans="1:16">
      <c r="A13" s="6">
        <v>0.70748999999999995</v>
      </c>
      <c r="B13" s="6">
        <v>0.5454</v>
      </c>
      <c r="L13" s="31">
        <v>0.15759999999999999</v>
      </c>
      <c r="M13" s="31">
        <v>0.40899999999999997</v>
      </c>
      <c r="N13" s="28"/>
      <c r="P13" s="22"/>
    </row>
    <row r="14" spans="1:16">
      <c r="A14" s="6">
        <v>0.80559000000000003</v>
      </c>
      <c r="B14" s="6">
        <v>0.63127999999999995</v>
      </c>
      <c r="K14" s="28"/>
      <c r="L14" s="31">
        <v>0.32969999999999999</v>
      </c>
      <c r="M14" s="31">
        <v>0.43769999999999998</v>
      </c>
      <c r="N14" s="28"/>
      <c r="P14" s="28"/>
    </row>
    <row r="15" spans="1:16">
      <c r="A15" s="6">
        <v>0.90383999999999998</v>
      </c>
      <c r="B15" s="6">
        <v>0.77234000000000003</v>
      </c>
      <c r="K15" s="28"/>
      <c r="L15" s="31">
        <v>0.56759999999999999</v>
      </c>
      <c r="M15" s="31">
        <v>0.4753</v>
      </c>
      <c r="N15" s="28"/>
      <c r="P15" s="28"/>
    </row>
    <row r="16" spans="1:16">
      <c r="A16" s="6">
        <v>0.95001000000000002</v>
      </c>
      <c r="B16" s="6">
        <v>0.87353999999999998</v>
      </c>
      <c r="K16" s="28"/>
      <c r="L16" s="31">
        <v>0.6976</v>
      </c>
      <c r="M16" s="31">
        <v>0.53400000000000003</v>
      </c>
      <c r="N16" s="28"/>
      <c r="P16" s="28"/>
    </row>
    <row r="17" spans="1:16">
      <c r="A17" s="6">
        <v>0.99927999999999995</v>
      </c>
      <c r="B17" s="6">
        <v>1.0023500000000001</v>
      </c>
      <c r="K17" s="28"/>
      <c r="L17" s="31">
        <v>0.7399</v>
      </c>
      <c r="M17" s="31">
        <v>0.57879999999999998</v>
      </c>
      <c r="N17" s="28"/>
      <c r="P17" s="28"/>
    </row>
    <row r="18" spans="1:16">
      <c r="K18" s="28"/>
      <c r="L18" s="31">
        <v>0.79079999999999995</v>
      </c>
      <c r="M18" s="27">
        <v>0.67130000000000001</v>
      </c>
      <c r="N18" s="28"/>
      <c r="O18" s="22"/>
      <c r="P18" s="28"/>
    </row>
    <row r="19" spans="1:16">
      <c r="K19" s="28"/>
      <c r="L19" s="27">
        <v>0.98150000000000004</v>
      </c>
      <c r="M19" s="31">
        <v>0.78480000000000005</v>
      </c>
      <c r="N19" s="28"/>
      <c r="O19" s="22"/>
      <c r="P19" s="28"/>
    </row>
    <row r="20" spans="1:16">
      <c r="K20" s="28"/>
      <c r="L20" s="6">
        <v>1</v>
      </c>
      <c r="M20" s="6">
        <v>1</v>
      </c>
      <c r="N20" s="28"/>
      <c r="O20" s="27"/>
      <c r="P20" s="28"/>
    </row>
    <row r="21" spans="1:16">
      <c r="K21" s="28"/>
      <c r="L21" s="32"/>
      <c r="M21" s="32"/>
      <c r="N21" s="28"/>
      <c r="O21" s="28"/>
      <c r="P21" s="28"/>
    </row>
    <row r="22" spans="1:16">
      <c r="K22" s="28"/>
      <c r="L22" s="28"/>
      <c r="M22" s="28"/>
      <c r="N22" s="28"/>
      <c r="O22" s="28"/>
      <c r="P22" s="28"/>
    </row>
    <row r="23" spans="1:16">
      <c r="K23" s="28"/>
      <c r="L23" s="28"/>
      <c r="M23" s="28"/>
      <c r="N23" s="28"/>
      <c r="O23" s="28"/>
      <c r="P23" s="28"/>
    </row>
    <row r="24" spans="1:16">
      <c r="K24" s="28"/>
      <c r="L24" s="28"/>
      <c r="M24" s="28"/>
      <c r="N24" s="28"/>
      <c r="O24" s="28"/>
      <c r="P24" s="28"/>
    </row>
  </sheetData>
  <sortState xmlns:xlrd2="http://schemas.microsoft.com/office/spreadsheetml/2017/richdata2" ref="M14:M19">
    <sortCondition ref="M14:M19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</vt:lpstr>
      <vt:lpstr>n-PrOH-lett</vt:lpstr>
      <vt:lpstr>McCabe-Thiele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labcf1</cp:lastModifiedBy>
  <dcterms:created xsi:type="dcterms:W3CDTF">2025-10-21T12:00:55Z</dcterms:created>
  <dcterms:modified xsi:type="dcterms:W3CDTF">2025-10-27T17:07:08Z</dcterms:modified>
</cp:coreProperties>
</file>