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bcf1\Desktop\"/>
    </mc:Choice>
  </mc:AlternateContent>
  <xr:revisionPtr revIDLastSave="0" documentId="13_ncr:1_{6AEA4A9F-C851-49F4-A48E-6842C46419F7}" xr6:coauthVersionLast="47" xr6:coauthVersionMax="47" xr10:uidLastSave="{00000000-0000-0000-0000-000000000000}"/>
  <bookViews>
    <workbookView xWindow="-120" yWindow="-120" windowWidth="21840" windowHeight="13020" xr2:uid="{F18C98AF-D243-48FF-8243-C410D269C8F3}"/>
  </bookViews>
  <sheets>
    <sheet name="calibration" sheetId="2" r:id="rId1"/>
    <sheet name="n-PrOH-lett" sheetId="1" r:id="rId2"/>
    <sheet name="McCabe-Thiele" sheetId="3" r:id="rId3"/>
  </sheets>
  <externalReferences>
    <externalReference r:id="rId4"/>
  </externalReferences>
  <definedNames>
    <definedName name="solver_adj" localSheetId="0" hidden="1">calibration!$K$11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calibration!$K$13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3" i="1" l="1"/>
  <c r="N22" i="1"/>
  <c r="N21" i="1"/>
  <c r="N20" i="1"/>
  <c r="N19" i="1"/>
  <c r="N18" i="1"/>
  <c r="N17" i="1"/>
  <c r="N16" i="1"/>
  <c r="N15" i="1"/>
  <c r="N3" i="1"/>
  <c r="N14" i="1"/>
  <c r="N13" i="1"/>
  <c r="N12" i="1"/>
  <c r="N11" i="1"/>
  <c r="N10" i="1"/>
  <c r="N9" i="1"/>
  <c r="N8" i="1"/>
  <c r="N7" i="1"/>
  <c r="N6" i="1"/>
  <c r="N5" i="1"/>
  <c r="N4" i="1"/>
  <c r="G2" i="2"/>
  <c r="H2" i="2" s="1"/>
  <c r="K12" i="2"/>
  <c r="K13" i="2" s="1"/>
  <c r="G3" i="2" l="1"/>
  <c r="E12" i="2"/>
  <c r="G12" i="2" s="1"/>
  <c r="H12" i="2" s="1"/>
  <c r="D11" i="2"/>
  <c r="E11" i="2" s="1"/>
  <c r="G11" i="2" s="1"/>
  <c r="H11" i="2" s="1"/>
  <c r="D10" i="2"/>
  <c r="E10" i="2" s="1"/>
  <c r="G10" i="2" s="1"/>
  <c r="H10" i="2" s="1"/>
  <c r="D9" i="2"/>
  <c r="E9" i="2" s="1"/>
  <c r="G9" i="2" s="1"/>
  <c r="H9" i="2" s="1"/>
  <c r="D8" i="2"/>
  <c r="E8" i="2" s="1"/>
  <c r="G8" i="2" s="1"/>
  <c r="H8" i="2" s="1"/>
  <c r="D7" i="2"/>
  <c r="E7" i="2" s="1"/>
  <c r="G7" i="2" s="1"/>
  <c r="H7" i="2" s="1"/>
  <c r="D6" i="2"/>
  <c r="E6" i="2" s="1"/>
  <c r="G6" i="2" s="1"/>
  <c r="H6" i="2" s="1"/>
  <c r="D5" i="2"/>
  <c r="E5" i="2" s="1"/>
  <c r="G5" i="2" s="1"/>
  <c r="H5" i="2" s="1"/>
  <c r="D4" i="2"/>
  <c r="E4" i="2" s="1"/>
  <c r="G4" i="2" s="1"/>
  <c r="H4" i="2" s="1"/>
  <c r="D3" i="2"/>
  <c r="E3" i="2" s="1"/>
  <c r="D2" i="2"/>
  <c r="E2" i="2" s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H3" i="2" l="1"/>
  <c r="H13" i="2" l="1"/>
</calcChain>
</file>

<file path=xl/sharedStrings.xml><?xml version="1.0" encoding="utf-8"?>
<sst xmlns="http://schemas.openxmlformats.org/spreadsheetml/2006/main" count="42" uniqueCount="30">
  <si>
    <t>liq</t>
  </si>
  <si>
    <t>vap</t>
  </si>
  <si>
    <t>T/K</t>
  </si>
  <si>
    <t>T/°C</t>
  </si>
  <si>
    <t>XnPrOH</t>
  </si>
  <si>
    <t>YnPrOH</t>
  </si>
  <si>
    <t xml:space="preserve">dati di letteratura: </t>
  </si>
  <si>
    <t>Ind. Eng. Chem. Res. 2003, 42, 5905-5914</t>
  </si>
  <si>
    <t>soln</t>
  </si>
  <si>
    <t>V_H2O (mL)</t>
  </si>
  <si>
    <t>V_n-prop (mL)</t>
  </si>
  <si>
    <t>x_H2O</t>
  </si>
  <si>
    <t>x_n-prop</t>
  </si>
  <si>
    <t>n (T=293.15K)</t>
  </si>
  <si>
    <t>f</t>
  </si>
  <si>
    <t>diff^2</t>
  </si>
  <si>
    <t>4th order fit</t>
  </si>
  <si>
    <t>a_1</t>
  </si>
  <si>
    <t>a_2</t>
  </si>
  <si>
    <t>a_3</t>
  </si>
  <si>
    <t>a_4</t>
  </si>
  <si>
    <t>a_5</t>
  </si>
  <si>
    <t>n obs</t>
  </si>
  <si>
    <t>x value</t>
  </si>
  <si>
    <t>n calc</t>
  </si>
  <si>
    <t>sum</t>
  </si>
  <si>
    <t>diag</t>
  </si>
  <si>
    <t>y_n-prop</t>
  </si>
  <si>
    <t>nliq</t>
  </si>
  <si>
    <t>nvap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</si>
</sst>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"/>
    <numFmt numFmtId="165" formatCode="0.0000"/>
    <numFmt numFmtId="166" formatCode="0.000000"/>
    <numFmt numFmtId="167" formatCode="0.000000000000000000"/>
    <numFmt numFmtId="168" formatCode="0.0"/>
    <numFmt numFmtId="169" formatCode="#,##0.000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 style="mediumDashed">
        <color rgb="FFFF0000"/>
      </right>
      <top/>
      <bottom/>
      <diagonal/>
    </border>
    <border>
      <left style="mediumDashed">
        <color rgb="FFFF0000"/>
      </left>
      <right style="mediumDashed">
        <color rgb="FFFF0000"/>
      </right>
      <top/>
      <bottom style="mediumDashed">
        <color rgb="FFFF000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3">
    <xf numFmtId="0" fontId="0" fillId="0" borderId="0" xfId="0"/>
    <xf numFmtId="0" fontId="1" fillId="0" borderId="0" xfId="1"/>
    <xf numFmtId="0" fontId="1" fillId="2" borderId="0" xfId="1" applyFill="1"/>
    <xf numFmtId="0" fontId="2" fillId="0" borderId="0" xfId="1" applyFont="1"/>
    <xf numFmtId="0" fontId="4" fillId="0" borderId="0" xfId="2" applyFont="1"/>
    <xf numFmtId="0" fontId="4" fillId="0" borderId="0" xfId="2" applyFont="1" applyAlignment="1">
      <alignment horizontal="center"/>
    </xf>
    <xf numFmtId="0" fontId="3" fillId="0" borderId="0" xfId="2"/>
    <xf numFmtId="0" fontId="3" fillId="0" borderId="0" xfId="2" applyAlignment="1">
      <alignment horizontal="center"/>
    </xf>
    <xf numFmtId="164" fontId="3" fillId="0" borderId="0" xfId="2" applyNumberFormat="1"/>
    <xf numFmtId="165" fontId="3" fillId="0" borderId="0" xfId="2" applyNumberFormat="1"/>
    <xf numFmtId="11" fontId="3" fillId="0" borderId="0" xfId="2" applyNumberFormat="1"/>
    <xf numFmtId="166" fontId="3" fillId="0" borderId="1" xfId="2" applyNumberFormat="1" applyBorder="1"/>
    <xf numFmtId="167" fontId="3" fillId="0" borderId="0" xfId="2" applyNumberFormat="1"/>
    <xf numFmtId="0" fontId="4" fillId="0" borderId="0" xfId="2" applyFont="1" applyAlignment="1">
      <alignment horizontal="left"/>
    </xf>
    <xf numFmtId="166" fontId="3" fillId="0" borderId="2" xfId="2" applyNumberFormat="1" applyBorder="1"/>
    <xf numFmtId="166" fontId="3" fillId="0" borderId="3" xfId="2" applyNumberFormat="1" applyBorder="1"/>
    <xf numFmtId="165" fontId="3" fillId="0" borderId="4" xfId="2" applyNumberFormat="1" applyBorder="1"/>
    <xf numFmtId="11" fontId="3" fillId="0" borderId="5" xfId="2" applyNumberFormat="1" applyBorder="1"/>
    <xf numFmtId="11" fontId="3" fillId="0" borderId="4" xfId="2" applyNumberFormat="1" applyBorder="1"/>
    <xf numFmtId="165" fontId="3" fillId="0" borderId="0" xfId="2" applyNumberFormat="1" applyAlignment="1">
      <alignment horizontal="center"/>
    </xf>
    <xf numFmtId="168" fontId="3" fillId="0" borderId="0" xfId="2" applyNumberFormat="1"/>
    <xf numFmtId="0" fontId="1" fillId="0" borderId="0" xfId="1" applyFill="1"/>
    <xf numFmtId="0" fontId="1" fillId="0" borderId="0" xfId="1" applyFill="1" applyBorder="1"/>
    <xf numFmtId="0" fontId="1" fillId="3" borderId="0" xfId="1" applyFill="1"/>
    <xf numFmtId="0" fontId="1" fillId="3" borderId="6" xfId="1" applyFill="1" applyBorder="1"/>
    <xf numFmtId="165" fontId="1" fillId="3" borderId="6" xfId="2" applyNumberFormat="1" applyFont="1" applyFill="1" applyBorder="1"/>
    <xf numFmtId="169" fontId="3" fillId="0" borderId="0" xfId="2" applyNumberFormat="1" applyAlignment="1">
      <alignment horizontal="center"/>
    </xf>
    <xf numFmtId="164" fontId="3" fillId="0" borderId="0" xfId="2" applyNumberFormat="1" applyAlignment="1">
      <alignment horizontal="center"/>
    </xf>
    <xf numFmtId="0" fontId="1" fillId="0" borderId="0" xfId="1" applyBorder="1"/>
    <xf numFmtId="2" fontId="1" fillId="0" borderId="0" xfId="1" applyNumberFormat="1" applyBorder="1"/>
    <xf numFmtId="1" fontId="3" fillId="0" borderId="0" xfId="2" applyNumberFormat="1" applyBorder="1"/>
    <xf numFmtId="165" fontId="3" fillId="0" borderId="0" xfId="2" applyNumberFormat="1" applyBorder="1"/>
    <xf numFmtId="2" fontId="1" fillId="0" borderId="0" xfId="1" applyNumberFormat="1" applyFill="1" applyBorder="1"/>
  </cellXfs>
  <cellStyles count="3">
    <cellStyle name="Normal" xfId="0" builtinId="0"/>
    <cellStyle name="Normal 2" xfId="1" xr:uid="{79E77EAB-E058-42BC-974F-1F5F9DA25CF6}"/>
    <cellStyle name="Normal 3" xfId="2" xr:uid="{9E12F561-41E5-4A41-A582-BFCF9073BC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calibration curve</a:t>
            </a:r>
          </a:p>
        </c:rich>
      </c:tx>
      <c:layout>
        <c:manualLayout>
          <c:xMode val="edge"/>
          <c:yMode val="edge"/>
          <c:x val="0.3911485258729353"/>
          <c:y val="3.3613445378151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1"/>
            <c:trendlineLbl>
              <c:layout>
                <c:manualLayout>
                  <c:x val="-7.5010395010395053E-2"/>
                  <c:y val="0.377760074108383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calibration!$E$2:$E$12</c:f>
              <c:numCache>
                <c:formatCode>General</c:formatCode>
                <c:ptCount val="11"/>
                <c:pt idx="0">
                  <c:v>1</c:v>
                </c:pt>
                <c:pt idx="1">
                  <c:v>0.90121394317988268</c:v>
                </c:pt>
                <c:pt idx="2">
                  <c:v>0.79819220771121091</c:v>
                </c:pt>
                <c:pt idx="3">
                  <c:v>0.70124132989778754</c:v>
                </c:pt>
                <c:pt idx="4">
                  <c:v>0.59935093778424253</c:v>
                </c:pt>
                <c:pt idx="5">
                  <c:v>0.49973901379034702</c:v>
                </c:pt>
                <c:pt idx="6">
                  <c:v>0.39945534466832089</c:v>
                </c:pt>
                <c:pt idx="7">
                  <c:v>0.30030739908840942</c:v>
                </c:pt>
                <c:pt idx="8">
                  <c:v>0.1996429526728446</c:v>
                </c:pt>
                <c:pt idx="9">
                  <c:v>0.10028939575256035</c:v>
                </c:pt>
                <c:pt idx="10">
                  <c:v>0</c:v>
                </c:pt>
              </c:numCache>
            </c:numRef>
          </c:xVal>
          <c:yVal>
            <c:numRef>
              <c:f>calibration!$F$2:$F$12</c:f>
              <c:numCache>
                <c:formatCode>#,##0.0000</c:formatCode>
                <c:ptCount val="11"/>
                <c:pt idx="0">
                  <c:v>1.3852</c:v>
                </c:pt>
                <c:pt idx="1">
                  <c:v>1.3851</c:v>
                </c:pt>
                <c:pt idx="2">
                  <c:v>1.3845000000000001</c:v>
                </c:pt>
                <c:pt idx="3">
                  <c:v>1.3835</c:v>
                </c:pt>
                <c:pt idx="4">
                  <c:v>1.3817999999999999</c:v>
                </c:pt>
                <c:pt idx="5">
                  <c:v>1.3797999999999999</c:v>
                </c:pt>
                <c:pt idx="6">
                  <c:v>1.3767</c:v>
                </c:pt>
                <c:pt idx="7">
                  <c:v>1.3721000000000001</c:v>
                </c:pt>
                <c:pt idx="8">
                  <c:v>1.3662000000000001</c:v>
                </c:pt>
                <c:pt idx="9">
                  <c:v>1.3561000000000001</c:v>
                </c:pt>
                <c:pt idx="10">
                  <c:v>1.333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F5-474B-BBC0-571F92A48F6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calibration!$E$2:$E$12</c:f>
              <c:numCache>
                <c:formatCode>General</c:formatCode>
                <c:ptCount val="11"/>
                <c:pt idx="0">
                  <c:v>1</c:v>
                </c:pt>
                <c:pt idx="1">
                  <c:v>0.90121394317988268</c:v>
                </c:pt>
                <c:pt idx="2">
                  <c:v>0.79819220771121091</c:v>
                </c:pt>
                <c:pt idx="3">
                  <c:v>0.70124132989778754</c:v>
                </c:pt>
                <c:pt idx="4">
                  <c:v>0.59935093778424253</c:v>
                </c:pt>
                <c:pt idx="5">
                  <c:v>0.49973901379034702</c:v>
                </c:pt>
                <c:pt idx="6">
                  <c:v>0.39945534466832089</c:v>
                </c:pt>
                <c:pt idx="7">
                  <c:v>0.30030739908840942</c:v>
                </c:pt>
                <c:pt idx="8">
                  <c:v>0.1996429526728446</c:v>
                </c:pt>
                <c:pt idx="9">
                  <c:v>0.10028939575256035</c:v>
                </c:pt>
                <c:pt idx="10">
                  <c:v>0</c:v>
                </c:pt>
              </c:numCache>
            </c:numRef>
          </c:xVal>
          <c:yVal>
            <c:numRef>
              <c:f>calibration!$G$2:$G$12</c:f>
              <c:numCache>
                <c:formatCode>0.0000</c:formatCode>
                <c:ptCount val="11"/>
                <c:pt idx="0">
                  <c:v>1.3847437865266918</c:v>
                </c:pt>
                <c:pt idx="1">
                  <c:v>1.3858797007796939</c:v>
                </c:pt>
                <c:pt idx="2">
                  <c:v>1.3848396430868013</c:v>
                </c:pt>
                <c:pt idx="3">
                  <c:v>1.3830748369857506</c:v>
                </c:pt>
                <c:pt idx="4">
                  <c:v>1.3811466651153397</c:v>
                </c:pt>
                <c:pt idx="5">
                  <c:v>1.3793202673827374</c:v>
                </c:pt>
                <c:pt idx="6">
                  <c:v>1.3770698422199426</c:v>
                </c:pt>
                <c:pt idx="7">
                  <c:v>1.3733864840810939</c:v>
                </c:pt>
                <c:pt idx="8">
                  <c:v>1.3664858851649679</c:v>
                </c:pt>
                <c:pt idx="9">
                  <c:v>1.3543064669526479</c:v>
                </c:pt>
                <c:pt idx="10">
                  <c:v>1.3337315552806039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1F5-474B-BBC0-571F92A48F66}"/>
            </c:ext>
          </c:extLst>
        </c:ser>
        <c:ser>
          <c:idx val="2"/>
          <c:order val="2"/>
          <c:tx>
            <c:v>punto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tar"/>
            <c:size val="8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calibration!$K$11</c:f>
              <c:numCache>
                <c:formatCode>0.0000</c:formatCode>
                <c:ptCount val="1"/>
                <c:pt idx="0">
                  <c:v>0.9</c:v>
                </c:pt>
              </c:numCache>
            </c:numRef>
          </c:xVal>
          <c:yVal>
            <c:numRef>
              <c:f>calibration!$K$10</c:f>
              <c:numCache>
                <c:formatCode>#,##0.0000</c:formatCode>
                <c:ptCount val="1"/>
                <c:pt idx="0">
                  <c:v>1.3839999999999999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E68-4075-B742-7E8E6B8D4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018943"/>
        <c:axId val="186237679"/>
      </c:scatterChart>
      <c:valAx>
        <c:axId val="18101894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x_n-propanol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37679"/>
        <c:crosses val="autoZero"/>
        <c:crossBetween val="midCat"/>
      </c:valAx>
      <c:valAx>
        <c:axId val="18623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189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n-PrOH acqua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'n-PrOH-lett'!$D$3:$D$19</c:f>
              <c:numCache>
                <c:formatCode>General</c:formatCode>
                <c:ptCount val="17"/>
                <c:pt idx="0">
                  <c:v>0</c:v>
                </c:pt>
                <c:pt idx="1">
                  <c:v>2.1499999999999998E-2</c:v>
                </c:pt>
                <c:pt idx="2">
                  <c:v>2.3300000000000001E-2</c:v>
                </c:pt>
                <c:pt idx="3">
                  <c:v>3.95E-2</c:v>
                </c:pt>
                <c:pt idx="4">
                  <c:v>4.9299999999999997E-2</c:v>
                </c:pt>
                <c:pt idx="5">
                  <c:v>9.9099999999999994E-2</c:v>
                </c:pt>
                <c:pt idx="6">
                  <c:v>0.1928</c:v>
                </c:pt>
                <c:pt idx="7">
                  <c:v>0.2893</c:v>
                </c:pt>
                <c:pt idx="8">
                  <c:v>0.40660000000000002</c:v>
                </c:pt>
                <c:pt idx="9">
                  <c:v>0.504</c:v>
                </c:pt>
                <c:pt idx="10">
                  <c:v>0.63129999999999997</c:v>
                </c:pt>
                <c:pt idx="11">
                  <c:v>0.70020000000000004</c:v>
                </c:pt>
                <c:pt idx="12">
                  <c:v>0.70609999999999995</c:v>
                </c:pt>
                <c:pt idx="13">
                  <c:v>0.80669999999999997</c:v>
                </c:pt>
                <c:pt idx="14">
                  <c:v>0.90229999999999999</c:v>
                </c:pt>
                <c:pt idx="15">
                  <c:v>0.95140000000000002</c:v>
                </c:pt>
                <c:pt idx="16">
                  <c:v>1</c:v>
                </c:pt>
              </c:numCache>
            </c:numRef>
          </c:xVal>
          <c:yVal>
            <c:numRef>
              <c:f>'n-PrOH-lett'!$C$3:$C$19</c:f>
              <c:numCache>
                <c:formatCode>General</c:formatCode>
                <c:ptCount val="17"/>
                <c:pt idx="0">
                  <c:v>100</c:v>
                </c:pt>
                <c:pt idx="1">
                  <c:v>93.63</c:v>
                </c:pt>
                <c:pt idx="2">
                  <c:v>93.330000000000041</c:v>
                </c:pt>
                <c:pt idx="3">
                  <c:v>89.93</c:v>
                </c:pt>
                <c:pt idx="4">
                  <c:v>89.400000000000034</c:v>
                </c:pt>
                <c:pt idx="5">
                  <c:v>88.38</c:v>
                </c:pt>
                <c:pt idx="6">
                  <c:v>87.960000000000036</c:v>
                </c:pt>
                <c:pt idx="7">
                  <c:v>87.770000000000039</c:v>
                </c:pt>
                <c:pt idx="8">
                  <c:v>87.54000000000002</c:v>
                </c:pt>
                <c:pt idx="9">
                  <c:v>87.600000000000023</c:v>
                </c:pt>
                <c:pt idx="10">
                  <c:v>88.100000000000023</c:v>
                </c:pt>
                <c:pt idx="11">
                  <c:v>88.740000000000009</c:v>
                </c:pt>
                <c:pt idx="12">
                  <c:v>88.81</c:v>
                </c:pt>
                <c:pt idx="13">
                  <c:v>90.360000000000014</c:v>
                </c:pt>
                <c:pt idx="14">
                  <c:v>92.910000000000025</c:v>
                </c:pt>
                <c:pt idx="15">
                  <c:v>94.860000000000014</c:v>
                </c:pt>
                <c:pt idx="16">
                  <c:v>97.140000000000043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3D-4553-B251-B5AA4F432A18}"/>
            </c:ext>
          </c:extLst>
        </c:ser>
        <c:ser>
          <c:idx val="1"/>
          <c:order val="1"/>
          <c:tx>
            <c:v>vaporous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'n-PrOH-lett'!$E$3:$E$19</c:f>
              <c:numCache>
                <c:formatCode>General</c:formatCode>
                <c:ptCount val="17"/>
                <c:pt idx="0">
                  <c:v>0</c:v>
                </c:pt>
                <c:pt idx="1">
                  <c:v>0.2079</c:v>
                </c:pt>
                <c:pt idx="2">
                  <c:v>0.21729999999999999</c:v>
                </c:pt>
                <c:pt idx="3">
                  <c:v>0.32869999999999999</c:v>
                </c:pt>
                <c:pt idx="4">
                  <c:v>0.34510000000000002</c:v>
                </c:pt>
                <c:pt idx="5">
                  <c:v>0.37590000000000001</c:v>
                </c:pt>
                <c:pt idx="6">
                  <c:v>0.39179999999999998</c:v>
                </c:pt>
                <c:pt idx="7">
                  <c:v>0.40010000000000001</c:v>
                </c:pt>
                <c:pt idx="8">
                  <c:v>0.42909999999999998</c:v>
                </c:pt>
                <c:pt idx="9">
                  <c:v>0.45500000000000002</c:v>
                </c:pt>
                <c:pt idx="10">
                  <c:v>0.50060000000000004</c:v>
                </c:pt>
                <c:pt idx="11">
                  <c:v>0.5423</c:v>
                </c:pt>
                <c:pt idx="12">
                  <c:v>0.54730000000000001</c:v>
                </c:pt>
                <c:pt idx="13">
                  <c:v>0.63519999999999999</c:v>
                </c:pt>
                <c:pt idx="14">
                  <c:v>0.77329999999999999</c:v>
                </c:pt>
                <c:pt idx="15">
                  <c:v>0.87280000000000002</c:v>
                </c:pt>
                <c:pt idx="16">
                  <c:v>1</c:v>
                </c:pt>
              </c:numCache>
            </c:numRef>
          </c:xVal>
          <c:yVal>
            <c:numRef>
              <c:f>'n-PrOH-lett'!$C$3:$C$19</c:f>
              <c:numCache>
                <c:formatCode>General</c:formatCode>
                <c:ptCount val="17"/>
                <c:pt idx="0">
                  <c:v>100</c:v>
                </c:pt>
                <c:pt idx="1">
                  <c:v>93.63</c:v>
                </c:pt>
                <c:pt idx="2">
                  <c:v>93.330000000000041</c:v>
                </c:pt>
                <c:pt idx="3">
                  <c:v>89.93</c:v>
                </c:pt>
                <c:pt idx="4">
                  <c:v>89.400000000000034</c:v>
                </c:pt>
                <c:pt idx="5">
                  <c:v>88.38</c:v>
                </c:pt>
                <c:pt idx="6">
                  <c:v>87.960000000000036</c:v>
                </c:pt>
                <c:pt idx="7">
                  <c:v>87.770000000000039</c:v>
                </c:pt>
                <c:pt idx="8">
                  <c:v>87.54000000000002</c:v>
                </c:pt>
                <c:pt idx="9">
                  <c:v>87.600000000000023</c:v>
                </c:pt>
                <c:pt idx="10">
                  <c:v>88.100000000000023</c:v>
                </c:pt>
                <c:pt idx="11">
                  <c:v>88.740000000000009</c:v>
                </c:pt>
                <c:pt idx="12">
                  <c:v>88.81</c:v>
                </c:pt>
                <c:pt idx="13">
                  <c:v>90.360000000000014</c:v>
                </c:pt>
                <c:pt idx="14">
                  <c:v>92.910000000000025</c:v>
                </c:pt>
                <c:pt idx="15">
                  <c:v>94.860000000000014</c:v>
                </c:pt>
                <c:pt idx="16">
                  <c:v>97.140000000000043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3D-4553-B251-B5AA4F432A18}"/>
            </c:ext>
          </c:extLst>
        </c:ser>
        <c:ser>
          <c:idx val="2"/>
          <c:order val="2"/>
          <c:tx>
            <c:v>iq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'n-PrOH-lett'!$P$3:$P$24</c:f>
              <c:numCache>
                <c:formatCode>0.0000</c:formatCode>
                <c:ptCount val="22"/>
                <c:pt idx="0" formatCode="0">
                  <c:v>0</c:v>
                </c:pt>
                <c:pt idx="1">
                  <c:v>1.0441687384949324E-3</c:v>
                </c:pt>
                <c:pt idx="2">
                  <c:v>5.0000000000000001E-3</c:v>
                </c:pt>
                <c:pt idx="3">
                  <c:v>4.9780909226447264E-3</c:v>
                </c:pt>
                <c:pt idx="4">
                  <c:v>8.9839544318241014E-3</c:v>
                </c:pt>
                <c:pt idx="5">
                  <c:v>1.1423278278453047E-2</c:v>
                </c:pt>
                <c:pt idx="6">
                  <c:v>1.8065591227922454E-2</c:v>
                </c:pt>
                <c:pt idx="7">
                  <c:v>2.535511830444195E-2</c:v>
                </c:pt>
                <c:pt idx="8">
                  <c:v>4.3089227415198744E-2</c:v>
                </c:pt>
                <c:pt idx="9">
                  <c:v>6.6691161858569534E-2</c:v>
                </c:pt>
                <c:pt idx="10">
                  <c:v>0.10215123206995895</c:v>
                </c:pt>
                <c:pt idx="11">
                  <c:v>0.14648971000470312</c:v>
                </c:pt>
                <c:pt idx="12">
                  <c:v>0.33424617151129432</c:v>
                </c:pt>
                <c:pt idx="13">
                  <c:v>0.41181086856479299</c:v>
                </c:pt>
                <c:pt idx="14">
                  <c:v>0.42784589501203857</c:v>
                </c:pt>
                <c:pt idx="15">
                  <c:v>0.49348116393661651</c:v>
                </c:pt>
                <c:pt idx="16">
                  <c:v>0.60768829386701617</c:v>
                </c:pt>
                <c:pt idx="17">
                  <c:v>0.70774131709067012</c:v>
                </c:pt>
                <c:pt idx="18">
                  <c:v>0.76088755526740548</c:v>
                </c:pt>
                <c:pt idx="19">
                  <c:v>0.79572693047871745</c:v>
                </c:pt>
                <c:pt idx="20">
                  <c:v>0.98126464050088347</c:v>
                </c:pt>
                <c:pt idx="21" formatCode="General">
                  <c:v>1</c:v>
                </c:pt>
              </c:numCache>
            </c:numRef>
          </c:xVal>
          <c:yVal>
            <c:numRef>
              <c:f>'n-PrOH-lett'!$O$3:$O$24</c:f>
              <c:numCache>
                <c:formatCode>0.00</c:formatCode>
                <c:ptCount val="22"/>
                <c:pt idx="0" formatCode="General">
                  <c:v>100</c:v>
                </c:pt>
                <c:pt idx="1">
                  <c:v>98.2</c:v>
                </c:pt>
                <c:pt idx="2">
                  <c:v>97</c:v>
                </c:pt>
                <c:pt idx="3">
                  <c:v>96.7</c:v>
                </c:pt>
                <c:pt idx="4">
                  <c:v>95.6</c:v>
                </c:pt>
                <c:pt idx="5">
                  <c:v>94.9</c:v>
                </c:pt>
                <c:pt idx="6">
                  <c:v>93.5</c:v>
                </c:pt>
                <c:pt idx="7">
                  <c:v>92.6</c:v>
                </c:pt>
                <c:pt idx="8">
                  <c:v>90.4</c:v>
                </c:pt>
                <c:pt idx="9">
                  <c:v>89.2</c:v>
                </c:pt>
                <c:pt idx="10">
                  <c:v>88.6</c:v>
                </c:pt>
                <c:pt idx="11">
                  <c:v>88.3</c:v>
                </c:pt>
                <c:pt idx="12">
                  <c:v>87.6</c:v>
                </c:pt>
                <c:pt idx="13">
                  <c:v>87.7</c:v>
                </c:pt>
                <c:pt idx="14">
                  <c:v>87.7</c:v>
                </c:pt>
                <c:pt idx="15" formatCode="General">
                  <c:v>87.8</c:v>
                </c:pt>
                <c:pt idx="16" formatCode="General">
                  <c:v>88</c:v>
                </c:pt>
                <c:pt idx="17" formatCode="General">
                  <c:v>88.8</c:v>
                </c:pt>
                <c:pt idx="18" formatCode="General">
                  <c:v>89.7</c:v>
                </c:pt>
                <c:pt idx="19" formatCode="General">
                  <c:v>91.2</c:v>
                </c:pt>
                <c:pt idx="20" formatCode="General">
                  <c:v>94.6</c:v>
                </c:pt>
                <c:pt idx="21" formatCode="General">
                  <c:v>97.140000000000043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55C-4A18-BA30-34CE86202750}"/>
            </c:ext>
          </c:extLst>
        </c:ser>
        <c:ser>
          <c:idx val="3"/>
          <c:order val="3"/>
          <c:tx>
            <c:v>vapore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'n-PrOH-lett'!$Q$3:$Q$24</c:f>
              <c:numCache>
                <c:formatCode>0.0000</c:formatCode>
                <c:ptCount val="22"/>
                <c:pt idx="0" formatCode="0">
                  <c:v>0</c:v>
                </c:pt>
                <c:pt idx="1">
                  <c:v>0.15057550316296892</c:v>
                </c:pt>
                <c:pt idx="2">
                  <c:v>0.18816468724826277</c:v>
                </c:pt>
                <c:pt idx="3">
                  <c:v>0.21110851112498849</c:v>
                </c:pt>
                <c:pt idx="4">
                  <c:v>0.23767952029397538</c:v>
                </c:pt>
                <c:pt idx="5">
                  <c:v>0.26446197765510293</c:v>
                </c:pt>
                <c:pt idx="6">
                  <c:v>0.29856829798921386</c:v>
                </c:pt>
                <c:pt idx="7">
                  <c:v>0.34190572423769522</c:v>
                </c:pt>
                <c:pt idx="8">
                  <c:v>0.36424400384638661</c:v>
                </c:pt>
                <c:pt idx="9">
                  <c:v>0.3969387224543352</c:v>
                </c:pt>
                <c:pt idx="10">
                  <c:v>0.3969387224543352</c:v>
                </c:pt>
                <c:pt idx="11">
                  <c:v>0.40055228197865156</c:v>
                </c:pt>
                <c:pt idx="12">
                  <c:v>0.43204440012356771</c:v>
                </c:pt>
                <c:pt idx="13">
                  <c:v>0.44067358855698285</c:v>
                </c:pt>
                <c:pt idx="14">
                  <c:v>0.44510468239574574</c:v>
                </c:pt>
                <c:pt idx="15">
                  <c:v>0.4588606433871712</c:v>
                </c:pt>
                <c:pt idx="16">
                  <c:v>0.49867902579952283</c:v>
                </c:pt>
                <c:pt idx="17">
                  <c:v>0.56933867672301519</c:v>
                </c:pt>
                <c:pt idx="18">
                  <c:v>0.63986815895257643</c:v>
                </c:pt>
                <c:pt idx="19">
                  <c:v>0.68179185692280553</c:v>
                </c:pt>
                <c:pt idx="20">
                  <c:v>0.61310168731598447</c:v>
                </c:pt>
                <c:pt idx="21" formatCode="General">
                  <c:v>1</c:v>
                </c:pt>
              </c:numCache>
            </c:numRef>
          </c:xVal>
          <c:yVal>
            <c:numRef>
              <c:f>'n-PrOH-lett'!$O$3:$O$24</c:f>
              <c:numCache>
                <c:formatCode>0.00</c:formatCode>
                <c:ptCount val="22"/>
                <c:pt idx="0" formatCode="General">
                  <c:v>100</c:v>
                </c:pt>
                <c:pt idx="1">
                  <c:v>98.2</c:v>
                </c:pt>
                <c:pt idx="2">
                  <c:v>97</c:v>
                </c:pt>
                <c:pt idx="3">
                  <c:v>96.7</c:v>
                </c:pt>
                <c:pt idx="4">
                  <c:v>95.6</c:v>
                </c:pt>
                <c:pt idx="5">
                  <c:v>94.9</c:v>
                </c:pt>
                <c:pt idx="6">
                  <c:v>93.5</c:v>
                </c:pt>
                <c:pt idx="7">
                  <c:v>92.6</c:v>
                </c:pt>
                <c:pt idx="8">
                  <c:v>90.4</c:v>
                </c:pt>
                <c:pt idx="9">
                  <c:v>89.2</c:v>
                </c:pt>
                <c:pt idx="10">
                  <c:v>88.6</c:v>
                </c:pt>
                <c:pt idx="11">
                  <c:v>88.3</c:v>
                </c:pt>
                <c:pt idx="12">
                  <c:v>87.6</c:v>
                </c:pt>
                <c:pt idx="13">
                  <c:v>87.7</c:v>
                </c:pt>
                <c:pt idx="14">
                  <c:v>87.7</c:v>
                </c:pt>
                <c:pt idx="15" formatCode="General">
                  <c:v>87.8</c:v>
                </c:pt>
                <c:pt idx="16" formatCode="General">
                  <c:v>88</c:v>
                </c:pt>
                <c:pt idx="17" formatCode="General">
                  <c:v>88.8</c:v>
                </c:pt>
                <c:pt idx="18" formatCode="General">
                  <c:v>89.7</c:v>
                </c:pt>
                <c:pt idx="19" formatCode="General">
                  <c:v>91.2</c:v>
                </c:pt>
                <c:pt idx="20" formatCode="General">
                  <c:v>94.6</c:v>
                </c:pt>
                <c:pt idx="21" formatCode="General">
                  <c:v>97.140000000000043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55C-4A18-BA30-34CE86202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71231"/>
        <c:axId val="371278719"/>
      </c:scatterChart>
      <c:valAx>
        <c:axId val="42087123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frazione molare n-PrOH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278719"/>
        <c:crosses val="autoZero"/>
        <c:crossBetween val="midCat"/>
      </c:valAx>
      <c:valAx>
        <c:axId val="37127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871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Mc-Cabe Thiele diagram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25820399617677"/>
          <c:y val="1.8293154654585746E-2"/>
          <c:w val="0.85959728733330298"/>
          <c:h val="0.7285818248572384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'McCabe-Thiele'!$B$1</c:f>
              <c:strCache>
                <c:ptCount val="1"/>
                <c:pt idx="0">
                  <c:v>y_n-prop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'McCabe-Thiele'!$A$2:$A$23</c:f>
              <c:numCache>
                <c:formatCode>0.0000</c:formatCode>
                <c:ptCount val="22"/>
                <c:pt idx="0" formatCode="General">
                  <c:v>0</c:v>
                </c:pt>
                <c:pt idx="1">
                  <c:v>1.0441687384949324E-3</c:v>
                </c:pt>
                <c:pt idx="2">
                  <c:v>5.0000000000000001E-3</c:v>
                </c:pt>
                <c:pt idx="3">
                  <c:v>4.9780909226447264E-3</c:v>
                </c:pt>
                <c:pt idx="4">
                  <c:v>8.9839544318241014E-3</c:v>
                </c:pt>
                <c:pt idx="5">
                  <c:v>1.1423278278453047E-2</c:v>
                </c:pt>
                <c:pt idx="6">
                  <c:v>1.8065591227922454E-2</c:v>
                </c:pt>
                <c:pt idx="7">
                  <c:v>2.535511830444195E-2</c:v>
                </c:pt>
                <c:pt idx="8">
                  <c:v>4.3089227415198744E-2</c:v>
                </c:pt>
                <c:pt idx="9">
                  <c:v>6.6691161858569534E-2</c:v>
                </c:pt>
                <c:pt idx="10">
                  <c:v>0.10215123206995895</c:v>
                </c:pt>
                <c:pt idx="11">
                  <c:v>0.14648971000470312</c:v>
                </c:pt>
                <c:pt idx="12">
                  <c:v>0.33424617151129432</c:v>
                </c:pt>
                <c:pt idx="13">
                  <c:v>0.41181086856479299</c:v>
                </c:pt>
                <c:pt idx="14">
                  <c:v>0.42784589501203857</c:v>
                </c:pt>
                <c:pt idx="15">
                  <c:v>0.49348116393661651</c:v>
                </c:pt>
                <c:pt idx="16">
                  <c:v>0.60768829386701617</c:v>
                </c:pt>
                <c:pt idx="17">
                  <c:v>0.70774131709067012</c:v>
                </c:pt>
                <c:pt idx="18">
                  <c:v>0.76088755526740548</c:v>
                </c:pt>
                <c:pt idx="19">
                  <c:v>0.79572693047871745</c:v>
                </c:pt>
                <c:pt idx="20">
                  <c:v>0.98126464050088347</c:v>
                </c:pt>
                <c:pt idx="21" formatCode="General">
                  <c:v>1</c:v>
                </c:pt>
              </c:numCache>
            </c:numRef>
          </c:xVal>
          <c:yVal>
            <c:numRef>
              <c:f>'McCabe-Thiele'!$B$2:$B$23</c:f>
              <c:numCache>
                <c:formatCode>0.0000</c:formatCode>
                <c:ptCount val="22"/>
                <c:pt idx="0" formatCode="General">
                  <c:v>0</c:v>
                </c:pt>
                <c:pt idx="1">
                  <c:v>0.15057550316296892</c:v>
                </c:pt>
                <c:pt idx="2">
                  <c:v>0.18816468724826277</c:v>
                </c:pt>
                <c:pt idx="3">
                  <c:v>0.21110851112498849</c:v>
                </c:pt>
                <c:pt idx="4">
                  <c:v>0.23767952029397538</c:v>
                </c:pt>
                <c:pt idx="5">
                  <c:v>0.26446197765510293</c:v>
                </c:pt>
                <c:pt idx="6">
                  <c:v>0.29856829798921386</c:v>
                </c:pt>
                <c:pt idx="7">
                  <c:v>0.34190572423769522</c:v>
                </c:pt>
                <c:pt idx="8">
                  <c:v>0.36424400384638661</c:v>
                </c:pt>
                <c:pt idx="9">
                  <c:v>0.3969387224543352</c:v>
                </c:pt>
                <c:pt idx="10">
                  <c:v>0.3969387224543352</c:v>
                </c:pt>
                <c:pt idx="11">
                  <c:v>0.40055228197865156</c:v>
                </c:pt>
                <c:pt idx="12">
                  <c:v>0.43204440012356771</c:v>
                </c:pt>
                <c:pt idx="13">
                  <c:v>0.44067358855698285</c:v>
                </c:pt>
                <c:pt idx="14">
                  <c:v>0.44510468239574574</c:v>
                </c:pt>
                <c:pt idx="15">
                  <c:v>0.4588606433871712</c:v>
                </c:pt>
                <c:pt idx="16">
                  <c:v>0.49867902579952283</c:v>
                </c:pt>
                <c:pt idx="17">
                  <c:v>0.56933867672301519</c:v>
                </c:pt>
                <c:pt idx="18">
                  <c:v>0.63986815895257643</c:v>
                </c:pt>
                <c:pt idx="19">
                  <c:v>0.68179185692280553</c:v>
                </c:pt>
                <c:pt idx="20">
                  <c:v>0.61310168731598447</c:v>
                </c:pt>
                <c:pt idx="21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CD-45DB-94FD-F4B76E59015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>
                    <a:lumMod val="50000"/>
                  </a:schemeClr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5CD-45DB-94FD-F4B76E590154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bg1">
                    <a:lumMod val="50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CD-45DB-94FD-F4B76E590154}"/>
              </c:ext>
            </c:extLst>
          </c:dPt>
          <c:xVal>
            <c:numRef>
              <c:f>'McCabe-Thiele'!$C$2:$C$3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'McCabe-Thiele'!$D$2:$D$3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5CD-45DB-94FD-F4B76E590154}"/>
            </c:ext>
          </c:extLst>
        </c:ser>
        <c:ser>
          <c:idx val="2"/>
          <c:order val="2"/>
          <c:tx>
            <c:v>zeotropic point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[1]calibration!$B$59:$B$63</c:f>
              <c:numCache>
                <c:formatCode>General</c:formatCode>
                <c:ptCount val="5"/>
                <c:pt idx="0">
                  <c:v>1.3852</c:v>
                </c:pt>
                <c:pt idx="1">
                  <c:v>1.3847</c:v>
                </c:pt>
                <c:pt idx="2">
                  <c:v>1.3838999999999999</c:v>
                </c:pt>
                <c:pt idx="3">
                  <c:v>1.3818999999999999</c:v>
                </c:pt>
                <c:pt idx="4">
                  <c:v>1.38</c:v>
                </c:pt>
              </c:numCache>
            </c:numRef>
          </c:xVal>
          <c:yVal>
            <c:numRef>
              <c:f>[1]calibration!$C$59:$C$63</c:f>
              <c:numCache>
                <c:formatCode>General</c:formatCode>
                <c:ptCount val="5"/>
                <c:pt idx="0">
                  <c:v>1.3807</c:v>
                </c:pt>
                <c:pt idx="1">
                  <c:v>1.3804000000000001</c:v>
                </c:pt>
                <c:pt idx="2">
                  <c:v>1.3792</c:v>
                </c:pt>
                <c:pt idx="3">
                  <c:v>1.3786</c:v>
                </c:pt>
                <c:pt idx="4">
                  <c:v>1.3779999999999999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5CD-45DB-94FD-F4B76E590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950463"/>
        <c:axId val="192101039"/>
      </c:scatterChart>
      <c:valAx>
        <c:axId val="203950463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x_n-propanol</a:t>
                </a:r>
              </a:p>
            </c:rich>
          </c:tx>
          <c:layout>
            <c:manualLayout>
              <c:xMode val="edge"/>
              <c:yMode val="edge"/>
              <c:x val="0.4347228364962018"/>
              <c:y val="0.92135713145061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01039"/>
        <c:crosses val="autoZero"/>
        <c:crossBetween val="midCat"/>
      </c:valAx>
      <c:valAx>
        <c:axId val="19210103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y_n-propanol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50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727077865266845"/>
          <c:y val="6.4814814814814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'McCabe-Thiele'!$L$3:$L$19</c:f>
              <c:numCache>
                <c:formatCode>General</c:formatCode>
                <c:ptCount val="17"/>
                <c:pt idx="0">
                  <c:v>0</c:v>
                </c:pt>
                <c:pt idx="1">
                  <c:v>-1.4E-3</c:v>
                </c:pt>
                <c:pt idx="2">
                  <c:v>-2.9999999999999997E-4</c:v>
                </c:pt>
                <c:pt idx="3">
                  <c:v>2.0999999999999999E-3</c:v>
                </c:pt>
                <c:pt idx="4">
                  <c:v>5.1999999999999998E-3</c:v>
                </c:pt>
                <c:pt idx="5">
                  <c:v>8.3999999999999995E-3</c:v>
                </c:pt>
                <c:pt idx="6">
                  <c:v>1.46E-2</c:v>
                </c:pt>
                <c:pt idx="7">
                  <c:v>2.6499999999999999E-2</c:v>
                </c:pt>
                <c:pt idx="8">
                  <c:v>4.7100000000000003E-2</c:v>
                </c:pt>
                <c:pt idx="9">
                  <c:v>8.2400000000000001E-2</c:v>
                </c:pt>
                <c:pt idx="10">
                  <c:v>0.1326</c:v>
                </c:pt>
                <c:pt idx="11">
                  <c:v>0.5716</c:v>
                </c:pt>
                <c:pt idx="12">
                  <c:v>0.74399999999999999</c:v>
                </c:pt>
                <c:pt idx="13">
                  <c:v>0.78990000000000005</c:v>
                </c:pt>
                <c:pt idx="14">
                  <c:v>0.91</c:v>
                </c:pt>
                <c:pt idx="15" formatCode="0.0000">
                  <c:v>0.97799999999999998</c:v>
                </c:pt>
                <c:pt idx="16">
                  <c:v>1</c:v>
                </c:pt>
              </c:numCache>
            </c:numRef>
          </c:xVal>
          <c:yVal>
            <c:numRef>
              <c:f>'McCabe-Thiele'!$M$3:$M$19</c:f>
              <c:numCache>
                <c:formatCode>General</c:formatCode>
                <c:ptCount val="17"/>
                <c:pt idx="0">
                  <c:v>0</c:v>
                </c:pt>
                <c:pt idx="1">
                  <c:v>0.154</c:v>
                </c:pt>
                <c:pt idx="2">
                  <c:v>0.14419999999999999</c:v>
                </c:pt>
                <c:pt idx="3">
                  <c:v>0.1774</c:v>
                </c:pt>
                <c:pt idx="4">
                  <c:v>0.2147</c:v>
                </c:pt>
                <c:pt idx="5">
                  <c:v>0.2462</c:v>
                </c:pt>
                <c:pt idx="6">
                  <c:v>0.27979999999999999</c:v>
                </c:pt>
                <c:pt idx="7">
                  <c:v>0.31769999999999998</c:v>
                </c:pt>
                <c:pt idx="8">
                  <c:v>0.3614</c:v>
                </c:pt>
                <c:pt idx="9">
                  <c:v>0.3972</c:v>
                </c:pt>
                <c:pt idx="10">
                  <c:v>0.41220000000000001</c:v>
                </c:pt>
                <c:pt idx="11">
                  <c:v>0.48949999999999999</c:v>
                </c:pt>
                <c:pt idx="12">
                  <c:v>0.58830000000000005</c:v>
                </c:pt>
                <c:pt idx="13">
                  <c:v>0.67500000000000004</c:v>
                </c:pt>
                <c:pt idx="14" formatCode="0.0000">
                  <c:v>0.76060000000000005</c:v>
                </c:pt>
                <c:pt idx="15">
                  <c:v>0.76619999999999999</c:v>
                </c:pt>
                <c:pt idx="16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7E-4387-93A3-5688791B8798}"/>
            </c:ext>
          </c:extLst>
        </c:ser>
        <c:ser>
          <c:idx val="1"/>
          <c:order val="1"/>
          <c:tx>
            <c:v>bisettrice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'McCabe-Thiele'!$C$2:$C$3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'McCabe-Thiele'!$D$2:$D$3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7E-4387-93A3-5688791B8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100576"/>
        <c:axId val="973093376"/>
      </c:scatterChart>
      <c:valAx>
        <c:axId val="97310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093376"/>
        <c:crosses val="autoZero"/>
        <c:crossBetween val="midCat"/>
      </c:valAx>
      <c:valAx>
        <c:axId val="97309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100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246530</xdr:colOff>
      <xdr:row>13</xdr:row>
      <xdr:rowOff>29322</xdr:rowOff>
    </xdr:from>
    <xdr:to>
      <xdr:col>6</xdr:col>
      <xdr:colOff>830730</xdr:colOff>
      <xdr:row>31</xdr:row>
      <xdr:rowOff>146797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89C5CD-E096-4EBC-BE1D-EAC242F97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161924</xdr:colOff>
      <xdr:row>4</xdr:row>
      <xdr:rowOff>4761</xdr:rowOff>
    </xdr:from>
    <xdr:to>
      <xdr:col>12</xdr:col>
      <xdr:colOff>590549</xdr:colOff>
      <xdr:row>28</xdr:row>
      <xdr:rowOff>152399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EC288AF8-D7F4-4BE3-8417-CA4D84322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130175</xdr:colOff>
      <xdr:row>4</xdr:row>
      <xdr:rowOff>177800</xdr:rowOff>
    </xdr:from>
    <xdr:to>
      <xdr:col>9</xdr:col>
      <xdr:colOff>593725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C8B72D-FB39-4792-ABE8-AB58D5905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23812</xdr:colOff>
      <xdr:row>22</xdr:row>
      <xdr:rowOff>161925</xdr:rowOff>
    </xdr:from>
    <xdr:to>
      <xdr:col>9</xdr:col>
      <xdr:colOff>404812</xdr:colOff>
      <xdr:row>37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36A506-2B0B-A729-FBB8-6F2198685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bcf1\Desktop\exp-3.xlsx" TargetMode="External"/><Relationship Id="rId1" Type="http://schemas.openxmlformats.org/officeDocument/2006/relationships/externalLinkPath" Target="exp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ibration"/>
      <sheetName val="lit"/>
      <sheetName val="McCabe-Thiele"/>
      <sheetName val="data"/>
    </sheetNames>
    <sheetDataSet>
      <sheetData sheetId="0">
        <row r="59">
          <cell r="B59">
            <v>1.3852</v>
          </cell>
          <cell r="C59">
            <v>1.3807</v>
          </cell>
        </row>
        <row r="60">
          <cell r="B60">
            <v>1.3847</v>
          </cell>
          <cell r="C60">
            <v>1.3804000000000001</v>
          </cell>
        </row>
        <row r="61">
          <cell r="B61">
            <v>1.3838999999999999</v>
          </cell>
          <cell r="C61">
            <v>1.3792</v>
          </cell>
        </row>
        <row r="62">
          <cell r="B62">
            <v>1.3818999999999999</v>
          </cell>
          <cell r="C62">
            <v>1.3786</v>
          </cell>
        </row>
        <row r="63">
          <cell r="B63">
            <v>1.38</v>
          </cell>
          <cell r="C63">
            <v>1.3779999999999999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AAA5-CDD1-4604-8F4E-2017B1AC275B}">
  <dimension ref="A1:M63"/>
  <sheetViews>
    <sheetView tabSelected="1" zoomScale="85" zoomScaleNormal="85" workbookViewId="0">
      <selection activeCell="L19" sqref="L19"/>
    </sheetView>
  </sheetViews>
  <sheetFormatPr defaultColWidth="11" defaultRowHeight="15"/>
  <cols>
    <col min="1" max="1" width="11" style="6"/>
    <col min="2" max="2" width="11" style="7"/>
    <col min="3" max="3" width="14.125" style="7" customWidth="1"/>
    <col min="4" max="5" width="11" style="6"/>
    <col min="6" max="6" width="15" style="7" customWidth="1"/>
    <col min="7" max="7" width="11" style="6"/>
    <col min="8" max="8" width="13.25" style="6" customWidth="1"/>
    <col min="9" max="9" width="11" style="6"/>
    <col min="10" max="10" width="6.625" style="6" customWidth="1"/>
    <col min="11" max="11" width="12.125" style="6" bestFit="1" customWidth="1"/>
    <col min="12" max="12" width="11" style="6"/>
    <col min="13" max="13" width="21.375" style="6" bestFit="1" customWidth="1"/>
    <col min="14" max="16384" width="11" style="6"/>
  </cols>
  <sheetData>
    <row r="1" spans="1:13" ht="16.5" thickBot="1">
      <c r="A1" s="4" t="s">
        <v>8</v>
      </c>
      <c r="B1" s="5" t="s">
        <v>9</v>
      </c>
      <c r="C1" s="5" t="s">
        <v>10</v>
      </c>
      <c r="D1" s="4" t="s">
        <v>11</v>
      </c>
      <c r="E1" s="4" t="s">
        <v>12</v>
      </c>
      <c r="F1" s="5" t="s">
        <v>13</v>
      </c>
      <c r="G1" s="5" t="s">
        <v>14</v>
      </c>
      <c r="H1" s="5" t="s">
        <v>15</v>
      </c>
      <c r="K1" s="5" t="s">
        <v>16</v>
      </c>
    </row>
    <row r="2" spans="1:13" ht="15.75">
      <c r="B2" s="7">
        <v>0</v>
      </c>
      <c r="C2" s="7">
        <v>50</v>
      </c>
      <c r="D2" s="6">
        <f>($B2*55.343)/(($B2*55.343+(50-$B2)*13.4775))</f>
        <v>0</v>
      </c>
      <c r="E2" s="6">
        <f>1-$D2</f>
        <v>1</v>
      </c>
      <c r="F2" s="8">
        <v>1.3852</v>
      </c>
      <c r="G2" s="9">
        <f>$K$2+($K$3*$E2)+($K$4*$E2^2)+($K$5*$E2^3)+($K$6*$E2^4)</f>
        <v>1.3847437865266918</v>
      </c>
      <c r="H2" s="10">
        <f>($G2-$F2)^2</f>
        <v>2.0813073322788933E-7</v>
      </c>
      <c r="J2" s="4" t="s">
        <v>17</v>
      </c>
      <c r="K2" s="11">
        <v>1.3337315552806039</v>
      </c>
      <c r="M2" s="12"/>
    </row>
    <row r="3" spans="1:13" ht="15.75">
      <c r="A3" s="13">
        <v>1</v>
      </c>
      <c r="B3" s="7">
        <v>1.3</v>
      </c>
      <c r="C3" s="7">
        <v>48.7</v>
      </c>
      <c r="D3" s="6">
        <f t="shared" ref="D3:D11" si="0">($B3*55.343)/(($B3*55.343+(50-$B3)*13.4775))</f>
        <v>9.8786056820117374E-2</v>
      </c>
      <c r="E3" s="6">
        <f t="shared" ref="E3:E12" si="1">1-$D3</f>
        <v>0.90121394317988268</v>
      </c>
      <c r="F3" s="8">
        <v>1.3851</v>
      </c>
      <c r="G3" s="9">
        <f>$K$2+($K$3*$E3)+($K$4*$E3^2)+($K$5*$E3^3)+($K$6*$E3^4)</f>
        <v>1.3858797007796939</v>
      </c>
      <c r="H3" s="10">
        <f t="shared" ref="H3:H12" si="2">($G3-$F3)^2</f>
        <v>6.0793330585529865E-7</v>
      </c>
      <c r="J3" s="4" t="s">
        <v>18</v>
      </c>
      <c r="K3" s="14">
        <v>0.2576988812110273</v>
      </c>
    </row>
    <row r="4" spans="1:13" ht="15.75">
      <c r="A4" s="13">
        <v>2</v>
      </c>
      <c r="B4" s="7">
        <v>2.9</v>
      </c>
      <c r="C4" s="7">
        <v>47.1</v>
      </c>
      <c r="D4" s="6">
        <f t="shared" si="0"/>
        <v>0.20180779228878906</v>
      </c>
      <c r="E4" s="6">
        <f t="shared" si="1"/>
        <v>0.79819220771121091</v>
      </c>
      <c r="F4" s="8">
        <v>1.3845000000000001</v>
      </c>
      <c r="G4" s="9">
        <f t="shared" ref="G4:G12" si="3">$K$2+($K$3*$E4)+($K$4*$E4^2)+($K$5*$E4^3)+($K$6*$E4^4)</f>
        <v>1.3848396430868013</v>
      </c>
      <c r="H4" s="10">
        <f t="shared" si="2"/>
        <v>1.153574264118702E-7</v>
      </c>
      <c r="J4" s="4" t="s">
        <v>19</v>
      </c>
      <c r="K4" s="14">
        <v>-0.58435050753949225</v>
      </c>
    </row>
    <row r="5" spans="1:13" ht="15.75">
      <c r="A5" s="13">
        <v>3</v>
      </c>
      <c r="B5" s="7">
        <v>4.7</v>
      </c>
      <c r="C5" s="7">
        <v>45.3</v>
      </c>
      <c r="D5" s="6">
        <f t="shared" si="0"/>
        <v>0.29875867010221241</v>
      </c>
      <c r="E5" s="6">
        <f t="shared" si="1"/>
        <v>0.70124132989778754</v>
      </c>
      <c r="F5" s="8">
        <v>1.3835</v>
      </c>
      <c r="G5" s="9">
        <f t="shared" si="3"/>
        <v>1.3830748369857506</v>
      </c>
      <c r="H5" s="10">
        <f t="shared" si="2"/>
        <v>1.8076358868557608E-7</v>
      </c>
      <c r="J5" s="4" t="s">
        <v>20</v>
      </c>
      <c r="K5" s="14">
        <v>0.62764625944951458</v>
      </c>
    </row>
    <row r="6" spans="1:13" ht="16.5" thickBot="1">
      <c r="A6" s="13">
        <v>4</v>
      </c>
      <c r="B6" s="7">
        <v>7</v>
      </c>
      <c r="C6" s="7">
        <v>43</v>
      </c>
      <c r="D6" s="6">
        <f t="shared" si="0"/>
        <v>0.40064906221575741</v>
      </c>
      <c r="E6" s="6">
        <f t="shared" si="1"/>
        <v>0.59935093778424253</v>
      </c>
      <c r="F6" s="8">
        <v>1.3817999999999999</v>
      </c>
      <c r="G6" s="9">
        <f t="shared" si="3"/>
        <v>1.3811466651153397</v>
      </c>
      <c r="H6" s="10">
        <f t="shared" si="2"/>
        <v>4.2684647151400828E-7</v>
      </c>
      <c r="J6" s="4" t="s">
        <v>21</v>
      </c>
      <c r="K6" s="15">
        <v>-0.24998240187496176</v>
      </c>
    </row>
    <row r="7" spans="1:13" ht="15.75">
      <c r="A7" s="13">
        <v>5</v>
      </c>
      <c r="B7" s="7">
        <v>9.8000000000000007</v>
      </c>
      <c r="C7" s="7">
        <v>40.200000000000003</v>
      </c>
      <c r="D7" s="6">
        <f t="shared" si="0"/>
        <v>0.50026098620965298</v>
      </c>
      <c r="E7" s="6">
        <f t="shared" si="1"/>
        <v>0.49973901379034702</v>
      </c>
      <c r="F7" s="8">
        <v>1.3797999999999999</v>
      </c>
      <c r="G7" s="9">
        <f t="shared" si="3"/>
        <v>1.3793202673827374</v>
      </c>
      <c r="H7" s="10">
        <f t="shared" si="2"/>
        <v>2.3014338406555647E-7</v>
      </c>
    </row>
    <row r="8" spans="1:13" ht="15.75">
      <c r="A8" s="13">
        <v>6</v>
      </c>
      <c r="B8" s="7">
        <v>13.4</v>
      </c>
      <c r="C8" s="7">
        <v>36.6</v>
      </c>
      <c r="D8" s="6">
        <f t="shared" si="0"/>
        <v>0.60054465533167911</v>
      </c>
      <c r="E8" s="6">
        <f t="shared" si="1"/>
        <v>0.39945534466832089</v>
      </c>
      <c r="F8" s="8">
        <v>1.3767</v>
      </c>
      <c r="G8" s="9">
        <f>$K$2+($K$3*$E8)+($K$4*$E8^2)+($K$5*$E8^3)+($K$6*$E8^4)</f>
        <v>1.3770698422199426</v>
      </c>
      <c r="H8" s="10">
        <f t="shared" si="2"/>
        <v>1.3678326765200968E-7</v>
      </c>
    </row>
    <row r="9" spans="1:13" ht="15.75">
      <c r="A9" s="13">
        <v>7</v>
      </c>
      <c r="B9" s="7">
        <v>18.100000000000001</v>
      </c>
      <c r="C9" s="7">
        <v>31.9</v>
      </c>
      <c r="D9" s="6">
        <f t="shared" si="0"/>
        <v>0.69969260091159058</v>
      </c>
      <c r="E9" s="6">
        <f t="shared" si="1"/>
        <v>0.30030739908840942</v>
      </c>
      <c r="F9" s="8">
        <v>1.3721000000000001</v>
      </c>
      <c r="G9" s="9">
        <f t="shared" si="3"/>
        <v>1.3733864840810939</v>
      </c>
      <c r="H9" s="10">
        <f t="shared" si="2"/>
        <v>1.6550412909076946E-6</v>
      </c>
    </row>
    <row r="10" spans="1:13" ht="16.5" thickBot="1">
      <c r="A10" s="13">
        <v>8</v>
      </c>
      <c r="B10" s="7">
        <v>24.7</v>
      </c>
      <c r="C10" s="7">
        <v>25.3</v>
      </c>
      <c r="D10" s="6">
        <f t="shared" si="0"/>
        <v>0.8003570473271554</v>
      </c>
      <c r="E10" s="6">
        <f t="shared" si="1"/>
        <v>0.1996429526728446</v>
      </c>
      <c r="F10" s="8">
        <v>1.3662000000000001</v>
      </c>
      <c r="G10" s="9">
        <f t="shared" si="3"/>
        <v>1.3664858851649679</v>
      </c>
      <c r="H10" s="10">
        <f t="shared" si="2"/>
        <v>8.1730327548699631E-8</v>
      </c>
      <c r="J10" s="4" t="s">
        <v>22</v>
      </c>
      <c r="K10" s="27">
        <v>1.3839999999999999</v>
      </c>
    </row>
    <row r="11" spans="1:13" ht="17.25" thickTop="1" thickBot="1">
      <c r="A11" s="13">
        <v>9</v>
      </c>
      <c r="B11" s="7">
        <v>34.299999999999997</v>
      </c>
      <c r="C11" s="7">
        <v>15.7</v>
      </c>
      <c r="D11" s="6">
        <f t="shared" si="0"/>
        <v>0.89971060424743965</v>
      </c>
      <c r="E11" s="6">
        <f t="shared" si="1"/>
        <v>0.10028939575256035</v>
      </c>
      <c r="F11" s="8">
        <v>1.3561000000000001</v>
      </c>
      <c r="G11" s="9">
        <f t="shared" si="3"/>
        <v>1.3543064669526479</v>
      </c>
      <c r="H11" s="10">
        <f>($G11-$F11)^2</f>
        <v>3.2167607919444384E-6</v>
      </c>
      <c r="J11" s="4" t="s">
        <v>23</v>
      </c>
      <c r="K11" s="16">
        <v>0.9</v>
      </c>
    </row>
    <row r="12" spans="1:13" ht="17.25" thickTop="1" thickBot="1">
      <c r="B12" s="7">
        <v>50</v>
      </c>
      <c r="C12" s="7">
        <v>0</v>
      </c>
      <c r="D12" s="6">
        <v>1</v>
      </c>
      <c r="E12" s="6">
        <f t="shared" si="1"/>
        <v>0</v>
      </c>
      <c r="F12" s="8">
        <v>1.333</v>
      </c>
      <c r="G12" s="9">
        <f t="shared" si="3"/>
        <v>1.3337315552806039</v>
      </c>
      <c r="H12" s="10">
        <f t="shared" si="2"/>
        <v>5.3517312857956695E-7</v>
      </c>
      <c r="J12" s="4" t="s">
        <v>24</v>
      </c>
      <c r="K12" s="9">
        <f>$K2+$K3*$K$11+($K4*$K$11^2)+($K5*$K$11^3+$K6*$K$11^4)</f>
        <v>1.3858773065320737</v>
      </c>
    </row>
    <row r="13" spans="1:13" ht="17.25" thickTop="1" thickBot="1">
      <c r="F13" s="26"/>
      <c r="G13" s="4" t="s">
        <v>25</v>
      </c>
      <c r="H13" s="17">
        <f>SUM(H2:H12)</f>
        <v>7.3946637163926089E-6</v>
      </c>
      <c r="J13" s="4" t="s">
        <v>15</v>
      </c>
      <c r="K13" s="18">
        <f>(($K12-$K10)^2)*10000</f>
        <v>3.5242798153671547E-2</v>
      </c>
    </row>
    <row r="35" spans="3:5">
      <c r="E35" s="7"/>
    </row>
    <row r="36" spans="3:5">
      <c r="E36" s="7"/>
    </row>
    <row r="37" spans="3:5">
      <c r="E37" s="7"/>
    </row>
    <row r="38" spans="3:5">
      <c r="D38" s="9"/>
      <c r="E38" s="7"/>
    </row>
    <row r="39" spans="3:5">
      <c r="E39" s="7"/>
    </row>
    <row r="40" spans="3:5">
      <c r="C40" s="19"/>
      <c r="E40" s="7"/>
    </row>
    <row r="41" spans="3:5">
      <c r="E41" s="7"/>
    </row>
    <row r="42" spans="3:5">
      <c r="E42" s="7"/>
    </row>
    <row r="43" spans="3:5">
      <c r="E43" s="7"/>
    </row>
    <row r="44" spans="3:5">
      <c r="E44" s="7"/>
    </row>
    <row r="58" spans="2:7">
      <c r="G58" s="7"/>
    </row>
    <row r="59" spans="2:7" ht="15.75" thickBot="1"/>
    <row r="60" spans="2:7" ht="16.5" thickTop="1" thickBot="1">
      <c r="F60" s="16"/>
    </row>
    <row r="61" spans="2:7" ht="15.75" thickTop="1"/>
    <row r="62" spans="2:7">
      <c r="D62" s="20"/>
    </row>
    <row r="63" spans="2:7">
      <c r="B63" s="19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35DC-FC23-4E05-88AE-A4FCCAF08231}">
  <dimension ref="A1:S27"/>
  <sheetViews>
    <sheetView topLeftCell="A3" workbookViewId="0">
      <selection activeCell="S23" sqref="S23"/>
    </sheetView>
  </sheetViews>
  <sheetFormatPr defaultRowHeight="14.25"/>
  <cols>
    <col min="1" max="16384" width="9" style="1"/>
  </cols>
  <sheetData>
    <row r="1" spans="1:19">
      <c r="D1" s="1" t="s">
        <v>0</v>
      </c>
      <c r="E1" s="1" t="s">
        <v>1</v>
      </c>
      <c r="P1" s="1" t="s">
        <v>0</v>
      </c>
      <c r="Q1" s="1" t="s">
        <v>1</v>
      </c>
    </row>
    <row r="2" spans="1:19">
      <c r="B2" s="1" t="s">
        <v>2</v>
      </c>
      <c r="C2" s="1" t="s">
        <v>3</v>
      </c>
      <c r="D2" s="1" t="s">
        <v>4</v>
      </c>
      <c r="E2" s="1" t="s">
        <v>5</v>
      </c>
      <c r="N2" s="1" t="s">
        <v>2</v>
      </c>
      <c r="O2" s="1" t="s">
        <v>3</v>
      </c>
      <c r="P2" s="1" t="s">
        <v>4</v>
      </c>
      <c r="Q2" s="1" t="s">
        <v>5</v>
      </c>
      <c r="R2" s="1" t="s">
        <v>28</v>
      </c>
      <c r="S2" s="1" t="s">
        <v>29</v>
      </c>
    </row>
    <row r="3" spans="1:19" ht="15.75" thickBot="1">
      <c r="A3" s="1">
        <v>1</v>
      </c>
      <c r="B3" s="1">
        <v>373.15</v>
      </c>
      <c r="C3" s="1">
        <f>B3-273.15</f>
        <v>100</v>
      </c>
      <c r="D3" s="1">
        <v>0</v>
      </c>
      <c r="E3" s="1">
        <v>0</v>
      </c>
      <c r="K3" s="21"/>
      <c r="L3" s="21"/>
      <c r="N3" s="29">
        <f>O3+273.15</f>
        <v>373.15</v>
      </c>
      <c r="O3" s="28">
        <v>100</v>
      </c>
      <c r="P3" s="30">
        <v>0</v>
      </c>
      <c r="Q3" s="30">
        <v>0</v>
      </c>
    </row>
    <row r="4" spans="1:19" ht="16.5" thickTop="1" thickBot="1">
      <c r="A4" s="1">
        <v>2</v>
      </c>
      <c r="B4" s="1">
        <v>366.78</v>
      </c>
      <c r="C4" s="1">
        <f t="shared" ref="C4:C19" si="0">B4-273.15</f>
        <v>93.63</v>
      </c>
      <c r="D4" s="1">
        <v>2.1499999999999998E-2</v>
      </c>
      <c r="E4" s="1">
        <v>0.2079</v>
      </c>
      <c r="N4" s="29">
        <f>O4+273.15</f>
        <v>371.34999999999997</v>
      </c>
      <c r="O4" s="29">
        <v>98.2</v>
      </c>
      <c r="P4" s="16">
        <v>1.0441687384949324E-3</v>
      </c>
      <c r="Q4" s="16">
        <v>0.15057550316296892</v>
      </c>
      <c r="R4" s="1">
        <v>1.3340000000000001</v>
      </c>
      <c r="S4" s="1">
        <v>1.3613</v>
      </c>
    </row>
    <row r="5" spans="1:19" ht="16.5" thickTop="1" thickBot="1">
      <c r="A5" s="1">
        <v>3</v>
      </c>
      <c r="B5" s="1">
        <v>366.48</v>
      </c>
      <c r="C5" s="1">
        <f t="shared" si="0"/>
        <v>93.330000000000041</v>
      </c>
      <c r="D5" s="1">
        <v>2.3300000000000001E-2</v>
      </c>
      <c r="E5" s="1">
        <v>0.21729999999999999</v>
      </c>
      <c r="N5" s="29">
        <f t="shared" ref="N5:N13" si="1">O5+273.15</f>
        <v>370.15</v>
      </c>
      <c r="O5" s="29">
        <v>97</v>
      </c>
      <c r="P5" s="31">
        <v>5.0000000000000001E-3</v>
      </c>
      <c r="Q5" s="16">
        <v>0.18816468724826277</v>
      </c>
      <c r="R5" s="1">
        <v>1.335</v>
      </c>
      <c r="S5" s="1">
        <v>1.3653999999999999</v>
      </c>
    </row>
    <row r="6" spans="1:19" ht="16.5" thickTop="1" thickBot="1">
      <c r="A6" s="1">
        <v>4</v>
      </c>
      <c r="B6" s="1">
        <v>363.08</v>
      </c>
      <c r="C6" s="1">
        <f t="shared" si="0"/>
        <v>89.93</v>
      </c>
      <c r="D6" s="1">
        <v>3.95E-2</v>
      </c>
      <c r="E6" s="1">
        <v>0.32869999999999999</v>
      </c>
      <c r="N6" s="29">
        <f t="shared" si="1"/>
        <v>369.84999999999997</v>
      </c>
      <c r="O6" s="29">
        <v>96.7</v>
      </c>
      <c r="P6" s="16">
        <v>4.9780909226447264E-3</v>
      </c>
      <c r="Q6" s="16">
        <v>0.21110851112498849</v>
      </c>
      <c r="R6" s="21">
        <v>1.3351</v>
      </c>
      <c r="S6" s="1">
        <v>1.3674999999999999</v>
      </c>
    </row>
    <row r="7" spans="1:19" ht="16.5" thickTop="1" thickBot="1">
      <c r="A7" s="1">
        <v>5</v>
      </c>
      <c r="B7" s="1">
        <v>362.55</v>
      </c>
      <c r="C7" s="1">
        <f t="shared" si="0"/>
        <v>89.400000000000034</v>
      </c>
      <c r="D7" s="1">
        <v>4.9299999999999997E-2</v>
      </c>
      <c r="E7" s="21">
        <v>0.34510000000000002</v>
      </c>
      <c r="N7" s="29">
        <f t="shared" si="1"/>
        <v>368.75</v>
      </c>
      <c r="O7" s="32">
        <v>95.6</v>
      </c>
      <c r="P7" s="16">
        <v>8.9839544318241014E-3</v>
      </c>
      <c r="Q7" s="16">
        <v>0.23767952029397538</v>
      </c>
      <c r="R7" s="21">
        <v>1.3360000000000001</v>
      </c>
      <c r="S7" s="1">
        <v>1.3695999999999999</v>
      </c>
    </row>
    <row r="8" spans="1:19" ht="16.5" thickTop="1" thickBot="1">
      <c r="A8" s="1">
        <v>6</v>
      </c>
      <c r="B8" s="1">
        <v>361.53</v>
      </c>
      <c r="C8" s="1">
        <f t="shared" si="0"/>
        <v>88.38</v>
      </c>
      <c r="D8" s="1">
        <v>9.9099999999999994E-2</v>
      </c>
      <c r="E8" s="1">
        <v>0.37590000000000001</v>
      </c>
      <c r="N8" s="29">
        <f t="shared" si="1"/>
        <v>368.04999999999995</v>
      </c>
      <c r="O8" s="32">
        <v>94.9</v>
      </c>
      <c r="P8" s="16">
        <v>1.1423278278453047E-2</v>
      </c>
      <c r="Q8" s="16">
        <v>0.26446197765510293</v>
      </c>
      <c r="R8" s="21">
        <v>1.3366</v>
      </c>
      <c r="S8" s="1">
        <v>1.3714</v>
      </c>
    </row>
    <row r="9" spans="1:19" ht="16.5" thickTop="1" thickBot="1">
      <c r="A9" s="1">
        <v>7</v>
      </c>
      <c r="B9" s="1">
        <v>361.11</v>
      </c>
      <c r="C9" s="1">
        <f t="shared" si="0"/>
        <v>87.960000000000036</v>
      </c>
      <c r="D9" s="1">
        <v>0.1928</v>
      </c>
      <c r="E9" s="1">
        <v>0.39179999999999998</v>
      </c>
      <c r="N9" s="29">
        <f t="shared" si="1"/>
        <v>366.65</v>
      </c>
      <c r="O9" s="32">
        <v>93.5</v>
      </c>
      <c r="P9" s="16">
        <v>1.8065591227922454E-2</v>
      </c>
      <c r="Q9" s="16">
        <v>0.29856829798921386</v>
      </c>
      <c r="R9" s="21">
        <v>1.3382000000000001</v>
      </c>
      <c r="S9" s="1">
        <v>1.3733</v>
      </c>
    </row>
    <row r="10" spans="1:19" ht="16.5" thickTop="1" thickBot="1">
      <c r="A10" s="1">
        <v>8</v>
      </c>
      <c r="B10" s="1">
        <v>360.92</v>
      </c>
      <c r="C10" s="1">
        <f t="shared" si="0"/>
        <v>87.770000000000039</v>
      </c>
      <c r="D10" s="1">
        <v>0.2893</v>
      </c>
      <c r="E10" s="1">
        <v>0.40010000000000001</v>
      </c>
      <c r="N10" s="29">
        <f t="shared" si="1"/>
        <v>365.75</v>
      </c>
      <c r="O10" s="32">
        <v>92.6</v>
      </c>
      <c r="P10" s="16">
        <v>2.535511830444195E-2</v>
      </c>
      <c r="Q10" s="16">
        <v>0.34190572423769522</v>
      </c>
      <c r="R10" s="1">
        <v>1.3399000000000001</v>
      </c>
      <c r="S10" s="1">
        <v>1.3752</v>
      </c>
    </row>
    <row r="11" spans="1:19" ht="16.5" thickTop="1" thickBot="1">
      <c r="A11" s="2">
        <v>9</v>
      </c>
      <c r="B11" s="2">
        <v>360.69</v>
      </c>
      <c r="C11" s="2">
        <f t="shared" si="0"/>
        <v>87.54000000000002</v>
      </c>
      <c r="D11" s="2">
        <v>0.40660000000000002</v>
      </c>
      <c r="E11" s="2">
        <v>0.42909999999999998</v>
      </c>
      <c r="N11" s="29">
        <f t="shared" si="1"/>
        <v>363.54999999999995</v>
      </c>
      <c r="O11" s="32">
        <v>90.4</v>
      </c>
      <c r="P11" s="31">
        <v>4.3089227415198744E-2</v>
      </c>
      <c r="Q11" s="16">
        <v>0.36424400384638661</v>
      </c>
      <c r="R11" s="1">
        <v>1.3438000000000001</v>
      </c>
      <c r="S11" s="1">
        <v>1.3759999999999999</v>
      </c>
    </row>
    <row r="12" spans="1:19" ht="16.5" thickTop="1" thickBot="1">
      <c r="A12" s="2">
        <v>10</v>
      </c>
      <c r="B12" s="2">
        <v>360.75</v>
      </c>
      <c r="C12" s="2">
        <f t="shared" si="0"/>
        <v>87.600000000000023</v>
      </c>
      <c r="D12" s="2">
        <v>0.504</v>
      </c>
      <c r="E12" s="2">
        <v>0.45500000000000002</v>
      </c>
      <c r="N12" s="29">
        <f t="shared" si="1"/>
        <v>362.34999999999997</v>
      </c>
      <c r="O12" s="32">
        <v>89.2</v>
      </c>
      <c r="P12" s="16">
        <v>6.6691161858569534E-2</v>
      </c>
      <c r="Q12" s="16">
        <v>0.3969387224543352</v>
      </c>
      <c r="R12" s="1">
        <v>1.3485</v>
      </c>
      <c r="S12" s="1">
        <v>1.3785000000000001</v>
      </c>
    </row>
    <row r="13" spans="1:19" ht="16.5" thickTop="1" thickBot="1">
      <c r="A13" s="2">
        <v>11</v>
      </c>
      <c r="B13" s="2">
        <v>361.25</v>
      </c>
      <c r="C13" s="2">
        <f t="shared" si="0"/>
        <v>88.100000000000023</v>
      </c>
      <c r="D13" s="2">
        <v>0.63129999999999997</v>
      </c>
      <c r="E13" s="2">
        <v>0.50060000000000004</v>
      </c>
      <c r="M13" s="28"/>
      <c r="N13" s="29">
        <f t="shared" si="1"/>
        <v>361.75</v>
      </c>
      <c r="O13" s="32">
        <v>88.6</v>
      </c>
      <c r="P13" s="16">
        <v>0.10215123206995895</v>
      </c>
      <c r="Q13" s="16">
        <v>0.3969387224543352</v>
      </c>
      <c r="R13" s="22">
        <v>1.3546</v>
      </c>
      <c r="S13" s="1">
        <v>1.3782000000000001</v>
      </c>
    </row>
    <row r="14" spans="1:19" ht="16.5" thickTop="1" thickBot="1">
      <c r="A14" s="2">
        <v>12</v>
      </c>
      <c r="B14" s="2">
        <v>361.89</v>
      </c>
      <c r="C14" s="2">
        <f t="shared" si="0"/>
        <v>88.740000000000009</v>
      </c>
      <c r="D14" s="2">
        <v>0.70020000000000004</v>
      </c>
      <c r="E14" s="2">
        <v>0.5423</v>
      </c>
      <c r="M14" s="28"/>
      <c r="N14" s="32">
        <f>273.15+O14</f>
        <v>361.45</v>
      </c>
      <c r="O14" s="32">
        <v>88.3</v>
      </c>
      <c r="P14" s="16">
        <v>0.14648971000470312</v>
      </c>
      <c r="Q14" s="16">
        <v>0.40055228197865156</v>
      </c>
      <c r="R14" s="22">
        <v>1.3608</v>
      </c>
      <c r="S14" s="1">
        <v>1.3781000000000001</v>
      </c>
    </row>
    <row r="15" spans="1:19" ht="16.5" thickTop="1" thickBot="1">
      <c r="A15" s="2">
        <v>13</v>
      </c>
      <c r="B15" s="2">
        <v>361.96</v>
      </c>
      <c r="C15" s="2">
        <f t="shared" si="0"/>
        <v>88.81</v>
      </c>
      <c r="D15" s="2">
        <v>0.70609999999999995</v>
      </c>
      <c r="E15" s="2">
        <v>0.54730000000000001</v>
      </c>
      <c r="N15" s="32">
        <f>273.15+O15</f>
        <v>360.75</v>
      </c>
      <c r="O15" s="32">
        <v>87.6</v>
      </c>
      <c r="P15" s="16">
        <v>0.33424617151129432</v>
      </c>
      <c r="Q15" s="16">
        <v>0.43204440012356771</v>
      </c>
      <c r="R15" s="22">
        <v>1.3749</v>
      </c>
      <c r="S15" s="1">
        <v>1.3778999999999999</v>
      </c>
    </row>
    <row r="16" spans="1:19" ht="16.5" thickTop="1" thickBot="1">
      <c r="A16" s="2">
        <v>14</v>
      </c>
      <c r="B16" s="2">
        <v>363.51</v>
      </c>
      <c r="C16" s="2">
        <f t="shared" si="0"/>
        <v>90.360000000000014</v>
      </c>
      <c r="D16" s="2">
        <v>0.80669999999999997</v>
      </c>
      <c r="E16" s="2">
        <v>0.63519999999999999</v>
      </c>
      <c r="N16" s="29">
        <f t="shared" ref="N16:N23" si="2">O16+273.15</f>
        <v>360.84999999999997</v>
      </c>
      <c r="O16" s="32">
        <v>87.7</v>
      </c>
      <c r="P16" s="16">
        <v>0.41181086856479299</v>
      </c>
      <c r="Q16" s="16">
        <v>0.44067358855698285</v>
      </c>
      <c r="R16" s="22">
        <v>1.3774</v>
      </c>
      <c r="S16" s="1">
        <v>1.3781000000000001</v>
      </c>
    </row>
    <row r="17" spans="1:19" ht="16.5" thickTop="1" thickBot="1">
      <c r="A17" s="2">
        <v>15</v>
      </c>
      <c r="B17" s="2">
        <v>366.06</v>
      </c>
      <c r="C17" s="2">
        <f t="shared" si="0"/>
        <v>92.910000000000025</v>
      </c>
      <c r="D17" s="2">
        <v>0.90229999999999999</v>
      </c>
      <c r="E17" s="2">
        <v>0.77329999999999999</v>
      </c>
      <c r="N17" s="29">
        <f t="shared" si="2"/>
        <v>360.84999999999997</v>
      </c>
      <c r="O17" s="32">
        <v>87.7</v>
      </c>
      <c r="P17" s="16">
        <v>0.42784589501203857</v>
      </c>
      <c r="Q17" s="16">
        <v>0.44510468239574574</v>
      </c>
      <c r="R17" s="22">
        <v>1.3777999999999999</v>
      </c>
      <c r="S17" s="1">
        <v>1.3782000000000001</v>
      </c>
    </row>
    <row r="18" spans="1:19" ht="16.5" thickTop="1" thickBot="1">
      <c r="A18" s="2">
        <v>16</v>
      </c>
      <c r="B18" s="2">
        <v>368.01</v>
      </c>
      <c r="C18" s="2">
        <f t="shared" si="0"/>
        <v>94.860000000000014</v>
      </c>
      <c r="D18" s="2">
        <v>0.95140000000000002</v>
      </c>
      <c r="E18" s="2">
        <v>0.87280000000000002</v>
      </c>
      <c r="M18" s="22"/>
      <c r="N18" s="29">
        <f t="shared" si="2"/>
        <v>360.95</v>
      </c>
      <c r="O18" s="22">
        <v>87.8</v>
      </c>
      <c r="P18" s="16">
        <v>0.49348116393661651</v>
      </c>
      <c r="Q18" s="16">
        <v>0.4588606433871712</v>
      </c>
      <c r="R18" s="22">
        <v>1.3792</v>
      </c>
      <c r="S18" s="1">
        <v>1.3785000000000001</v>
      </c>
    </row>
    <row r="19" spans="1:19" ht="16.5" thickTop="1" thickBot="1">
      <c r="A19" s="2">
        <v>17</v>
      </c>
      <c r="B19" s="2">
        <v>370.29</v>
      </c>
      <c r="C19" s="2">
        <f t="shared" si="0"/>
        <v>97.140000000000043</v>
      </c>
      <c r="D19" s="2">
        <v>1</v>
      </c>
      <c r="E19" s="2">
        <v>1</v>
      </c>
      <c r="M19" s="22"/>
      <c r="N19" s="29">
        <f t="shared" si="2"/>
        <v>361.15</v>
      </c>
      <c r="O19" s="22">
        <v>88</v>
      </c>
      <c r="P19" s="16">
        <v>0.60768829386701617</v>
      </c>
      <c r="Q19" s="16">
        <v>0.49867902579952283</v>
      </c>
      <c r="R19" s="22">
        <v>1.3813</v>
      </c>
      <c r="S19" s="1">
        <v>1.3793</v>
      </c>
    </row>
    <row r="20" spans="1:19" ht="16.5" thickTop="1" thickBot="1">
      <c r="N20" s="29">
        <f t="shared" si="2"/>
        <v>361.95</v>
      </c>
      <c r="O20" s="22">
        <v>88.8</v>
      </c>
      <c r="P20" s="16">
        <v>0.70774131709067012</v>
      </c>
      <c r="Q20" s="16">
        <v>0.56933867672301519</v>
      </c>
      <c r="R20" s="22">
        <v>1.3832</v>
      </c>
      <c r="S20" s="1">
        <v>1.3806</v>
      </c>
    </row>
    <row r="21" spans="1:19" ht="16.5" thickTop="1" thickBot="1">
      <c r="A21" s="1" t="s">
        <v>6</v>
      </c>
      <c r="N21" s="29">
        <f t="shared" si="2"/>
        <v>362.84999999999997</v>
      </c>
      <c r="O21" s="22">
        <v>89.7</v>
      </c>
      <c r="P21" s="16">
        <v>0.76088755526740548</v>
      </c>
      <c r="Q21" s="16">
        <v>0.63986815895257643</v>
      </c>
      <c r="R21" s="22">
        <v>1.3842000000000001</v>
      </c>
      <c r="S21" s="1">
        <v>1.3818999999999999</v>
      </c>
    </row>
    <row r="22" spans="1:19" ht="17.25" thickTop="1" thickBot="1">
      <c r="A22" s="3" t="s">
        <v>7</v>
      </c>
      <c r="N22" s="29">
        <f t="shared" si="2"/>
        <v>364.34999999999997</v>
      </c>
      <c r="O22" s="22">
        <v>91.2</v>
      </c>
      <c r="P22" s="16">
        <v>0.79572693047871745</v>
      </c>
      <c r="Q22" s="16">
        <v>0.68179185692280553</v>
      </c>
      <c r="R22" s="22">
        <v>1.3848</v>
      </c>
      <c r="S22" s="1">
        <v>1.3827</v>
      </c>
    </row>
    <row r="23" spans="1:19" ht="16.5" thickTop="1" thickBot="1">
      <c r="N23" s="29">
        <f t="shared" si="2"/>
        <v>367.75</v>
      </c>
      <c r="O23" s="1">
        <v>94.6</v>
      </c>
      <c r="P23" s="16">
        <v>0.98126464050088347</v>
      </c>
      <c r="Q23" s="16">
        <v>0.61310168731598447</v>
      </c>
      <c r="R23" s="1">
        <v>1.3852</v>
      </c>
      <c r="S23" s="1">
        <v>1.3814</v>
      </c>
    </row>
    <row r="24" spans="1:19" ht="15" thickTop="1">
      <c r="O24" s="2">
        <v>97.140000000000043</v>
      </c>
      <c r="P24" s="2">
        <v>1</v>
      </c>
      <c r="Q24" s="2">
        <v>1</v>
      </c>
    </row>
    <row r="27" spans="1:19">
      <c r="R27" s="2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3272B-E7D1-442D-B66C-94E8C1C319F8}">
  <dimension ref="A1:P23"/>
  <sheetViews>
    <sheetView workbookViewId="0">
      <selection activeCell="L23" sqref="L23"/>
    </sheetView>
  </sheetViews>
  <sheetFormatPr defaultColWidth="11" defaultRowHeight="15"/>
  <cols>
    <col min="1" max="16384" width="11" style="6"/>
  </cols>
  <sheetData>
    <row r="1" spans="1:16" ht="15.75">
      <c r="A1" s="4" t="s">
        <v>12</v>
      </c>
      <c r="B1" s="4" t="s">
        <v>27</v>
      </c>
      <c r="D1" s="4" t="s">
        <v>26</v>
      </c>
      <c r="L1" s="1" t="s">
        <v>0</v>
      </c>
      <c r="M1" s="1" t="s">
        <v>1</v>
      </c>
    </row>
    <row r="2" spans="1:16" ht="15.75" thickBot="1">
      <c r="A2" s="6">
        <v>0</v>
      </c>
      <c r="B2" s="6">
        <v>0</v>
      </c>
      <c r="C2" s="6">
        <v>0</v>
      </c>
      <c r="D2" s="6">
        <v>0</v>
      </c>
      <c r="L2" s="1" t="s">
        <v>4</v>
      </c>
      <c r="M2" s="1" t="s">
        <v>5</v>
      </c>
    </row>
    <row r="3" spans="1:16" ht="16.5" thickTop="1" thickBot="1">
      <c r="A3" s="16">
        <v>1.0441687384949324E-3</v>
      </c>
      <c r="B3" s="16">
        <v>0.15057550316296892</v>
      </c>
      <c r="C3" s="6">
        <v>1</v>
      </c>
      <c r="D3" s="6">
        <v>1</v>
      </c>
      <c r="L3" s="1">
        <v>0</v>
      </c>
      <c r="M3" s="1">
        <v>0</v>
      </c>
    </row>
    <row r="4" spans="1:16" ht="16.5" thickTop="1" thickBot="1">
      <c r="A4" s="31">
        <v>5.0000000000000001E-3</v>
      </c>
      <c r="B4" s="16">
        <v>0.18816468724826277</v>
      </c>
      <c r="L4" s="1">
        <v>-1.4E-3</v>
      </c>
      <c r="M4" s="21">
        <v>0.154</v>
      </c>
    </row>
    <row r="5" spans="1:16" ht="16.5" thickTop="1" thickBot="1">
      <c r="A5" s="16">
        <v>4.9780909226447264E-3</v>
      </c>
      <c r="B5" s="16">
        <v>0.21110851112498849</v>
      </c>
      <c r="L5" s="1">
        <v>-2.9999999999999997E-4</v>
      </c>
      <c r="M5" s="1">
        <v>0.14419999999999999</v>
      </c>
    </row>
    <row r="6" spans="1:16" ht="16.5" thickTop="1" thickBot="1">
      <c r="A6" s="16">
        <v>8.9839544318241014E-3</v>
      </c>
      <c r="B6" s="16">
        <v>0.23767952029397538</v>
      </c>
      <c r="L6" s="21">
        <v>2.0999999999999999E-3</v>
      </c>
      <c r="M6" s="21">
        <v>0.1774</v>
      </c>
    </row>
    <row r="7" spans="1:16" ht="16.5" thickTop="1" thickBot="1">
      <c r="A7" s="16">
        <v>1.1423278278453047E-2</v>
      </c>
      <c r="B7" s="16">
        <v>0.26446197765510293</v>
      </c>
      <c r="L7" s="21">
        <v>5.1999999999999998E-3</v>
      </c>
      <c r="M7" s="21">
        <v>0.2147</v>
      </c>
    </row>
    <row r="8" spans="1:16" ht="16.5" thickTop="1" thickBot="1">
      <c r="A8" s="16">
        <v>1.8065591227922454E-2</v>
      </c>
      <c r="B8" s="16">
        <v>0.29856829798921386</v>
      </c>
      <c r="L8" s="21">
        <v>8.3999999999999995E-3</v>
      </c>
      <c r="M8" s="21">
        <v>0.2462</v>
      </c>
    </row>
    <row r="9" spans="1:16" ht="16.5" thickTop="1" thickBot="1">
      <c r="A9" s="16">
        <v>2.535511830444195E-2</v>
      </c>
      <c r="B9" s="16">
        <v>0.34190572423769522</v>
      </c>
      <c r="L9" s="21">
        <v>1.46E-2</v>
      </c>
      <c r="M9" s="21">
        <v>0.27979999999999999</v>
      </c>
      <c r="O9" s="24"/>
      <c r="P9" s="24"/>
    </row>
    <row r="10" spans="1:16" ht="16.5" thickTop="1" thickBot="1">
      <c r="A10" s="31">
        <v>4.3089227415198744E-2</v>
      </c>
      <c r="B10" s="16">
        <v>0.36424400384638661</v>
      </c>
      <c r="L10" s="1">
        <v>2.6499999999999999E-2</v>
      </c>
      <c r="M10" s="1">
        <v>0.31769999999999998</v>
      </c>
      <c r="O10" s="23">
        <v>0.74399999999999999</v>
      </c>
      <c r="P10" s="24">
        <v>0.58830000000000005</v>
      </c>
    </row>
    <row r="11" spans="1:16" ht="16.5" thickTop="1" thickBot="1">
      <c r="A11" s="16">
        <v>6.6691161858569534E-2</v>
      </c>
      <c r="B11" s="16">
        <v>0.3969387224543352</v>
      </c>
      <c r="L11" s="1">
        <v>4.7100000000000003E-2</v>
      </c>
      <c r="M11" s="1">
        <v>0.3614</v>
      </c>
      <c r="O11" s="24">
        <v>0.78990000000000005</v>
      </c>
      <c r="P11" s="24">
        <v>0.67500000000000004</v>
      </c>
    </row>
    <row r="12" spans="1:16" ht="16.5" thickTop="1" thickBot="1">
      <c r="A12" s="16">
        <v>0.10215123206995895</v>
      </c>
      <c r="B12" s="16">
        <v>0.3969387224543352</v>
      </c>
      <c r="L12" s="1">
        <v>8.2400000000000001E-2</v>
      </c>
      <c r="M12" s="1">
        <v>0.3972</v>
      </c>
      <c r="O12" s="23">
        <v>0.91</v>
      </c>
      <c r="P12" s="25">
        <v>0.76060000000000005</v>
      </c>
    </row>
    <row r="13" spans="1:16" ht="16.5" thickTop="1" thickBot="1">
      <c r="A13" s="16">
        <v>0.14648971000470312</v>
      </c>
      <c r="B13" s="16">
        <v>0.40055228197865156</v>
      </c>
      <c r="L13" s="22">
        <v>0.1326</v>
      </c>
      <c r="M13" s="22">
        <v>0.41220000000000001</v>
      </c>
      <c r="O13" s="25">
        <v>0.97799999999999998</v>
      </c>
      <c r="P13" s="24">
        <v>0.76619999999999999</v>
      </c>
    </row>
    <row r="14" spans="1:16" ht="16.5" thickTop="1" thickBot="1">
      <c r="A14" s="16">
        <v>0.33424617151129432</v>
      </c>
      <c r="B14" s="16">
        <v>0.43204440012356771</v>
      </c>
      <c r="L14" s="24">
        <v>0.5716</v>
      </c>
      <c r="M14" s="24">
        <v>0.48949999999999999</v>
      </c>
    </row>
    <row r="15" spans="1:16" ht="16.5" thickTop="1" thickBot="1">
      <c r="A15" s="16">
        <v>0.41181086856479299</v>
      </c>
      <c r="B15" s="16">
        <v>0.44067358855698285</v>
      </c>
      <c r="L15" s="23">
        <v>0.74399999999999999</v>
      </c>
      <c r="M15" s="24">
        <v>0.58830000000000005</v>
      </c>
    </row>
    <row r="16" spans="1:16" ht="16.5" thickTop="1" thickBot="1">
      <c r="A16" s="16">
        <v>0.42784589501203857</v>
      </c>
      <c r="B16" s="16">
        <v>0.44510468239574574</v>
      </c>
      <c r="L16" s="24">
        <v>0.78990000000000005</v>
      </c>
      <c r="M16" s="24">
        <v>0.67500000000000004</v>
      </c>
    </row>
    <row r="17" spans="1:13" ht="16.5" thickTop="1" thickBot="1">
      <c r="A17" s="16">
        <v>0.49348116393661651</v>
      </c>
      <c r="B17" s="16">
        <v>0.4588606433871712</v>
      </c>
      <c r="L17" s="23">
        <v>0.91</v>
      </c>
      <c r="M17" s="25">
        <v>0.76060000000000005</v>
      </c>
    </row>
    <row r="18" spans="1:13" ht="16.5" thickTop="1" thickBot="1">
      <c r="A18" s="16">
        <v>0.60768829386701617</v>
      </c>
      <c r="B18" s="16">
        <v>0.49867902579952283</v>
      </c>
      <c r="L18" s="25">
        <v>0.97799999999999998</v>
      </c>
      <c r="M18" s="24">
        <v>0.76619999999999999</v>
      </c>
    </row>
    <row r="19" spans="1:13" ht="16.5" thickTop="1" thickBot="1">
      <c r="A19" s="16">
        <v>0.70774131709067012</v>
      </c>
      <c r="B19" s="16">
        <v>0.56933867672301519</v>
      </c>
      <c r="L19" s="6">
        <v>1</v>
      </c>
      <c r="M19" s="6">
        <v>1</v>
      </c>
    </row>
    <row r="20" spans="1:13" ht="16.5" thickTop="1" thickBot="1">
      <c r="A20" s="16">
        <v>0.76088755526740548</v>
      </c>
      <c r="B20" s="16">
        <v>0.63986815895257643</v>
      </c>
    </row>
    <row r="21" spans="1:13" ht="16.5" thickTop="1" thickBot="1">
      <c r="A21" s="16">
        <v>0.79572693047871745</v>
      </c>
      <c r="B21" s="16">
        <v>0.68179185692280553</v>
      </c>
    </row>
    <row r="22" spans="1:13" ht="16.5" thickTop="1" thickBot="1">
      <c r="A22" s="16">
        <v>0.98126464050088347</v>
      </c>
      <c r="B22" s="16">
        <v>0.61310168731598447</v>
      </c>
    </row>
    <row r="23" spans="1:13" ht="15.75" thickTop="1">
      <c r="A23" s="6">
        <v>1</v>
      </c>
      <c r="B23" s="6">
        <v>1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calibration</vt:lpstr>
      <vt:lpstr>n-PrOH-lett</vt:lpstr>
      <vt:lpstr>McCabe-Thiele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labcf1</dc:creator>
  <cp:lastModifiedBy>labcf1</cp:lastModifiedBy>
  <dcterms:created xsi:type="dcterms:W3CDTF">2025-10-21T12:00:55Z</dcterms:created>
  <dcterms:modified xsi:type="dcterms:W3CDTF">2025-10-29T16:24:15Z</dcterms:modified>
</cp:coreProperties>
</file>