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844\Desktop\"/>
    </mc:Choice>
  </mc:AlternateContent>
  <xr:revisionPtr revIDLastSave="0" documentId="13_ncr:1_{21568411-C099-460D-AAA0-23EEB87D2EFA}" xr6:coauthVersionLast="36" xr6:coauthVersionMax="36" xr10:uidLastSave="{00000000-0000-0000-0000-000000000000}"/>
  <bookViews>
    <workbookView xWindow="0" yWindow="0" windowWidth="19110" windowHeight="11355" activeTab="1" xr2:uid="{15E7DA2E-303D-402F-8434-1D9AF0E8E3AD}"/>
  </bookViews>
  <sheets>
    <sheet name="Ac benzoico" sheetId="1" r:id="rId1"/>
    <sheet name="Anidride Ftalic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2" l="1"/>
  <c r="G33" i="2"/>
  <c r="G32" i="2"/>
  <c r="N34" i="2"/>
  <c r="O30" i="2"/>
  <c r="G31" i="2"/>
  <c r="G30" i="2"/>
  <c r="G28" i="2"/>
  <c r="G8" i="2"/>
  <c r="F13" i="2" a="1"/>
  <c r="G13" i="2" s="1"/>
  <c r="F4" i="2" a="1"/>
  <c r="F4" i="2"/>
  <c r="G4" i="2"/>
  <c r="H4" i="2"/>
  <c r="F5" i="2"/>
  <c r="G5" i="2"/>
  <c r="H5" i="2"/>
  <c r="F6" i="2"/>
  <c r="G6" i="2"/>
  <c r="H6" i="2"/>
  <c r="F13" i="1" a="1"/>
  <c r="G13" i="1" s="1"/>
  <c r="F4" i="1" a="1"/>
  <c r="F4" i="1" s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5" i="1"/>
  <c r="F26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2" i="2"/>
  <c r="F13" i="2" l="1"/>
  <c r="G15" i="2"/>
  <c r="F15" i="2"/>
  <c r="G14" i="2"/>
  <c r="F14" i="2"/>
  <c r="F13" i="1"/>
  <c r="G15" i="1"/>
  <c r="F15" i="1"/>
  <c r="G14" i="1"/>
  <c r="F14" i="1"/>
  <c r="H6" i="1"/>
  <c r="G6" i="1"/>
  <c r="F6" i="1"/>
  <c r="H5" i="1"/>
  <c r="G5" i="1"/>
  <c r="F5" i="1"/>
  <c r="H4" i="1"/>
  <c r="G4" i="1"/>
  <c r="F26" i="1"/>
  <c r="D2" i="1"/>
  <c r="G26" i="2" l="1"/>
  <c r="G9" i="2"/>
  <c r="G25" i="2"/>
  <c r="G18" i="1"/>
  <c r="G19" i="2"/>
  <c r="G18" i="2"/>
  <c r="G8" i="1" l="1"/>
  <c r="G25" i="1"/>
  <c r="G9" i="1"/>
  <c r="G26" i="1"/>
  <c r="G19" i="1"/>
  <c r="G28" i="1" l="1"/>
  <c r="G30" i="1" s="1"/>
</calcChain>
</file>

<file path=xl/sharedStrings.xml><?xml version="1.0" encoding="utf-8"?>
<sst xmlns="http://schemas.openxmlformats.org/spreadsheetml/2006/main" count="83" uniqueCount="38">
  <si>
    <t>Massa ac benzoico</t>
  </si>
  <si>
    <t>heat of combustion</t>
  </si>
  <si>
    <t>3227 kJ/mole</t>
  </si>
  <si>
    <t>Pubchem</t>
  </si>
  <si>
    <t>MW</t>
  </si>
  <si>
    <t>mol</t>
  </si>
  <si>
    <t>c</t>
  </si>
  <si>
    <t>incr T</t>
  </si>
  <si>
    <t>T/°C</t>
  </si>
  <si>
    <t>iniziale</t>
  </si>
  <si>
    <t>equalize</t>
  </si>
  <si>
    <t>x pre</t>
  </si>
  <si>
    <t>y pre</t>
  </si>
  <si>
    <t>pre test</t>
  </si>
  <si>
    <t>main test</t>
  </si>
  <si>
    <t>finale</t>
  </si>
  <si>
    <t xml:space="preserve">x post </t>
  </si>
  <si>
    <t xml:space="preserve">y post </t>
  </si>
  <si>
    <t>post test</t>
  </si>
  <si>
    <t>verticale</t>
  </si>
  <si>
    <t>pre</t>
  </si>
  <si>
    <t>post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</si>
  <si>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</si>
  <si>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J/K</t>
  </si>
  <si>
    <t>Cv</t>
  </si>
  <si>
    <t>Massa an ftalica</t>
  </si>
  <si>
    <t>Cp</t>
  </si>
  <si>
    <t>qcomb</t>
  </si>
  <si>
    <t>J</t>
  </si>
  <si>
    <t>J/g</t>
  </si>
  <si>
    <t>punto medio</t>
  </si>
  <si>
    <t>x=</t>
  </si>
  <si>
    <t>y=</t>
  </si>
  <si>
    <t>temperatura per entalpia</t>
  </si>
  <si>
    <t>K</t>
  </si>
  <si>
    <t>entalpia</t>
  </si>
  <si>
    <t>kcal</t>
  </si>
  <si>
    <t>kcal/mol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</si>
</sst>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1" fillId="0" borderId="0" xfId="0" applyFont="1"/>
    <xf numFmtId="0" fontId="0" fillId="0" borderId="1" xfId="0" applyBorder="1"/>
    <xf numFmtId="164" fontId="0" fillId="0" borderId="2" xfId="0" applyNumberFormat="1" applyBorder="1"/>
    <xf numFmtId="164" fontId="0" fillId="0" borderId="3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64" fontId="0" fillId="0" borderId="7" xfId="0" applyNumberFormat="1" applyBorder="1"/>
    <xf numFmtId="164" fontId="0" fillId="0" borderId="8" xfId="0" applyNumberForma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 benzoico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termogramma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 benzoico'!$B$4:$B$28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'Ac benzoico'!$D$4:$D$19</c:f>
              <c:numCache>
                <c:formatCode>0.0000</c:formatCode>
                <c:ptCount val="16"/>
                <c:pt idx="0">
                  <c:v>21.051600000000001</c:v>
                </c:pt>
                <c:pt idx="1">
                  <c:v>21.130400000000002</c:v>
                </c:pt>
                <c:pt idx="2">
                  <c:v>21.1496</c:v>
                </c:pt>
                <c:pt idx="3">
                  <c:v>21.157800000000002</c:v>
                </c:pt>
                <c:pt idx="4">
                  <c:v>21.162800000000001</c:v>
                </c:pt>
                <c:pt idx="5">
                  <c:v>21.167000000000002</c:v>
                </c:pt>
                <c:pt idx="6">
                  <c:v>21.1709</c:v>
                </c:pt>
                <c:pt idx="7">
                  <c:v>21.648600000000002</c:v>
                </c:pt>
                <c:pt idx="8">
                  <c:v>23.1614</c:v>
                </c:pt>
                <c:pt idx="9">
                  <c:v>23.592400000000001</c:v>
                </c:pt>
                <c:pt idx="10">
                  <c:v>23.721499999999999</c:v>
                </c:pt>
                <c:pt idx="11">
                  <c:v>23.766500000000001</c:v>
                </c:pt>
                <c:pt idx="12">
                  <c:v>23.783200000000001</c:v>
                </c:pt>
                <c:pt idx="13">
                  <c:v>23.7882</c:v>
                </c:pt>
                <c:pt idx="14">
                  <c:v>23.788499999999999</c:v>
                </c:pt>
                <c:pt idx="15">
                  <c:v>23.786100000000001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FBF-4425-AFDD-02C878B89ED3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'Ac benzoico'!$F$8:$F$9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'Ac benzoico'!$G$8:$G$9</c:f>
              <c:numCache>
                <c:formatCode>General</c:formatCode>
                <c:ptCount val="2"/>
                <c:pt idx="0">
                  <c:v>21.146650000000005</c:v>
                </c:pt>
                <c:pt idx="1">
                  <c:v>21.187149999999999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231-41F3-838C-CA67BCEFC21B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'Ac benzoico'!$F$18:$F$19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xVal>
          <c:yVal>
            <c:numRef>
              <c:f>'Ac benzoico'!$G$18:$G$19</c:f>
              <c:numCache>
                <c:formatCode>General</c:formatCode>
                <c:ptCount val="2"/>
                <c:pt idx="0">
                  <c:v>23.778849999999998</c:v>
                </c:pt>
                <c:pt idx="1">
                  <c:v>23.787849999999999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231-41F3-838C-CA67BCEFC21B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 benzoico'!$F$25:$F$26</c:f>
              <c:numCache>
                <c:formatCode>General</c:formatCode>
                <c:ptCount val="2"/>
                <c:pt idx="0">
                  <c:v>7.5</c:v>
                </c:pt>
                <c:pt idx="1">
                  <c:v>7.5</c:v>
                </c:pt>
              </c:numCache>
            </c:numRef>
          </c:xVal>
          <c:yVal>
            <c:numRef>
              <c:f>'Ac benzoico'!$G$25:$G$26</c:f>
              <c:numCache>
                <c:formatCode>General</c:formatCode>
                <c:ptCount val="2"/>
                <c:pt idx="0">
                  <c:v>21.177025</c:v>
                </c:pt>
                <c:pt idx="1">
                  <c:v>23.781099999999999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231-41F3-838C-CA67BCEFC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820959"/>
        <c:axId val="915391695"/>
      </c:scatterChart>
      <c:valAx>
        <c:axId val="1252820959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t/miin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5391695"/>
        <c:crosses val="autoZero"/>
        <c:crossBetween val="midCat"/>
        <c:majorUnit val="1"/>
      </c:valAx>
      <c:valAx>
        <c:axId val="91539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282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anidride</a:t>
            </a:r>
            <a:r>
              <a:rPr lang="en-US" baseline="0"/>
              <a:t> ftalica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termogramma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'Anidride Ftalica'!$B$4:$B$28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'Anidride Ftalica'!$D$4:$D$19</c:f>
              <c:numCache>
                <c:formatCode>0.0000</c:formatCode>
                <c:ptCount val="16"/>
                <c:pt idx="0">
                  <c:v>22.0747</c:v>
                </c:pt>
                <c:pt idx="1">
                  <c:v>22.125699999999998</c:v>
                </c:pt>
                <c:pt idx="2">
                  <c:v>22.1435</c:v>
                </c:pt>
                <c:pt idx="3">
                  <c:v>22.1492</c:v>
                </c:pt>
                <c:pt idx="4">
                  <c:v>22.152699999999999</c:v>
                </c:pt>
                <c:pt idx="5">
                  <c:v>22.1557</c:v>
                </c:pt>
                <c:pt idx="6">
                  <c:v>22.1584</c:v>
                </c:pt>
                <c:pt idx="7">
                  <c:v>22.837499999999999</c:v>
                </c:pt>
                <c:pt idx="8">
                  <c:v>24.359100000000002</c:v>
                </c:pt>
                <c:pt idx="9">
                  <c:v>24.7197</c:v>
                </c:pt>
                <c:pt idx="10">
                  <c:v>24.827999999999999</c:v>
                </c:pt>
                <c:pt idx="11">
                  <c:v>24.869199999999999</c:v>
                </c:pt>
                <c:pt idx="12">
                  <c:v>24.882400000000001</c:v>
                </c:pt>
                <c:pt idx="13">
                  <c:v>24.884699999999999</c:v>
                </c:pt>
                <c:pt idx="14">
                  <c:v>24.882999999999999</c:v>
                </c:pt>
                <c:pt idx="15">
                  <c:v>24.878900000000002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82B-4691-AC95-10DB1C08828D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'Anidride Ftalica'!$F$8:$F$9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'Anidride Ftalica'!$G$8:$G$9</c:f>
              <c:numCache>
                <c:formatCode>General</c:formatCode>
                <c:ptCount val="2"/>
                <c:pt idx="0">
                  <c:v>22.136239999999997</c:v>
                </c:pt>
                <c:pt idx="1">
                  <c:v>22.176339999999996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82B-4691-AC95-10DB1C08828D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'Anidride Ftalica'!$F$18:$F$19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xVal>
          <c:yVal>
            <c:numRef>
              <c:f>'Anidride Ftalica'!$G$18:$G$19</c:f>
              <c:numCache>
                <c:formatCode>General</c:formatCode>
                <c:ptCount val="2"/>
                <c:pt idx="0">
                  <c:v>24.892619999999994</c:v>
                </c:pt>
                <c:pt idx="1">
                  <c:v>24.880420000000001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82B-4691-AC95-10DB1C08828D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'Anidride Ftalica'!$F$25:$F$26</c:f>
              <c:numCache>
                <c:formatCode>General</c:formatCode>
                <c:ptCount val="2"/>
                <c:pt idx="0">
                  <c:v>7.5</c:v>
                </c:pt>
                <c:pt idx="1">
                  <c:v>7.5</c:v>
                </c:pt>
              </c:numCache>
            </c:numRef>
          </c:xVal>
          <c:yVal>
            <c:numRef>
              <c:f>'Anidride Ftalica'!$G$25:$G$26</c:f>
              <c:numCache>
                <c:formatCode>General</c:formatCode>
                <c:ptCount val="2"/>
                <c:pt idx="0">
                  <c:v>22.166314999999997</c:v>
                </c:pt>
                <c:pt idx="1">
                  <c:v>24.889569999999996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82B-4691-AC95-10DB1C08828D}"/>
            </c:ext>
          </c:extLst>
        </c:ser>
        <c:ser>
          <c:idx val="4"/>
          <c:order val="4"/>
          <c:tx>
            <c:v>punto medio</c:v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 w="9525">
                <a:solidFill>
                  <a:srgbClr val="92D050"/>
                </a:solidFill>
              </a:ln>
              <a:effectLst/>
            </c:spPr>
          </c:marker>
          <c:xVal>
            <c:numRef>
              <c:f>'Anidride Ftalica'!$O$30</c:f>
              <c:numCache>
                <c:formatCode>General</c:formatCode>
                <c:ptCount val="1"/>
                <c:pt idx="0">
                  <c:v>7.5</c:v>
                </c:pt>
              </c:numCache>
            </c:numRef>
          </c:xVal>
          <c:yVal>
            <c:numRef>
              <c:f>'Anidride Ftalica'!$O$31</c:f>
              <c:numCache>
                <c:formatCode>General</c:formatCode>
                <c:ptCount val="1"/>
                <c:pt idx="0">
                  <c:v>23.65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82B-4691-AC95-10DB1C088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820959"/>
        <c:axId val="915391695"/>
      </c:scatterChart>
      <c:valAx>
        <c:axId val="1252820959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t/miin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15391695"/>
        <c:crosses val="autoZero"/>
        <c:crossBetween val="midCat"/>
        <c:majorUnit val="1"/>
      </c:valAx>
      <c:valAx>
        <c:axId val="915391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T/°C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528209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409575</xdr:colOff>
      <xdr:row>4</xdr:row>
      <xdr:rowOff>157162</xdr:rowOff>
    </xdr:from>
    <xdr:to>
      <xdr:col>18</xdr:col>
      <xdr:colOff>466725</xdr:colOff>
      <xdr:row>25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2C1F62B-B007-4E83-89DF-7459F4DD3D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409575</xdr:colOff>
      <xdr:row>4</xdr:row>
      <xdr:rowOff>157162</xdr:rowOff>
    </xdr:from>
    <xdr:to>
      <xdr:col>18</xdr:col>
      <xdr:colOff>466725</xdr:colOff>
      <xdr:row>25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6E50531-79AB-4BEE-ACE9-5D8F29690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13E-C03D-4193-98BA-FCE74D2696F1}">
  <dimension ref="A1:I30"/>
  <sheetViews>
    <sheetView workbookViewId="0">
      <selection activeCell="G30" sqref="G30"/>
    </sheetView>
  </sheetViews>
  <sheetFormatPr defaultRowHeight="15"/>
  <cols>
    <col min="3" max="3" width="10.5703125" bestFit="1" customWidth="1"/>
  </cols>
  <sheetData>
    <row r="1" spans="1:9">
      <c r="B1" t="s">
        <v>0</v>
      </c>
      <c r="D1">
        <v>1.0004</v>
      </c>
      <c r="F1" t="s">
        <v>1</v>
      </c>
      <c r="G1" t="s">
        <v>2</v>
      </c>
      <c r="I1" t="s">
        <v>3</v>
      </c>
    </row>
    <row r="2" spans="1:9">
      <c r="B2" t="s">
        <v>4</v>
      </c>
      <c r="C2">
        <v>122.12</v>
      </c>
      <c r="D2">
        <f>D1/C2</f>
        <v>8.1919423517851295E-3</v>
      </c>
      <c r="E2" t="s">
        <v>5</v>
      </c>
    </row>
    <row r="3" spans="1:9">
      <c r="B3" t="s">
        <v>6</v>
      </c>
      <c r="C3" t="s">
        <v>7</v>
      </c>
      <c r="D3" t="s">
        <v>8</v>
      </c>
      <c r="F3" t="s">
        <v>9</v>
      </c>
    </row>
    <row r="4" spans="1:9">
      <c r="B4">
        <v>0</v>
      </c>
      <c r="C4" s="1">
        <v>0</v>
      </c>
      <c r="D4" s="1">
        <v>21.051600000000001</v>
      </c>
      <c r="F4">
        <f t="array" ref="F4:H6">LINEST(D8:D10,B8:B10,1,1)</f>
        <v>4.0499999999994429E-3</v>
      </c>
      <c r="G4">
        <v>21.146650000000005</v>
      </c>
      <c r="H4" t="e">
        <v>#N/A</v>
      </c>
    </row>
    <row r="5" spans="1:9">
      <c r="A5" t="s">
        <v>10</v>
      </c>
      <c r="B5">
        <v>1</v>
      </c>
      <c r="C5" s="1">
        <v>7.8799999999999995E-2</v>
      </c>
      <c r="D5" s="1">
        <f>$D$4+C5</f>
        <v>21.130400000000002</v>
      </c>
      <c r="F5">
        <v>8.6602540379267533E-5</v>
      </c>
      <c r="G5">
        <v>4.38748219373779E-4</v>
      </c>
      <c r="H5" t="e">
        <v>#N/A</v>
      </c>
    </row>
    <row r="6" spans="1:9">
      <c r="A6" t="s">
        <v>10</v>
      </c>
      <c r="B6">
        <v>2</v>
      </c>
      <c r="C6" s="1">
        <v>9.8000000000000004E-2</v>
      </c>
      <c r="D6" s="1">
        <f t="shared" ref="D6:D20" si="0">$D$4+C6</f>
        <v>21.1496</v>
      </c>
      <c r="F6">
        <v>0.99954296160876632</v>
      </c>
      <c r="G6">
        <v>1.2247448714032376E-4</v>
      </c>
      <c r="H6" t="e">
        <v>#N/A</v>
      </c>
    </row>
    <row r="7" spans="1:9" ht="15.75" thickBot="1">
      <c r="A7" t="s">
        <v>10</v>
      </c>
      <c r="B7" s="3">
        <v>3</v>
      </c>
      <c r="C7" s="2">
        <v>0.1062</v>
      </c>
      <c r="D7" s="1">
        <f t="shared" si="0"/>
        <v>21.157800000000002</v>
      </c>
      <c r="F7" t="s">
        <v>11</v>
      </c>
      <c r="G7" t="s">
        <v>12</v>
      </c>
    </row>
    <row r="8" spans="1:9">
      <c r="A8" t="s">
        <v>10</v>
      </c>
      <c r="B8" s="5">
        <v>4</v>
      </c>
      <c r="C8" s="6">
        <v>0.11119999999999999</v>
      </c>
      <c r="D8" s="1">
        <f t="shared" si="0"/>
        <v>21.162800000000001</v>
      </c>
      <c r="F8">
        <v>0</v>
      </c>
      <c r="G8">
        <f>F8*$F$4+$G$4</f>
        <v>21.146650000000005</v>
      </c>
    </row>
    <row r="9" spans="1:9">
      <c r="A9" t="s">
        <v>13</v>
      </c>
      <c r="B9" s="8">
        <v>5</v>
      </c>
      <c r="C9" s="2">
        <v>0.1154</v>
      </c>
      <c r="D9" s="1">
        <f t="shared" si="0"/>
        <v>21.167000000000002</v>
      </c>
      <c r="F9">
        <v>10</v>
      </c>
      <c r="G9">
        <f>F9*$F$4+$G$4</f>
        <v>21.187149999999999</v>
      </c>
    </row>
    <row r="10" spans="1:9" ht="15.75" thickBot="1">
      <c r="A10" t="s">
        <v>14</v>
      </c>
      <c r="B10" s="10">
        <v>6</v>
      </c>
      <c r="C10" s="11">
        <v>0.1193</v>
      </c>
      <c r="D10" s="1">
        <f t="shared" si="0"/>
        <v>21.1709</v>
      </c>
    </row>
    <row r="11" spans="1:9">
      <c r="A11" t="s">
        <v>14</v>
      </c>
      <c r="B11" s="3">
        <v>7</v>
      </c>
      <c r="C11" s="2">
        <v>0.59699999999999998</v>
      </c>
      <c r="D11" s="1">
        <f t="shared" si="0"/>
        <v>21.648600000000002</v>
      </c>
    </row>
    <row r="12" spans="1:9">
      <c r="A12" t="s">
        <v>14</v>
      </c>
      <c r="B12">
        <v>8</v>
      </c>
      <c r="C12" s="1">
        <v>2.1097999999999999</v>
      </c>
      <c r="D12" s="1">
        <f t="shared" si="0"/>
        <v>23.1614</v>
      </c>
      <c r="F12" t="s">
        <v>15</v>
      </c>
    </row>
    <row r="13" spans="1:9">
      <c r="A13" t="s">
        <v>14</v>
      </c>
      <c r="B13">
        <v>9</v>
      </c>
      <c r="C13" s="1">
        <v>2.5407999999999999</v>
      </c>
      <c r="D13" s="1">
        <f t="shared" si="0"/>
        <v>23.592400000000001</v>
      </c>
      <c r="F13">
        <f t="array" ref="F13:G15">LINEST(D16:D19,B16:B19,1,1)</f>
        <v>9.0000000000003402E-4</v>
      </c>
      <c r="G13">
        <v>23.774349999999998</v>
      </c>
    </row>
    <row r="14" spans="1:9">
      <c r="A14" t="s">
        <v>14</v>
      </c>
      <c r="B14">
        <v>10</v>
      </c>
      <c r="C14" s="1">
        <v>2.6699000000000002</v>
      </c>
      <c r="D14" s="1">
        <f t="shared" si="0"/>
        <v>23.721499999999999</v>
      </c>
      <c r="F14">
        <v>1.1785584414864313E-3</v>
      </c>
      <c r="G14">
        <v>1.5965008612581544E-2</v>
      </c>
    </row>
    <row r="15" spans="1:9" ht="15.75" thickBot="1">
      <c r="A15" t="s">
        <v>14</v>
      </c>
      <c r="B15">
        <v>11</v>
      </c>
      <c r="C15" s="1">
        <v>2.7149000000000001</v>
      </c>
      <c r="D15" s="1">
        <f t="shared" si="0"/>
        <v>23.766500000000001</v>
      </c>
      <c r="F15">
        <v>0.22575250836135233</v>
      </c>
      <c r="G15">
        <v>2.6353367906198689E-3</v>
      </c>
    </row>
    <row r="16" spans="1:9">
      <c r="A16" t="s">
        <v>14</v>
      </c>
      <c r="B16" s="5">
        <v>12</v>
      </c>
      <c r="C16" s="6">
        <v>2.7315999999999998</v>
      </c>
      <c r="D16" s="1">
        <f t="shared" si="0"/>
        <v>23.783200000000001</v>
      </c>
    </row>
    <row r="17" spans="1:8">
      <c r="A17" t="s">
        <v>14</v>
      </c>
      <c r="B17" s="8">
        <v>13</v>
      </c>
      <c r="C17" s="2">
        <v>2.7366000000000001</v>
      </c>
      <c r="D17" s="1">
        <f t="shared" si="0"/>
        <v>23.7882</v>
      </c>
      <c r="F17" t="s">
        <v>16</v>
      </c>
      <c r="G17" t="s">
        <v>17</v>
      </c>
    </row>
    <row r="18" spans="1:8">
      <c r="A18" t="s">
        <v>14</v>
      </c>
      <c r="B18" s="8">
        <v>14</v>
      </c>
      <c r="C18" s="2">
        <v>2.7368999999999999</v>
      </c>
      <c r="D18" s="1">
        <f t="shared" si="0"/>
        <v>23.788499999999999</v>
      </c>
      <c r="F18">
        <v>5</v>
      </c>
      <c r="G18">
        <f>F18*$F$13+$G$13</f>
        <v>23.778849999999998</v>
      </c>
    </row>
    <row r="19" spans="1:8" ht="15.75" thickBot="1">
      <c r="A19" t="s">
        <v>14</v>
      </c>
      <c r="B19" s="10">
        <v>15</v>
      </c>
      <c r="C19" s="11">
        <v>2.7345000000000002</v>
      </c>
      <c r="D19" s="1">
        <f t="shared" si="0"/>
        <v>23.786100000000001</v>
      </c>
      <c r="F19">
        <v>15</v>
      </c>
      <c r="G19">
        <f>F19*$F$13+$G$13</f>
        <v>23.787849999999999</v>
      </c>
    </row>
    <row r="20" spans="1:8">
      <c r="A20" t="s">
        <v>18</v>
      </c>
      <c r="B20" s="3">
        <v>16</v>
      </c>
      <c r="C20" s="2">
        <v>2.7309000000000001</v>
      </c>
      <c r="D20" s="1">
        <f t="shared" si="0"/>
        <v>23.782499999999999</v>
      </c>
    </row>
    <row r="21" spans="1:8">
      <c r="B21" s="3"/>
      <c r="C21" s="2"/>
      <c r="D21" s="1"/>
    </row>
    <row r="22" spans="1:8">
      <c r="B22" s="3"/>
      <c r="C22" s="2"/>
      <c r="D22" s="1"/>
    </row>
    <row r="23" spans="1:8">
      <c r="B23" s="3"/>
      <c r="C23" s="2"/>
      <c r="D23" s="1"/>
    </row>
    <row r="24" spans="1:8">
      <c r="B24" s="3"/>
      <c r="C24" s="2"/>
      <c r="D24" s="1"/>
      <c r="F24" t="s">
        <v>19</v>
      </c>
    </row>
    <row r="25" spans="1:8">
      <c r="B25" s="3"/>
      <c r="C25" s="2"/>
      <c r="D25" s="1"/>
      <c r="E25" t="s">
        <v>20</v>
      </c>
      <c r="F25">
        <v>7.5</v>
      </c>
      <c r="G25">
        <f>F25*$F$4+$G$4</f>
        <v>21.177025</v>
      </c>
    </row>
    <row r="26" spans="1:8">
      <c r="B26" s="3"/>
      <c r="C26" s="2"/>
      <c r="D26" s="1"/>
      <c r="E26" t="s">
        <v>21</v>
      </c>
      <c r="F26">
        <f>F25</f>
        <v>7.5</v>
      </c>
      <c r="G26">
        <f>F26*$F$13+$G$13</f>
        <v>23.781099999999999</v>
      </c>
    </row>
    <row r="27" spans="1:8">
      <c r="B27" s="3"/>
      <c r="C27" s="2"/>
      <c r="D27" s="1"/>
    </row>
    <row r="28" spans="1:8">
      <c r="B28" s="3"/>
      <c r="C28" s="2"/>
      <c r="D28" s="1"/>
      <c r="F28" s="4" t="s">
        <v>22</v>
      </c>
      <c r="G28">
        <f>G26-G25</f>
        <v>2.6040749999999981</v>
      </c>
    </row>
    <row r="30" spans="1:8">
      <c r="F30" t="s">
        <v>24</v>
      </c>
      <c r="G30">
        <f>(3227*1000*D2-50-100)/G28</f>
        <v>10093.948127150958</v>
      </c>
      <c r="H30" t="s">
        <v>23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493B5-4376-49D0-9DCB-C248D3366AA1}">
  <dimension ref="A1:O34"/>
  <sheetViews>
    <sheetView tabSelected="1" workbookViewId="0">
      <selection activeCell="I4" sqref="I4"/>
    </sheetView>
  </sheetViews>
  <sheetFormatPr defaultRowHeight="15"/>
  <cols>
    <col min="3" max="3" width="10.5703125" bestFit="1" customWidth="1"/>
  </cols>
  <sheetData>
    <row r="1" spans="1:8">
      <c r="B1" t="s">
        <v>25</v>
      </c>
      <c r="D1">
        <v>1.0068999999999999</v>
      </c>
      <c r="F1" t="s">
        <v>26</v>
      </c>
      <c r="G1">
        <v>10093.948127150958</v>
      </c>
    </row>
    <row r="2" spans="1:8">
      <c r="B2" t="s">
        <v>4</v>
      </c>
      <c r="C2">
        <v>148.11000000000001</v>
      </c>
      <c r="D2">
        <f>D1/C2</f>
        <v>6.7983255688339739E-3</v>
      </c>
      <c r="E2" t="s">
        <v>5</v>
      </c>
    </row>
    <row r="3" spans="1:8">
      <c r="B3" t="s">
        <v>6</v>
      </c>
      <c r="C3" t="s">
        <v>7</v>
      </c>
      <c r="D3" t="s">
        <v>8</v>
      </c>
      <c r="F3" t="s">
        <v>9</v>
      </c>
    </row>
    <row r="4" spans="1:8">
      <c r="B4">
        <v>0</v>
      </c>
      <c r="C4" s="1">
        <v>0</v>
      </c>
      <c r="D4" s="1">
        <v>22.0747</v>
      </c>
      <c r="F4">
        <f t="array" ref="F4:H6">LINEST(D6:D9,B6:B9,1,1)</f>
        <v>4.0099999999998913E-3</v>
      </c>
      <c r="G4">
        <v>22.136239999999997</v>
      </c>
      <c r="H4" t="e">
        <v>#N/A</v>
      </c>
    </row>
    <row r="5" spans="1:8" ht="15.75" thickBot="1">
      <c r="A5" t="s">
        <v>10</v>
      </c>
      <c r="B5">
        <v>1</v>
      </c>
      <c r="C5" s="1">
        <v>5.0999999999999997E-2</v>
      </c>
      <c r="D5" s="1">
        <f>$D$4+C5</f>
        <v>22.125699999999998</v>
      </c>
      <c r="F5">
        <v>4.4350873723091744E-4</v>
      </c>
      <c r="G5">
        <v>1.6295551540227782E-3</v>
      </c>
      <c r="H5" t="e">
        <v>#N/A</v>
      </c>
    </row>
    <row r="6" spans="1:8">
      <c r="A6" t="s">
        <v>10</v>
      </c>
      <c r="B6" s="5">
        <v>2</v>
      </c>
      <c r="C6" s="6">
        <v>6.88E-2</v>
      </c>
      <c r="D6" s="7">
        <f t="shared" ref="D6:D20" si="0">$D$4+C6</f>
        <v>22.1435</v>
      </c>
      <c r="F6">
        <v>0.97611922178041466</v>
      </c>
      <c r="G6">
        <v>9.9171568506342331E-4</v>
      </c>
      <c r="H6" t="e">
        <v>#N/A</v>
      </c>
    </row>
    <row r="7" spans="1:8">
      <c r="A7" t="s">
        <v>10</v>
      </c>
      <c r="B7" s="8">
        <v>3</v>
      </c>
      <c r="C7" s="2">
        <v>7.4499999999999997E-2</v>
      </c>
      <c r="D7" s="9">
        <f t="shared" si="0"/>
        <v>22.1492</v>
      </c>
      <c r="F7" t="s">
        <v>11</v>
      </c>
      <c r="G7" t="s">
        <v>12</v>
      </c>
    </row>
    <row r="8" spans="1:8">
      <c r="A8" t="s">
        <v>10</v>
      </c>
      <c r="B8" s="8">
        <v>4</v>
      </c>
      <c r="C8" s="2">
        <v>7.8E-2</v>
      </c>
      <c r="D8" s="9">
        <f t="shared" si="0"/>
        <v>22.152699999999999</v>
      </c>
      <c r="F8">
        <v>0</v>
      </c>
      <c r="G8">
        <f>F8*$F$4+$G$4</f>
        <v>22.136239999999997</v>
      </c>
    </row>
    <row r="9" spans="1:8" ht="15.75" thickBot="1">
      <c r="A9" t="s">
        <v>13</v>
      </c>
      <c r="B9" s="10">
        <v>5</v>
      </c>
      <c r="C9" s="11">
        <v>8.1000000000000003E-2</v>
      </c>
      <c r="D9" s="12">
        <f t="shared" si="0"/>
        <v>22.1557</v>
      </c>
      <c r="F9">
        <v>10</v>
      </c>
      <c r="G9">
        <f>F9*$F$4+$G$4</f>
        <v>22.176339999999996</v>
      </c>
    </row>
    <row r="10" spans="1:8">
      <c r="A10" t="s">
        <v>14</v>
      </c>
      <c r="B10" s="3">
        <v>6</v>
      </c>
      <c r="C10" s="2">
        <v>8.3699999999999997E-2</v>
      </c>
      <c r="D10" s="2">
        <f t="shared" si="0"/>
        <v>22.1584</v>
      </c>
    </row>
    <row r="11" spans="1:8">
      <c r="A11" t="s">
        <v>14</v>
      </c>
      <c r="B11" s="3">
        <v>7</v>
      </c>
      <c r="C11" s="2">
        <v>0.76280000000000003</v>
      </c>
      <c r="D11" s="1">
        <f t="shared" si="0"/>
        <v>22.837499999999999</v>
      </c>
    </row>
    <row r="12" spans="1:8">
      <c r="A12" t="s">
        <v>14</v>
      </c>
      <c r="B12">
        <v>8</v>
      </c>
      <c r="C12" s="1">
        <v>2.2844000000000002</v>
      </c>
      <c r="D12" s="1">
        <f t="shared" si="0"/>
        <v>24.359100000000002</v>
      </c>
      <c r="F12" t="s">
        <v>15</v>
      </c>
    </row>
    <row r="13" spans="1:8">
      <c r="A13" t="s">
        <v>14</v>
      </c>
      <c r="B13">
        <v>9</v>
      </c>
      <c r="C13" s="1">
        <v>2.645</v>
      </c>
      <c r="D13" s="1">
        <f t="shared" si="0"/>
        <v>24.7197</v>
      </c>
      <c r="F13">
        <f t="array" ref="F13:G15">LINEST(D16:D19,B16:B19,1,1)</f>
        <v>-1.2199999999996437E-3</v>
      </c>
      <c r="G13">
        <v>24.898719999999994</v>
      </c>
    </row>
    <row r="14" spans="1:8">
      <c r="A14" t="s">
        <v>14</v>
      </c>
      <c r="B14">
        <v>10</v>
      </c>
      <c r="C14" s="1">
        <v>2.7532999999999999</v>
      </c>
      <c r="D14" s="1">
        <f t="shared" si="0"/>
        <v>24.827999999999999</v>
      </c>
      <c r="F14">
        <v>1.0182337649079578E-3</v>
      </c>
      <c r="G14">
        <v>1.3793215723671889E-2</v>
      </c>
    </row>
    <row r="15" spans="1:8" ht="15.75" thickBot="1">
      <c r="A15" t="s">
        <v>14</v>
      </c>
      <c r="B15">
        <v>11</v>
      </c>
      <c r="C15" s="1">
        <v>2.7945000000000002</v>
      </c>
      <c r="D15" s="1">
        <f t="shared" si="0"/>
        <v>24.869199999999999</v>
      </c>
      <c r="F15">
        <v>0.41785513756334497</v>
      </c>
      <c r="G15">
        <v>2.2768399153197342E-3</v>
      </c>
    </row>
    <row r="16" spans="1:8">
      <c r="A16" t="s">
        <v>14</v>
      </c>
      <c r="B16" s="5">
        <v>12</v>
      </c>
      <c r="C16" s="6">
        <v>2.8077000000000001</v>
      </c>
      <c r="D16" s="7">
        <f t="shared" si="0"/>
        <v>24.882400000000001</v>
      </c>
    </row>
    <row r="17" spans="1:15">
      <c r="A17" t="s">
        <v>14</v>
      </c>
      <c r="B17" s="8">
        <v>13</v>
      </c>
      <c r="C17" s="2">
        <v>2.81</v>
      </c>
      <c r="D17" s="9">
        <f t="shared" si="0"/>
        <v>24.884699999999999</v>
      </c>
      <c r="F17" t="s">
        <v>16</v>
      </c>
      <c r="G17" t="s">
        <v>17</v>
      </c>
    </row>
    <row r="18" spans="1:15">
      <c r="A18" t="s">
        <v>14</v>
      </c>
      <c r="B18" s="8">
        <v>14</v>
      </c>
      <c r="C18" s="2">
        <v>2.8083</v>
      </c>
      <c r="D18" s="9">
        <f t="shared" si="0"/>
        <v>24.882999999999999</v>
      </c>
      <c r="F18">
        <v>5</v>
      </c>
      <c r="G18">
        <f>F18*$F$13+$G$13</f>
        <v>24.892619999999994</v>
      </c>
    </row>
    <row r="19" spans="1:15" ht="15.75" thickBot="1">
      <c r="A19" t="s">
        <v>14</v>
      </c>
      <c r="B19" s="10">
        <v>15</v>
      </c>
      <c r="C19" s="11">
        <v>2.8041999999999998</v>
      </c>
      <c r="D19" s="12">
        <f t="shared" si="0"/>
        <v>24.878900000000002</v>
      </c>
      <c r="F19">
        <v>15</v>
      </c>
      <c r="G19">
        <f>F19*$F$13+$G$13</f>
        <v>24.880420000000001</v>
      </c>
    </row>
    <row r="20" spans="1:15">
      <c r="A20" t="s">
        <v>18</v>
      </c>
      <c r="B20" s="3">
        <v>16</v>
      </c>
      <c r="C20" s="2">
        <v>2.7995000000000001</v>
      </c>
      <c r="D20" s="1">
        <f t="shared" si="0"/>
        <v>24.874200000000002</v>
      </c>
    </row>
    <row r="21" spans="1:15">
      <c r="B21" s="3"/>
      <c r="C21" s="2"/>
      <c r="D21" s="1"/>
    </row>
    <row r="22" spans="1:15">
      <c r="B22" s="3"/>
      <c r="C22" s="2"/>
      <c r="D22" s="1"/>
    </row>
    <row r="23" spans="1:15">
      <c r="B23" s="3"/>
      <c r="C23" s="2"/>
      <c r="D23" s="1"/>
    </row>
    <row r="24" spans="1:15">
      <c r="B24" s="3"/>
      <c r="C24" s="2"/>
      <c r="D24" s="1"/>
      <c r="F24" t="s">
        <v>19</v>
      </c>
    </row>
    <row r="25" spans="1:15">
      <c r="B25" s="3"/>
      <c r="C25" s="2"/>
      <c r="D25" s="1"/>
      <c r="E25" t="s">
        <v>20</v>
      </c>
      <c r="F25">
        <v>7.5</v>
      </c>
      <c r="G25">
        <f>F25*$F$4+$G$4</f>
        <v>22.166314999999997</v>
      </c>
    </row>
    <row r="26" spans="1:15">
      <c r="B26" s="3"/>
      <c r="C26" s="2"/>
      <c r="D26" s="1"/>
      <c r="E26" t="s">
        <v>21</v>
      </c>
      <c r="F26">
        <f>F25</f>
        <v>7.5</v>
      </c>
      <c r="G26">
        <f>F26*$F$13+$G$13</f>
        <v>24.889569999999996</v>
      </c>
    </row>
    <row r="27" spans="1:15">
      <c r="B27" s="3"/>
      <c r="C27" s="2"/>
      <c r="D27" s="1"/>
    </row>
    <row r="28" spans="1:15">
      <c r="B28" s="3"/>
      <c r="C28" s="2"/>
      <c r="D28" s="1"/>
      <c r="F28" s="4" t="s">
        <v>22</v>
      </c>
      <c r="G28">
        <f>G26-G25</f>
        <v>2.7232549999999982</v>
      </c>
    </row>
    <row r="29" spans="1:15">
      <c r="N29" t="s">
        <v>30</v>
      </c>
    </row>
    <row r="30" spans="1:15">
      <c r="F30" t="s">
        <v>27</v>
      </c>
      <c r="G30">
        <f>$G$1*$G$28-(50+6013.1514)</f>
        <v>21425.243307004464</v>
      </c>
      <c r="H30" t="s">
        <v>28</v>
      </c>
      <c r="N30" t="s">
        <v>31</v>
      </c>
      <c r="O30">
        <f>F25</f>
        <v>7.5</v>
      </c>
    </row>
    <row r="31" spans="1:15">
      <c r="F31" t="s">
        <v>27</v>
      </c>
      <c r="G31">
        <f>G30/D1</f>
        <v>21278.422193866787</v>
      </c>
      <c r="H31" t="s">
        <v>29</v>
      </c>
      <c r="N31" t="s">
        <v>32</v>
      </c>
      <c r="O31">
        <v>23.65</v>
      </c>
    </row>
    <row r="32" spans="1:15">
      <c r="F32" t="s">
        <v>35</v>
      </c>
      <c r="G32">
        <f>G30+0.5*8.31*N34</f>
        <v>22658.447307004466</v>
      </c>
      <c r="H32" t="s">
        <v>28</v>
      </c>
    </row>
    <row r="33" spans="7:15">
      <c r="G33">
        <f>G32/4184</f>
        <v>5.4154988783471474</v>
      </c>
      <c r="H33" t="s">
        <v>36</v>
      </c>
      <c r="N33" t="s">
        <v>33</v>
      </c>
    </row>
    <row r="34" spans="7:15">
      <c r="G34">
        <f>G33/D2</f>
        <v>796.59304684873985</v>
      </c>
      <c r="H34" t="s">
        <v>37</v>
      </c>
      <c r="N34">
        <f>O31+273.15</f>
        <v>296.79999999999995</v>
      </c>
      <c r="O34" t="s">
        <v>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Ac benzoico</vt:lpstr>
      <vt:lpstr>Anidride Ftalica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FIORETTA ASARO</dc:creator>
  <cp:lastModifiedBy>ASARO FIORETTA</cp:lastModifiedBy>
  <dcterms:created xsi:type="dcterms:W3CDTF">2025-10-16T15:53:37Z</dcterms:created>
  <dcterms:modified xsi:type="dcterms:W3CDTF">2025-10-30T15:34:40Z</dcterms:modified>
</cp:coreProperties>
</file>