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\Documents\UNI\Slides\2025_26\"/>
    </mc:Choice>
  </mc:AlternateContent>
  <xr:revisionPtr revIDLastSave="0" documentId="13_ncr:1_{C9B9A856-2E63-4CE5-88BC-A6EAD31CB64D}" xr6:coauthVersionLast="47" xr6:coauthVersionMax="47" xr10:uidLastSave="{00000000-0000-0000-0000-000000000000}"/>
  <bookViews>
    <workbookView xWindow="-110" yWindow="-110" windowWidth="19420" windowHeight="11500" xr2:uid="{B53978A7-22D9-492E-85AF-D10ED00F2505}"/>
  </bookViews>
  <sheets>
    <sheet name="Foglio2" sheetId="6" r:id="rId1"/>
    <sheet name="Foglio1" sheetId="10" r:id="rId2"/>
    <sheet name="Foglio3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1" l="1"/>
  <c r="D30" i="11"/>
  <c r="B30" i="11"/>
  <c r="C27" i="11"/>
  <c r="C9" i="11"/>
  <c r="C16" i="11"/>
  <c r="H5" i="11"/>
  <c r="C13" i="11" s="1"/>
  <c r="G5" i="11"/>
  <c r="H4" i="11"/>
  <c r="C8" i="11" s="1"/>
  <c r="G4" i="11"/>
  <c r="C16" i="10"/>
  <c r="C10" i="10"/>
  <c r="C11" i="10"/>
  <c r="C18" i="10"/>
  <c r="C22" i="10" s="1"/>
  <c r="E7" i="10"/>
  <c r="F7" i="10" s="1"/>
  <c r="E6" i="10"/>
  <c r="F6" i="10" s="1"/>
  <c r="C6" i="10"/>
  <c r="C7" i="11" l="1"/>
  <c r="A22" i="10"/>
  <c r="C9" i="10"/>
  <c r="G20" i="10"/>
  <c r="G18" i="10"/>
  <c r="G19" i="10"/>
  <c r="J22" i="10"/>
  <c r="J21" i="10"/>
  <c r="J20" i="10"/>
  <c r="J19" i="10"/>
  <c r="J18" i="10"/>
  <c r="B19" i="11" l="1"/>
  <c r="D19" i="11"/>
  <c r="G7" i="10"/>
  <c r="G6" i="10"/>
  <c r="C17" i="6" l="1"/>
  <c r="E7" i="6"/>
  <c r="F7" i="6" s="1"/>
  <c r="K17" i="6" s="1"/>
  <c r="E6" i="6"/>
  <c r="F6" i="6" s="1"/>
  <c r="H16" i="6" s="1"/>
  <c r="C6" i="6"/>
  <c r="H17" i="6" l="1"/>
  <c r="K19" i="6"/>
  <c r="H18" i="6"/>
  <c r="K16" i="6"/>
  <c r="K20" i="6"/>
  <c r="K18" i="6"/>
  <c r="C9" i="6"/>
  <c r="G7" i="6" l="1"/>
  <c r="G6" i="6"/>
  <c r="C15" i="6" s="1"/>
  <c r="D20" i="6" s="1"/>
  <c r="B20" i="6" l="1"/>
</calcChain>
</file>

<file path=xl/sharedStrings.xml><?xml version="1.0" encoding="utf-8"?>
<sst xmlns="http://schemas.openxmlformats.org/spreadsheetml/2006/main" count="105" uniqueCount="61">
  <si>
    <t>Wh</t>
  </si>
  <si>
    <t>nh</t>
  </si>
  <si>
    <t>M</t>
  </si>
  <si>
    <t>F</t>
  </si>
  <si>
    <t>Mi serve l'errore standard</t>
  </si>
  <si>
    <t>Maschi</t>
  </si>
  <si>
    <t>Femmine</t>
  </si>
  <si>
    <t xml:space="preserve">alfa </t>
  </si>
  <si>
    <t>z-crit</t>
  </si>
  <si>
    <t>a)</t>
  </si>
  <si>
    <t>b)</t>
  </si>
  <si>
    <t>c)</t>
  </si>
  <si>
    <t>ES(y)</t>
  </si>
  <si>
    <t>N "grande", frazione di campionamento trascurabile</t>
  </si>
  <si>
    <t>t-crit</t>
  </si>
  <si>
    <t>Intervallo di confidenza</t>
  </si>
  <si>
    <r>
      <t xml:space="preserve">&lt;= </t>
    </r>
    <r>
      <rPr>
        <sz val="11"/>
        <color theme="1"/>
        <rFont val="Aptos Narrow"/>
        <family val="2"/>
      </rPr>
      <t>μ</t>
    </r>
    <r>
      <rPr>
        <sz val="11"/>
        <color theme="1"/>
        <rFont val="Aptos Narrow"/>
        <family val="2"/>
        <scheme val="minor"/>
      </rPr>
      <t xml:space="preserve"> &lt;=</t>
    </r>
  </si>
  <si>
    <t>b</t>
  </si>
  <si>
    <t>si stimi la statura medie delle femmine</t>
  </si>
  <si>
    <t>c</t>
  </si>
  <si>
    <t>si stimi la statura media dei maschi</t>
  </si>
  <si>
    <t>d</t>
  </si>
  <si>
    <t>E(y)</t>
  </si>
  <si>
    <t>d)</t>
  </si>
  <si>
    <t>si stimi l'intervallo di confidenza al 95% per l'altezza media delle femmine</t>
  </si>
  <si>
    <r>
      <t xml:space="preserve">&lt;= </t>
    </r>
    <r>
      <rPr>
        <sz val="11"/>
        <color theme="1"/>
        <rFont val="Aptos Narrow"/>
        <family val="2"/>
      </rPr>
      <t>μ</t>
    </r>
    <r>
      <rPr>
        <vertAlign val="subscript"/>
        <sz val="11"/>
        <color theme="1"/>
        <rFont val="Aptos Narrow"/>
        <family val="2"/>
      </rPr>
      <t>f</t>
    </r>
    <r>
      <rPr>
        <sz val="11"/>
        <color theme="1"/>
        <rFont val="Aptos Narrow"/>
        <family val="2"/>
        <scheme val="minor"/>
      </rPr>
      <t xml:space="preserve"> &lt;=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</si>
  <si>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m</t>
    </r>
  </si>
  <si>
    <r>
      <t>(y</t>
    </r>
    <r>
      <rPr>
        <b/>
        <vertAlign val="subscript"/>
        <sz val="11"/>
        <color theme="1"/>
        <rFont val="Aptos Narrow"/>
        <family val="2"/>
        <scheme val="minor"/>
      </rPr>
      <t>m</t>
    </r>
    <r>
      <rPr>
        <b/>
        <sz val="11"/>
        <color theme="1"/>
        <rFont val="Aptos Narrow"/>
        <family val="2"/>
        <scheme val="minor"/>
      </rPr>
      <t>-E(y</t>
    </r>
    <r>
      <rPr>
        <b/>
        <vertAlign val="subscript"/>
        <sz val="11"/>
        <color theme="1"/>
        <rFont val="Aptos Narrow"/>
        <family val="2"/>
        <scheme val="minor"/>
      </rPr>
      <t>m</t>
    </r>
    <r>
      <rPr>
        <b/>
        <sz val="11"/>
        <color theme="1"/>
        <rFont val="Aptos Narrow"/>
        <family val="2"/>
        <scheme val="minor"/>
      </rPr>
      <t>))^2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</si>
  <si>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f</t>
    </r>
  </si>
  <si>
    <r>
      <t>(y</t>
    </r>
    <r>
      <rPr>
        <b/>
        <vertAlign val="subscript"/>
        <sz val="11"/>
        <color theme="1"/>
        <rFont val="Aptos Narrow"/>
        <family val="2"/>
        <scheme val="minor"/>
      </rPr>
      <t>f</t>
    </r>
    <r>
      <rPr>
        <b/>
        <sz val="11"/>
        <color theme="1"/>
        <rFont val="Aptos Narrow"/>
        <family val="2"/>
        <scheme val="minor"/>
      </rPr>
      <t>-E(y</t>
    </r>
    <r>
      <rPr>
        <b/>
        <vertAlign val="subscript"/>
        <sz val="11"/>
        <color theme="1"/>
        <rFont val="Aptos Narrow"/>
        <family val="2"/>
        <scheme val="minor"/>
      </rPr>
      <t>f</t>
    </r>
    <r>
      <rPr>
        <b/>
        <sz val="11"/>
        <color theme="1"/>
        <rFont val="Aptos Narrow"/>
        <family val="2"/>
        <scheme val="minor"/>
      </rPr>
      <t>))^2</t>
    </r>
  </si>
  <si>
    <r>
      <t>E(y</t>
    </r>
    <r>
      <rPr>
        <vertAlign val="subscript"/>
        <sz val="11"/>
        <color theme="1"/>
        <rFont val="Aptos Narrow"/>
        <family val="2"/>
        <scheme val="minor"/>
      </rPr>
      <t>m</t>
    </r>
    <r>
      <rPr>
        <sz val="11"/>
        <color theme="1"/>
        <rFont val="Aptos Narrow"/>
        <family val="2"/>
        <scheme val="minor"/>
      </rPr>
      <t>)</t>
    </r>
  </si>
  <si>
    <r>
      <t>E(y</t>
    </r>
    <r>
      <rPr>
        <vertAlign val="subscript"/>
        <sz val="11"/>
        <color theme="1"/>
        <rFont val="Aptos Narrow"/>
        <family val="2"/>
        <scheme val="minor"/>
      </rPr>
      <t>f</t>
    </r>
    <r>
      <rPr>
        <sz val="11"/>
        <color theme="1"/>
        <rFont val="Aptos Narrow"/>
        <family val="2"/>
        <scheme val="minor"/>
      </rPr>
      <t>)</t>
    </r>
  </si>
  <si>
    <r>
      <t>E(y</t>
    </r>
    <r>
      <rPr>
        <vertAlign val="subscript"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>)</t>
    </r>
  </si>
  <si>
    <r>
      <t>E(ym</t>
    </r>
    <r>
      <rPr>
        <vertAlign val="subscript"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>)</t>
    </r>
  </si>
  <si>
    <r>
      <t>ES(y</t>
    </r>
    <r>
      <rPr>
        <vertAlign val="subscript"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>)</t>
    </r>
  </si>
  <si>
    <r>
      <t xml:space="preserve">&lt;= </t>
    </r>
    <r>
      <rPr>
        <sz val="11"/>
        <color theme="1"/>
        <rFont val="Aptos Narrow"/>
        <family val="2"/>
      </rPr>
      <t>μ</t>
    </r>
    <r>
      <rPr>
        <vertAlign val="subscript"/>
        <sz val="11"/>
        <color theme="1"/>
        <rFont val="Aptos Narrow"/>
        <family val="2"/>
      </rPr>
      <t>B</t>
    </r>
    <r>
      <rPr>
        <sz val="11"/>
        <color theme="1"/>
        <rFont val="Aptos Narrow"/>
        <family val="2"/>
        <scheme val="minor"/>
      </rPr>
      <t xml:space="preserve"> &lt;=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</si>
  <si>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</si>
  <si>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r>
      <t>y</t>
    </r>
    <r>
      <rPr>
        <b/>
        <vertAlign val="subscript"/>
        <sz val="11"/>
        <color theme="1"/>
        <rFont val="Aptos Narrow"/>
        <family val="2"/>
        <scheme val="minor"/>
      </rPr>
      <t>B</t>
    </r>
  </si>
  <si>
    <r>
      <t>P</t>
    </r>
    <r>
      <rPr>
        <b/>
        <vertAlign val="subscript"/>
        <sz val="11"/>
        <color theme="1"/>
        <rFont val="Aptos Narrow"/>
        <family val="2"/>
        <scheme val="minor"/>
      </rPr>
      <t>A</t>
    </r>
  </si>
  <si>
    <r>
      <t>P</t>
    </r>
    <r>
      <rPr>
        <b/>
        <vertAlign val="subscript"/>
        <sz val="11"/>
        <color theme="1"/>
        <rFont val="Aptos Narrow"/>
        <family val="2"/>
        <scheme val="minor"/>
      </rPr>
      <t>B</t>
    </r>
  </si>
  <si>
    <t xml:space="preserve">Campione "grande" -&gt; uso la normale standardizzata </t>
  </si>
  <si>
    <t>Dato il campione casuale stratificato di individui maschi e femmine di cui</t>
  </si>
  <si>
    <t xml:space="preserve">si osserva il partito votato come da tabella a fianco. Il campione è estratto da </t>
  </si>
  <si>
    <t>una popolazione di dimensione "molto grande" dove la proporzione delle femmine è</t>
  </si>
  <si>
    <t>del 70% e dei maschi è del 30%. Si stimi:</t>
  </si>
  <si>
    <t>la proporione del partito B nella popolazione totale</t>
  </si>
  <si>
    <t>la proporzione del partito B nella popolazione dei maschi</t>
  </si>
  <si>
    <t>la proporzione del partito A nella popolazione delle femmine</t>
  </si>
  <si>
    <t xml:space="preserve"> l'intervallo di confidenza al 95% per i voti del partito B nel totale della popolazione</t>
  </si>
  <si>
    <r>
      <t>E(yf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</t>
    </r>
  </si>
  <si>
    <t>e)</t>
  </si>
  <si>
    <r>
      <t>ES(yf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</t>
    </r>
  </si>
  <si>
    <t xml:space="preserve"> l'intervallo di confidenza al 99% per i voti del partito A nel totale delle femmine</t>
  </si>
  <si>
    <r>
      <t>W</t>
    </r>
    <r>
      <rPr>
        <b/>
        <vertAlign val="subscript"/>
        <sz val="11"/>
        <color theme="1"/>
        <rFont val="Aptos Narrow"/>
        <family val="2"/>
        <scheme val="minor"/>
      </rPr>
      <t>h</t>
    </r>
  </si>
  <si>
    <r>
      <t>n</t>
    </r>
    <r>
      <rPr>
        <b/>
        <vertAlign val="subscript"/>
        <sz val="11"/>
        <color theme="1"/>
        <rFont val="Aptos Narrow"/>
        <family val="2"/>
        <scheme val="minor"/>
      </rPr>
      <t>h</t>
    </r>
  </si>
  <si>
    <r>
      <t>sum(y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</si>
  <si>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E*(y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</si>
  <si>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r>
      <t>var.corr(y</t>
    </r>
    <r>
      <rPr>
        <b/>
        <vertAlign val="subscript"/>
        <sz val="11"/>
        <color theme="1"/>
        <rFont val="Aptos Narrow"/>
        <family val="2"/>
        <scheme val="minor"/>
      </rPr>
      <t>h</t>
    </r>
    <r>
      <rPr>
        <b/>
        <sz val="11"/>
        <color theme="1"/>
        <rFont val="Aptos Narrow"/>
        <family val="2"/>
        <scheme val="minor"/>
      </rPr>
      <t>)</t>
    </r>
  </si>
  <si>
    <t>Campione piccolo  e varianza ignota -&gt; uso lat-student con n-1 gradi di libertà</t>
  </si>
  <si>
    <t>n =</t>
  </si>
  <si>
    <t>Et(y)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</si>
</sst>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bscript"/>
      <sz val="11"/>
      <color theme="1"/>
      <name val="Aptos Narrow"/>
      <family val="2"/>
    </font>
    <font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9" fontId="0" fillId="0" borderId="0" xfId="1" applyFont="1"/>
    <xf numFmtId="2" fontId="0" fillId="0" borderId="0" xfId="0" applyNumberFormat="1"/>
    <xf numFmtId="164" fontId="0" fillId="0" borderId="0" xfId="0" applyNumberFormat="1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" fontId="0" fillId="0" borderId="8" xfId="0" applyNumberFormat="1" applyBorder="1"/>
    <xf numFmtId="0" fontId="0" fillId="0" borderId="9" xfId="0" applyBorder="1"/>
    <xf numFmtId="0" fontId="0" fillId="0" borderId="10" xfId="0" applyBorder="1"/>
    <xf numFmtId="1" fontId="0" fillId="0" borderId="11" xfId="0" applyNumberForma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9" fontId="0" fillId="0" borderId="0" xfId="1" applyFont="1" applyBorder="1"/>
    <xf numFmtId="2" fontId="0" fillId="0" borderId="8" xfId="0" applyNumberFormat="1" applyBorder="1"/>
    <xf numFmtId="9" fontId="0" fillId="0" borderId="10" xfId="1" applyFont="1" applyBorder="1"/>
    <xf numFmtId="164" fontId="0" fillId="0" borderId="10" xfId="0" applyNumberFormat="1" applyBorder="1"/>
    <xf numFmtId="2" fontId="0" fillId="0" borderId="11" xfId="0" applyNumberFormat="1" applyBorder="1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9" fontId="0" fillId="0" borderId="8" xfId="1" applyFont="1" applyBorder="1"/>
    <xf numFmtId="9" fontId="0" fillId="0" borderId="11" xfId="1" applyFont="1" applyBorder="1"/>
    <xf numFmtId="9" fontId="0" fillId="0" borderId="4" xfId="1" applyFont="1" applyBorder="1"/>
    <xf numFmtId="9" fontId="0" fillId="0" borderId="6" xfId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560587</xdr:colOff>
      <xdr:row>2</xdr:row>
      <xdr:rowOff>101601</xdr:rowOff>
    </xdr:from>
    <xdr:to>
      <xdr:col>20</xdr:col>
      <xdr:colOff>270895</xdr:colOff>
      <xdr:row>12</xdr:row>
      <xdr:rowOff>95251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6F00DF-F540-D332-46E0-4EF4793B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9537" y="469901"/>
          <a:ext cx="5946008" cy="1860550"/>
        </a:xfrm>
        <a:prstGeom prst="rect">
          <a:avLst/>
        </a:prstGeom>
      </xdr:spPr>
    </xdr:pic>
    <xdr:clientData/>
  </xdr:twoCellAnchor>
  <xdr:twoCellAnchor editAs="oneCell">
    <xdr:from>
      <xdr:col>11</xdr:col>
      <xdr:colOff>514350</xdr:colOff>
      <xdr:row>18</xdr:row>
      <xdr:rowOff>90575</xdr:rowOff>
    </xdr:from>
    <xdr:to>
      <xdr:col>17</xdr:col>
      <xdr:colOff>429421</xdr:colOff>
      <xdr:row>22</xdr:row>
      <xdr:rowOff>9673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074ABE9-A5A4-48ED-934C-A09F3AEA3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0" y="3589425"/>
          <a:ext cx="3572671" cy="662048"/>
        </a:xfrm>
        <a:prstGeom prst="rect">
          <a:avLst/>
        </a:prstGeom>
      </xdr:spPr>
    </xdr:pic>
    <xdr:clientData/>
  </xdr:twoCellAnchor>
  <xdr:twoCellAnchor editAs="oneCell">
    <xdr:from>
      <xdr:col>11</xdr:col>
      <xdr:colOff>139700</xdr:colOff>
      <xdr:row>13</xdr:row>
      <xdr:rowOff>120650</xdr:rowOff>
    </xdr:from>
    <xdr:to>
      <xdr:col>18</xdr:col>
      <xdr:colOff>191377</xdr:colOff>
      <xdr:row>16</xdr:row>
      <xdr:rowOff>157913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20FC306-CACB-ADDE-EED5-231A12B68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8250" y="2698750"/>
          <a:ext cx="4318877" cy="61511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16</xdr:col>
      <xdr:colOff>600499</xdr:colOff>
      <xdr:row>25</xdr:row>
      <xdr:rowOff>146122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9657B29-4E83-45E6-A5A5-EEBB17D1C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8150" y="4419600"/>
          <a:ext cx="3038899" cy="514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546100</xdr:colOff>
      <xdr:row>14</xdr:row>
      <xdr:rowOff>107950</xdr:rowOff>
    </xdr:from>
    <xdr:to>
      <xdr:col>17</xdr:col>
      <xdr:colOff>54907</xdr:colOff>
      <xdr:row>17</xdr:row>
      <xdr:rowOff>9507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29AE46-12BC-4856-977C-0E1029D5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2736850"/>
          <a:ext cx="3776007" cy="479407"/>
        </a:xfrm>
        <a:prstGeom prst="rect">
          <a:avLst/>
        </a:prstGeom>
      </xdr:spPr>
    </xdr:pic>
    <xdr:clientData/>
  </xdr:twoCellAnchor>
  <xdr:twoCellAnchor editAs="oneCell">
    <xdr:from>
      <xdr:col>11</xdr:col>
      <xdr:colOff>393700</xdr:colOff>
      <xdr:row>18</xdr:row>
      <xdr:rowOff>6350</xdr:rowOff>
    </xdr:from>
    <xdr:to>
      <xdr:col>16</xdr:col>
      <xdr:colOff>95822</xdr:colOff>
      <xdr:row>21</xdr:row>
      <xdr:rowOff>215026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25920C1-5A64-4B1A-802D-84F572284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3397250"/>
          <a:ext cx="2750122" cy="767476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1</xdr:row>
      <xdr:rowOff>38101</xdr:rowOff>
    </xdr:from>
    <xdr:to>
      <xdr:col>17</xdr:col>
      <xdr:colOff>537709</xdr:colOff>
      <xdr:row>8</xdr:row>
      <xdr:rowOff>39302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D8D5F72-411F-C9B7-47B2-F68DC331F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1100" y="222251"/>
          <a:ext cx="4766809" cy="1315651"/>
        </a:xfrm>
        <a:prstGeom prst="rect">
          <a:avLst/>
        </a:prstGeom>
      </xdr:spPr>
    </xdr:pic>
    <xdr:clientData/>
  </xdr:twoCellAnchor>
  <xdr:twoCellAnchor editAs="oneCell">
    <xdr:from>
      <xdr:col>11</xdr:col>
      <xdr:colOff>311150</xdr:colOff>
      <xdr:row>23</xdr:row>
      <xdr:rowOff>6350</xdr:rowOff>
    </xdr:from>
    <xdr:to>
      <xdr:col>16</xdr:col>
      <xdr:colOff>302049</xdr:colOff>
      <xdr:row>25</xdr:row>
      <xdr:rowOff>152472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79BD69BA-DF8B-421D-86D0-0E52D0AC3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89850" y="4356100"/>
          <a:ext cx="3038899" cy="5144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120650</xdr:colOff>
      <xdr:row>20</xdr:row>
      <xdr:rowOff>14808</xdr:rowOff>
    </xdr:from>
    <xdr:to>
      <xdr:col>19</xdr:col>
      <xdr:colOff>210231</xdr:colOff>
      <xdr:row>23</xdr:row>
      <xdr:rowOff>142999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0DD6370-570D-44E9-896F-0BD168F73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9700" y="3837508"/>
          <a:ext cx="3747181" cy="680641"/>
        </a:xfrm>
        <a:prstGeom prst="rect">
          <a:avLst/>
        </a:prstGeom>
      </xdr:spPr>
    </xdr:pic>
    <xdr:clientData/>
  </xdr:twoCellAnchor>
  <xdr:twoCellAnchor editAs="oneCell">
    <xdr:from>
      <xdr:col>12</xdr:col>
      <xdr:colOff>584200</xdr:colOff>
      <xdr:row>14</xdr:row>
      <xdr:rowOff>158750</xdr:rowOff>
    </xdr:from>
    <xdr:to>
      <xdr:col>20</xdr:col>
      <xdr:colOff>76806</xdr:colOff>
      <xdr:row>18</xdr:row>
      <xdr:rowOff>54064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6D22F5D-E91D-4918-B2C8-386A3D8E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4050" y="2736850"/>
          <a:ext cx="4344006" cy="638264"/>
        </a:xfrm>
        <a:prstGeom prst="rect">
          <a:avLst/>
        </a:prstGeom>
      </xdr:spPr>
    </xdr:pic>
    <xdr:clientData/>
  </xdr:twoCellAnchor>
  <xdr:twoCellAnchor editAs="oneCell">
    <xdr:from>
      <xdr:col>13</xdr:col>
      <xdr:colOff>552450</xdr:colOff>
      <xdr:row>25</xdr:row>
      <xdr:rowOff>0</xdr:rowOff>
    </xdr:from>
    <xdr:to>
      <xdr:col>18</xdr:col>
      <xdr:colOff>524296</xdr:colOff>
      <xdr:row>27</xdr:row>
      <xdr:rowOff>146122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E916B56-10CB-57C2-6E8D-78CE9F83F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6850" y="4794250"/>
          <a:ext cx="3019846" cy="514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FDC4-66A5-486E-A956-52B353D9D129}">
  <dimension ref="A1:K30"/>
  <sheetViews>
    <sheetView tabSelected="1" workbookViewId="0">
      <selection activeCell="C15" sqref="C15"/>
    </sheetView>
  </sheetViews>
  <sheetFormatPr defaultRowHeight="14.5" x14ac:dyDescent="0.35"/>
  <cols>
    <col min="7" max="7" width="9.90625" customWidth="1"/>
    <col min="8" max="8" width="11" customWidth="1"/>
    <col min="11" max="11" width="10.7265625" customWidth="1"/>
  </cols>
  <sheetData>
    <row r="1" spans="1:11" x14ac:dyDescent="0.35">
      <c r="B1" t="s">
        <v>13</v>
      </c>
    </row>
    <row r="2" spans="1:11" x14ac:dyDescent="0.35">
      <c r="B2" t="s">
        <v>59</v>
      </c>
      <c r="C2">
        <v>8</v>
      </c>
    </row>
    <row r="5" spans="1:11" ht="16.5" x14ac:dyDescent="0.45">
      <c r="B5" s="12"/>
      <c r="C5" s="13" t="s">
        <v>53</v>
      </c>
      <c r="D5" s="13" t="s">
        <v>54</v>
      </c>
      <c r="E5" s="13" t="s">
        <v>55</v>
      </c>
      <c r="F5" s="13" t="s">
        <v>56</v>
      </c>
      <c r="G5" s="14" t="s">
        <v>57</v>
      </c>
    </row>
    <row r="6" spans="1:11" x14ac:dyDescent="0.35">
      <c r="B6" s="7" t="s">
        <v>2</v>
      </c>
      <c r="C6" s="15">
        <f>1-C7</f>
        <v>0.7</v>
      </c>
      <c r="D6">
        <v>3</v>
      </c>
      <c r="E6">
        <f>SUM(G16:G18)</f>
        <v>231</v>
      </c>
      <c r="F6" s="3">
        <f>+E6/D6</f>
        <v>77</v>
      </c>
      <c r="G6" s="16">
        <f>SUM(H16:H18)/(D6-1)</f>
        <v>12</v>
      </c>
    </row>
    <row r="7" spans="1:11" x14ac:dyDescent="0.35">
      <c r="B7" s="9" t="s">
        <v>3</v>
      </c>
      <c r="C7" s="17">
        <v>0.3</v>
      </c>
      <c r="D7" s="10">
        <v>5</v>
      </c>
      <c r="E7" s="10">
        <f>SUM(J16:J20)</f>
        <v>289</v>
      </c>
      <c r="F7" s="18">
        <f>+E7/D7</f>
        <v>57.8</v>
      </c>
      <c r="G7" s="19">
        <f>SUM(K16:K20)/(D7-1)</f>
        <v>26.199999999999996</v>
      </c>
    </row>
    <row r="9" spans="1:11" x14ac:dyDescent="0.35">
      <c r="A9" t="s">
        <v>9</v>
      </c>
      <c r="B9" t="s">
        <v>60</v>
      </c>
      <c r="C9" s="3">
        <f>+C6*F6+C7*F7</f>
        <v>71.239999999999995</v>
      </c>
    </row>
    <row r="10" spans="1:11" x14ac:dyDescent="0.35">
      <c r="H10" s="3"/>
    </row>
    <row r="11" spans="1:11" x14ac:dyDescent="0.35">
      <c r="H11" s="3"/>
      <c r="I11" s="3"/>
    </row>
    <row r="12" spans="1:11" x14ac:dyDescent="0.35">
      <c r="A12" t="s">
        <v>10</v>
      </c>
      <c r="B12" t="s">
        <v>58</v>
      </c>
    </row>
    <row r="13" spans="1:11" x14ac:dyDescent="0.35">
      <c r="B13" t="s">
        <v>4</v>
      </c>
    </row>
    <row r="15" spans="1:11" ht="16.5" x14ac:dyDescent="0.45">
      <c r="B15" t="s">
        <v>12</v>
      </c>
      <c r="C15" s="3">
        <f>SQRT((C6^2)*(G6/D6)+(C7^2)*(G7/D7))</f>
        <v>1.5593588426016636</v>
      </c>
      <c r="F15" s="12" t="s">
        <v>5</v>
      </c>
      <c r="G15" s="13" t="s">
        <v>26</v>
      </c>
      <c r="H15" s="13" t="s">
        <v>27</v>
      </c>
      <c r="I15" s="12" t="s">
        <v>6</v>
      </c>
      <c r="J15" s="13" t="s">
        <v>28</v>
      </c>
      <c r="K15" s="14" t="s">
        <v>29</v>
      </c>
    </row>
    <row r="16" spans="1:11" x14ac:dyDescent="0.35">
      <c r="B16" t="s">
        <v>7</v>
      </c>
      <c r="C16">
        <v>0.05</v>
      </c>
      <c r="F16" s="7">
        <v>1</v>
      </c>
      <c r="G16">
        <v>81</v>
      </c>
      <c r="H16">
        <f>+(G16-$F$6)^2</f>
        <v>16</v>
      </c>
      <c r="I16" s="7">
        <v>1</v>
      </c>
      <c r="J16">
        <v>62</v>
      </c>
      <c r="K16" s="8">
        <f>+(J16-$F$7)^2</f>
        <v>17.640000000000025</v>
      </c>
    </row>
    <row r="17" spans="2:11" x14ac:dyDescent="0.35">
      <c r="B17" t="s">
        <v>8</v>
      </c>
      <c r="C17" s="2">
        <f>_xlfn.T.INV.2T(C16,7)</f>
        <v>2.3646242515927849</v>
      </c>
      <c r="F17" s="7">
        <v>2</v>
      </c>
      <c r="G17">
        <v>75</v>
      </c>
      <c r="H17">
        <f t="shared" ref="H17:H18" si="0">+(G17-$F$6)^2</f>
        <v>4</v>
      </c>
      <c r="I17" s="7">
        <v>2</v>
      </c>
      <c r="J17">
        <v>54</v>
      </c>
      <c r="K17" s="8">
        <f t="shared" ref="K17:K20" si="1">+(J17-$F$7)^2</f>
        <v>14.439999999999978</v>
      </c>
    </row>
    <row r="18" spans="2:11" ht="15" thickBot="1" x14ac:dyDescent="0.4">
      <c r="F18" s="7">
        <v>3</v>
      </c>
      <c r="G18">
        <v>75</v>
      </c>
      <c r="H18">
        <f t="shared" si="0"/>
        <v>4</v>
      </c>
      <c r="I18" s="7">
        <v>3</v>
      </c>
      <c r="J18">
        <v>57</v>
      </c>
      <c r="K18" s="8">
        <f t="shared" si="1"/>
        <v>0.63999999999999546</v>
      </c>
    </row>
    <row r="19" spans="2:11" x14ac:dyDescent="0.35">
      <c r="B19" s="27" t="s">
        <v>15</v>
      </c>
      <c r="C19" s="28"/>
      <c r="D19" s="29"/>
      <c r="F19" s="7"/>
      <c r="I19" s="7">
        <v>4</v>
      </c>
      <c r="J19">
        <v>52</v>
      </c>
      <c r="K19" s="8">
        <f t="shared" si="1"/>
        <v>33.639999999999965</v>
      </c>
    </row>
    <row r="20" spans="2:11" ht="15" thickBot="1" x14ac:dyDescent="0.4">
      <c r="B20" s="4">
        <f>+C9-C17*C15</f>
        <v>67.552702263848445</v>
      </c>
      <c r="C20" s="5" t="s">
        <v>16</v>
      </c>
      <c r="D20" s="6">
        <f>+C9+C17*C15</f>
        <v>74.927297736151544</v>
      </c>
      <c r="F20" s="9"/>
      <c r="G20" s="10"/>
      <c r="H20" s="10"/>
      <c r="I20" s="9">
        <v>5</v>
      </c>
      <c r="J20" s="10">
        <v>64</v>
      </c>
      <c r="K20" s="11">
        <f t="shared" si="1"/>
        <v>38.440000000000033</v>
      </c>
    </row>
    <row r="30" spans="2:11" ht="9" customHeight="1" x14ac:dyDescent="0.35"/>
  </sheetData>
  <mergeCells count="1">
    <mergeCell ref="B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C9FF-D543-4950-B02A-96B7CDDED587}">
  <dimension ref="A1:L22"/>
  <sheetViews>
    <sheetView workbookViewId="0">
      <selection activeCell="C16" sqref="C16"/>
    </sheetView>
  </sheetViews>
  <sheetFormatPr defaultRowHeight="14.5" x14ac:dyDescent="0.35"/>
  <cols>
    <col min="2" max="2" width="12.6328125" customWidth="1"/>
    <col min="3" max="3" width="9.36328125" bestFit="1" customWidth="1"/>
    <col min="7" max="7" width="11.6328125" customWidth="1"/>
    <col min="10" max="10" width="10.90625" customWidth="1"/>
  </cols>
  <sheetData>
    <row r="1" spans="1:12" x14ac:dyDescent="0.35">
      <c r="A1" t="s">
        <v>13</v>
      </c>
    </row>
    <row r="2" spans="1:12" x14ac:dyDescent="0.35">
      <c r="A2" t="s">
        <v>59</v>
      </c>
      <c r="B2">
        <v>8</v>
      </c>
    </row>
    <row r="5" spans="1:12" ht="16.5" x14ac:dyDescent="0.45">
      <c r="B5" s="12"/>
      <c r="C5" s="13" t="s">
        <v>53</v>
      </c>
      <c r="D5" s="13" t="s">
        <v>54</v>
      </c>
      <c r="E5" s="13" t="s">
        <v>55</v>
      </c>
      <c r="F5" s="13" t="s">
        <v>56</v>
      </c>
      <c r="G5" s="14" t="s">
        <v>57</v>
      </c>
    </row>
    <row r="6" spans="1:12" x14ac:dyDescent="0.35">
      <c r="B6" s="7" t="s">
        <v>2</v>
      </c>
      <c r="C6" s="15">
        <f>1-C7</f>
        <v>0.6</v>
      </c>
      <c r="D6">
        <v>3</v>
      </c>
      <c r="E6">
        <f>SUM(F18:F20)</f>
        <v>549</v>
      </c>
      <c r="F6" s="3">
        <f>+E6/D6</f>
        <v>183</v>
      </c>
      <c r="G6" s="16">
        <f>SUM(G18:G20)/(D6-1)</f>
        <v>19</v>
      </c>
    </row>
    <row r="7" spans="1:12" x14ac:dyDescent="0.35">
      <c r="B7" s="9" t="s">
        <v>3</v>
      </c>
      <c r="C7" s="17">
        <v>0.4</v>
      </c>
      <c r="D7" s="10">
        <v>5</v>
      </c>
      <c r="E7" s="10">
        <f>SUM(I18:I22)</f>
        <v>824</v>
      </c>
      <c r="F7" s="18">
        <f>+E7/D7</f>
        <v>164.8</v>
      </c>
      <c r="G7" s="19">
        <f>SUM(J18:J22)/(D7-1)</f>
        <v>49.699999999999996</v>
      </c>
    </row>
    <row r="9" spans="1:12" x14ac:dyDescent="0.35">
      <c r="A9" t="s">
        <v>9</v>
      </c>
      <c r="B9" t="s">
        <v>22</v>
      </c>
      <c r="C9" s="3">
        <f>+C6*F6+C7*F7</f>
        <v>175.72</v>
      </c>
    </row>
    <row r="10" spans="1:12" ht="16.5" x14ac:dyDescent="0.45">
      <c r="A10" t="s">
        <v>10</v>
      </c>
      <c r="B10" t="s">
        <v>30</v>
      </c>
      <c r="C10" s="3">
        <f>+F7</f>
        <v>164.8</v>
      </c>
      <c r="K10" s="20" t="s">
        <v>17</v>
      </c>
      <c r="L10" t="s">
        <v>18</v>
      </c>
    </row>
    <row r="11" spans="1:12" ht="16.5" x14ac:dyDescent="0.45">
      <c r="A11" t="s">
        <v>11</v>
      </c>
      <c r="B11" t="s">
        <v>31</v>
      </c>
      <c r="C11" s="3">
        <f>+F6</f>
        <v>183</v>
      </c>
      <c r="K11" s="20" t="s">
        <v>19</v>
      </c>
      <c r="L11" t="s">
        <v>20</v>
      </c>
    </row>
    <row r="12" spans="1:12" x14ac:dyDescent="0.35">
      <c r="K12" s="20" t="s">
        <v>21</v>
      </c>
      <c r="L12" t="s">
        <v>24</v>
      </c>
    </row>
    <row r="13" spans="1:12" x14ac:dyDescent="0.35">
      <c r="A13" t="s">
        <v>23</v>
      </c>
      <c r="B13" t="s">
        <v>58</v>
      </c>
      <c r="K13" s="20"/>
    </row>
    <row r="14" spans="1:12" x14ac:dyDescent="0.35">
      <c r="B14" t="s">
        <v>4</v>
      </c>
    </row>
    <row r="16" spans="1:12" x14ac:dyDescent="0.35">
      <c r="B16" t="s">
        <v>12</v>
      </c>
      <c r="C16" s="3">
        <f>SQRT(G7/D7)</f>
        <v>3.1527765540868891</v>
      </c>
    </row>
    <row r="17" spans="1:10" ht="16.5" x14ac:dyDescent="0.45">
      <c r="B17" t="s">
        <v>7</v>
      </c>
      <c r="C17">
        <v>0.05</v>
      </c>
      <c r="E17" s="12" t="s">
        <v>5</v>
      </c>
      <c r="F17" s="13" t="s">
        <v>26</v>
      </c>
      <c r="G17" s="13" t="s">
        <v>27</v>
      </c>
      <c r="H17" s="12" t="s">
        <v>6</v>
      </c>
      <c r="I17" s="13" t="s">
        <v>28</v>
      </c>
      <c r="J17" s="14" t="s">
        <v>29</v>
      </c>
    </row>
    <row r="18" spans="1:10" x14ac:dyDescent="0.35">
      <c r="B18" t="s">
        <v>14</v>
      </c>
      <c r="C18" s="2">
        <f>_xlfn.T.INV.2T(C17,4)</f>
        <v>2.7764451051977934</v>
      </c>
      <c r="E18" s="7">
        <v>1</v>
      </c>
      <c r="F18">
        <v>188</v>
      </c>
      <c r="G18">
        <f>+(F18-$F$6)^2</f>
        <v>25</v>
      </c>
      <c r="H18" s="7">
        <v>1</v>
      </c>
      <c r="I18">
        <v>160</v>
      </c>
      <c r="J18" s="8">
        <f>+(I18-$F$7)^2</f>
        <v>23.040000000000109</v>
      </c>
    </row>
    <row r="19" spans="1:10" x14ac:dyDescent="0.35">
      <c r="C19" s="2"/>
      <c r="E19" s="7">
        <v>2</v>
      </c>
      <c r="F19">
        <v>181</v>
      </c>
      <c r="G19">
        <f t="shared" ref="G19:G20" si="0">+(F19-$F$6)^2</f>
        <v>4</v>
      </c>
      <c r="H19" s="7">
        <v>2</v>
      </c>
      <c r="I19">
        <v>169</v>
      </c>
      <c r="J19" s="8">
        <f t="shared" ref="J19:J22" si="1">+(I19-$F$7)^2</f>
        <v>17.639999999999905</v>
      </c>
    </row>
    <row r="20" spans="1:10" ht="15" thickBot="1" x14ac:dyDescent="0.4">
      <c r="E20" s="7">
        <v>3</v>
      </c>
      <c r="F20">
        <v>180</v>
      </c>
      <c r="G20">
        <f t="shared" si="0"/>
        <v>9</v>
      </c>
      <c r="H20" s="7">
        <v>3</v>
      </c>
      <c r="I20">
        <v>158</v>
      </c>
      <c r="J20" s="8">
        <f t="shared" si="1"/>
        <v>46.240000000000151</v>
      </c>
    </row>
    <row r="21" spans="1:10" x14ac:dyDescent="0.35">
      <c r="A21" s="27" t="s">
        <v>15</v>
      </c>
      <c r="B21" s="28"/>
      <c r="C21" s="29"/>
      <c r="E21" s="7"/>
      <c r="H21" s="7">
        <v>4</v>
      </c>
      <c r="I21">
        <v>162</v>
      </c>
      <c r="J21" s="8">
        <f t="shared" si="1"/>
        <v>7.8400000000000638</v>
      </c>
    </row>
    <row r="22" spans="1:10" ht="17" thickBot="1" x14ac:dyDescent="0.5">
      <c r="A22" s="4">
        <f>+C10-C18*C16</f>
        <v>156.04648896862309</v>
      </c>
      <c r="B22" s="5" t="s">
        <v>25</v>
      </c>
      <c r="C22" s="6">
        <f>+C10+C18*C16</f>
        <v>173.55351103137693</v>
      </c>
      <c r="E22" s="9"/>
      <c r="F22" s="10"/>
      <c r="G22" s="10"/>
      <c r="H22" s="9">
        <v>5</v>
      </c>
      <c r="I22" s="10">
        <v>175</v>
      </c>
      <c r="J22" s="11">
        <f t="shared" si="1"/>
        <v>104.03999999999976</v>
      </c>
    </row>
  </sheetData>
  <mergeCells count="1">
    <mergeCell ref="A21:C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AEA40-1B64-4E97-A1A7-A0F899BAE87A}">
  <dimension ref="A1:N30"/>
  <sheetViews>
    <sheetView topLeftCell="A6" workbookViewId="0">
      <selection activeCell="I7" sqref="I7"/>
    </sheetView>
  </sheetViews>
  <sheetFormatPr defaultRowHeight="14.5" x14ac:dyDescent="0.35"/>
  <cols>
    <col min="7" max="8" width="9.36328125" bestFit="1" customWidth="1"/>
    <col min="9" max="9" width="9.6328125" customWidth="1"/>
    <col min="11" max="11" width="8.7265625" customWidth="1"/>
    <col min="12" max="12" width="2.453125" customWidth="1"/>
    <col min="13" max="13" width="3.36328125" customWidth="1"/>
  </cols>
  <sheetData>
    <row r="1" spans="1:14" x14ac:dyDescent="0.35">
      <c r="B1" t="s">
        <v>13</v>
      </c>
    </row>
    <row r="2" spans="1:14" x14ac:dyDescent="0.35">
      <c r="M2" t="s">
        <v>41</v>
      </c>
    </row>
    <row r="3" spans="1:14" ht="16.5" x14ac:dyDescent="0.45">
      <c r="B3" s="12"/>
      <c r="C3" s="13" t="s">
        <v>0</v>
      </c>
      <c r="D3" s="13" t="s">
        <v>1</v>
      </c>
      <c r="E3" s="13" t="s">
        <v>36</v>
      </c>
      <c r="F3" s="13" t="s">
        <v>37</v>
      </c>
      <c r="G3" s="13" t="s">
        <v>38</v>
      </c>
      <c r="H3" s="14" t="s">
        <v>39</v>
      </c>
      <c r="M3" t="s">
        <v>42</v>
      </c>
    </row>
    <row r="4" spans="1:14" x14ac:dyDescent="0.35">
      <c r="B4" s="7" t="s">
        <v>2</v>
      </c>
      <c r="C4" s="15">
        <v>0.3</v>
      </c>
      <c r="D4">
        <v>300</v>
      </c>
      <c r="E4">
        <v>100</v>
      </c>
      <c r="F4">
        <v>200</v>
      </c>
      <c r="G4" s="15">
        <f>+E4/D4</f>
        <v>0.33333333333333331</v>
      </c>
      <c r="H4" s="23">
        <f>+F4/D4</f>
        <v>0.66666666666666663</v>
      </c>
      <c r="I4" s="2"/>
      <c r="M4" t="s">
        <v>43</v>
      </c>
    </row>
    <row r="5" spans="1:14" x14ac:dyDescent="0.35">
      <c r="B5" s="9" t="s">
        <v>3</v>
      </c>
      <c r="C5" s="17">
        <v>0.7</v>
      </c>
      <c r="D5" s="10">
        <v>500</v>
      </c>
      <c r="E5" s="10">
        <v>300</v>
      </c>
      <c r="F5" s="10">
        <v>200</v>
      </c>
      <c r="G5" s="17">
        <f>+E5/D5</f>
        <v>0.6</v>
      </c>
      <c r="H5" s="24">
        <f>+F5/D5</f>
        <v>0.4</v>
      </c>
      <c r="I5" s="2"/>
      <c r="M5" t="s">
        <v>44</v>
      </c>
    </row>
    <row r="7" spans="1:14" ht="16.5" x14ac:dyDescent="0.45">
      <c r="A7" t="s">
        <v>9</v>
      </c>
      <c r="B7" t="s">
        <v>32</v>
      </c>
      <c r="C7" s="1">
        <f>+H4*C4+H5*C5</f>
        <v>0.48</v>
      </c>
      <c r="M7" t="s">
        <v>9</v>
      </c>
      <c r="N7" t="s">
        <v>45</v>
      </c>
    </row>
    <row r="8" spans="1:14" ht="16.5" x14ac:dyDescent="0.45">
      <c r="A8" t="s">
        <v>10</v>
      </c>
      <c r="B8" t="s">
        <v>33</v>
      </c>
      <c r="C8" s="1">
        <f>+H4</f>
        <v>0.66666666666666663</v>
      </c>
      <c r="M8" t="s">
        <v>10</v>
      </c>
      <c r="N8" t="s">
        <v>46</v>
      </c>
    </row>
    <row r="9" spans="1:14" ht="16.5" x14ac:dyDescent="0.45">
      <c r="A9" t="s">
        <v>11</v>
      </c>
      <c r="B9" t="s">
        <v>49</v>
      </c>
      <c r="C9" s="1">
        <f>+G5</f>
        <v>0.6</v>
      </c>
      <c r="M9" t="s">
        <v>11</v>
      </c>
      <c r="N9" t="s">
        <v>47</v>
      </c>
    </row>
    <row r="10" spans="1:14" x14ac:dyDescent="0.35">
      <c r="A10" t="s">
        <v>23</v>
      </c>
      <c r="B10" t="s">
        <v>40</v>
      </c>
      <c r="M10" t="s">
        <v>23</v>
      </c>
      <c r="N10" t="s">
        <v>48</v>
      </c>
    </row>
    <row r="11" spans="1:14" x14ac:dyDescent="0.35">
      <c r="B11" t="s">
        <v>4</v>
      </c>
      <c r="C11" s="1"/>
      <c r="M11" t="s">
        <v>50</v>
      </c>
      <c r="N11" t="s">
        <v>52</v>
      </c>
    </row>
    <row r="13" spans="1:14" ht="16.5" x14ac:dyDescent="0.45">
      <c r="B13" t="s">
        <v>34</v>
      </c>
      <c r="C13">
        <f>SQRT((C4^2)*H4*(1-H4)/(D4-1)+(C5^2)*H5*(1-H5)/(D5-1))</f>
        <v>1.7394279944636801E-2</v>
      </c>
    </row>
    <row r="14" spans="1:14" x14ac:dyDescent="0.35">
      <c r="M14" s="22"/>
    </row>
    <row r="15" spans="1:14" x14ac:dyDescent="0.35">
      <c r="B15" t="s">
        <v>7</v>
      </c>
      <c r="C15">
        <v>0.05</v>
      </c>
    </row>
    <row r="16" spans="1:14" x14ac:dyDescent="0.35">
      <c r="B16" t="s">
        <v>8</v>
      </c>
      <c r="C16" s="2">
        <f>-_xlfn.NORM.S.INV(C15/2)</f>
        <v>1.9599639845400538</v>
      </c>
    </row>
    <row r="17" spans="1:13" ht="15" thickBot="1" x14ac:dyDescent="0.4"/>
    <row r="18" spans="1:13" x14ac:dyDescent="0.35">
      <c r="B18" s="27" t="s">
        <v>15</v>
      </c>
      <c r="C18" s="28"/>
      <c r="D18" s="29"/>
      <c r="M18" s="21"/>
    </row>
    <row r="19" spans="1:13" ht="17" thickBot="1" x14ac:dyDescent="0.5">
      <c r="B19" s="25">
        <f>+C7-C16*C13</f>
        <v>0.4459078377715045</v>
      </c>
      <c r="C19" s="5" t="s">
        <v>35</v>
      </c>
      <c r="D19" s="26">
        <f>+C7+C16*C13</f>
        <v>0.51409216222849552</v>
      </c>
    </row>
    <row r="21" spans="1:13" x14ac:dyDescent="0.35">
      <c r="A21" t="s">
        <v>50</v>
      </c>
      <c r="B21" t="s">
        <v>40</v>
      </c>
    </row>
    <row r="22" spans="1:13" x14ac:dyDescent="0.35">
      <c r="B22" t="s">
        <v>4</v>
      </c>
      <c r="C22" s="1"/>
    </row>
    <row r="24" spans="1:13" ht="16.5" x14ac:dyDescent="0.45">
      <c r="B24" t="s">
        <v>51</v>
      </c>
      <c r="C24">
        <f>SQRT(G5*(1-G5)/(D5-1))</f>
        <v>2.1930844120728581E-2</v>
      </c>
    </row>
    <row r="26" spans="1:13" x14ac:dyDescent="0.35">
      <c r="B26" t="s">
        <v>7</v>
      </c>
      <c r="C26">
        <v>0.01</v>
      </c>
    </row>
    <row r="27" spans="1:13" x14ac:dyDescent="0.35">
      <c r="B27" t="s">
        <v>8</v>
      </c>
      <c r="C27" s="2">
        <f>-_xlfn.NORM.S.INV(C26/2)</f>
        <v>2.5758293035488999</v>
      </c>
    </row>
    <row r="28" spans="1:13" ht="15" thickBot="1" x14ac:dyDescent="0.4"/>
    <row r="29" spans="1:13" x14ac:dyDescent="0.35">
      <c r="B29" s="27" t="s">
        <v>15</v>
      </c>
      <c r="C29" s="28"/>
      <c r="D29" s="29"/>
    </row>
    <row r="30" spans="1:13" ht="17" thickBot="1" x14ac:dyDescent="0.5">
      <c r="B30" s="25">
        <f>+C9-C24*C27</f>
        <v>0.54350988906226416</v>
      </c>
      <c r="C30" s="5" t="s">
        <v>35</v>
      </c>
      <c r="D30" s="26">
        <f>+C9+C27*C24</f>
        <v>0.65649011093773579</v>
      </c>
    </row>
  </sheetData>
  <mergeCells count="2">
    <mergeCell ref="B18:D18"/>
    <mergeCell ref="B29:D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Foglio1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CANNATA VITTORIA [FA0300042]</dc:creator>
  <cp:lastModifiedBy>CANNATA ROBERTO</cp:lastModifiedBy>
  <dcterms:created xsi:type="dcterms:W3CDTF">2024-09-12T14:33:55Z</dcterms:created>
  <dcterms:modified xsi:type="dcterms:W3CDTF">2025-10-06T13:44:33Z</dcterms:modified>
</cp:coreProperties>
</file>