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ber\Documents\UNI\Appelli miei\2025_06_05\"/>
    </mc:Choice>
  </mc:AlternateContent>
  <xr:revisionPtr revIDLastSave="0" documentId="13_ncr:1_{B4C97EFE-E8DC-42B8-8B84-E9AB2A05B558}" xr6:coauthVersionLast="47" xr6:coauthVersionMax="47" xr10:uidLastSave="{00000000-0000-0000-0000-000000000000}"/>
  <bookViews>
    <workbookView xWindow="-110" yWindow="-110" windowWidth="19420" windowHeight="11500" xr2:uid="{E463553E-F415-4108-BD19-0A65F85ED450}"/>
  </bookViews>
  <sheets>
    <sheet name="Compito" sheetId="8" r:id="rId1"/>
    <sheet name="Quesito 1" sheetId="4" r:id="rId2"/>
    <sheet name="Quesito 2" sheetId="2" r:id="rId3"/>
    <sheet name="Quesito 3" sheetId="1" r:id="rId4"/>
    <sheet name="Quesito 4" sheetId="9" r:id="rId5"/>
    <sheet name="Quesito 5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9" l="1"/>
  <c r="E17" i="9" l="1"/>
  <c r="F17" i="9" s="1"/>
  <c r="E16" i="9"/>
  <c r="F16" i="9" s="1"/>
  <c r="C16" i="9"/>
  <c r="J32" i="9" l="1"/>
  <c r="J30" i="9"/>
  <c r="J31" i="9"/>
  <c r="J33" i="9"/>
  <c r="J29" i="9"/>
  <c r="G31" i="9"/>
  <c r="G30" i="9"/>
  <c r="G29" i="9"/>
  <c r="C19" i="9"/>
  <c r="G16" i="9" l="1"/>
  <c r="G17" i="9"/>
  <c r="C27" i="9" s="1"/>
  <c r="D22" i="9" l="1"/>
  <c r="B22" i="9"/>
  <c r="C12" i="1" l="1"/>
  <c r="M16" i="3"/>
  <c r="C28" i="1"/>
  <c r="C20" i="1"/>
  <c r="D19" i="1"/>
  <c r="D24" i="3" l="1"/>
  <c r="E24" i="3" s="1"/>
  <c r="N17" i="3" s="1"/>
  <c r="D23" i="3"/>
  <c r="E23" i="3" s="1"/>
  <c r="N16" i="3" s="1"/>
  <c r="D22" i="3"/>
  <c r="E22" i="3" s="1"/>
  <c r="M19" i="3" s="1"/>
  <c r="D21" i="3"/>
  <c r="E21" i="3" s="1"/>
  <c r="M18" i="3" s="1"/>
  <c r="D20" i="3"/>
  <c r="E20" i="3" s="1"/>
  <c r="M17" i="3" s="1"/>
  <c r="D19" i="3"/>
  <c r="E19" i="3" s="1"/>
  <c r="E18" i="3"/>
  <c r="L19" i="3" s="1"/>
  <c r="D18" i="3"/>
  <c r="D17" i="3"/>
  <c r="E17" i="3" s="1"/>
  <c r="L18" i="3" s="1"/>
  <c r="K18" i="3" s="1"/>
  <c r="D28" i="1"/>
  <c r="E28" i="1" s="1"/>
  <c r="D27" i="1"/>
  <c r="C27" i="1"/>
  <c r="D20" i="1"/>
  <c r="C19" i="1"/>
  <c r="E19" i="1" l="1"/>
  <c r="K19" i="3"/>
  <c r="K17" i="3"/>
  <c r="K16" i="3"/>
  <c r="K20" i="3"/>
  <c r="J19" i="3" s="1"/>
  <c r="E20" i="1"/>
  <c r="E27" i="1"/>
  <c r="D31" i="1" s="1"/>
  <c r="D22" i="1" l="1"/>
  <c r="F26" i="3"/>
  <c r="F22" i="3"/>
  <c r="F18" i="3"/>
  <c r="J17" i="3"/>
  <c r="J16" i="3"/>
  <c r="J18" i="3"/>
  <c r="F20" i="3" l="1"/>
  <c r="F24" i="3"/>
  <c r="F16" i="3"/>
  <c r="F25" i="3"/>
  <c r="F21" i="3"/>
  <c r="F17" i="3"/>
  <c r="F23" i="3"/>
  <c r="F19" i="3"/>
  <c r="F15" i="3"/>
  <c r="J20" i="3"/>
</calcChain>
</file>

<file path=xl/sharedStrings.xml><?xml version="1.0" encoding="utf-8"?>
<sst xmlns="http://schemas.openxmlformats.org/spreadsheetml/2006/main" count="65" uniqueCount="55">
  <si>
    <t>Anno</t>
  </si>
  <si>
    <t>Quesito a)</t>
  </si>
  <si>
    <t>Quesito b)</t>
  </si>
  <si>
    <t>Totale</t>
  </si>
  <si>
    <t>Dati</t>
  </si>
  <si>
    <t>Anno (t)</t>
  </si>
  <si>
    <t>P1</t>
  </si>
  <si>
    <t>Q1</t>
  </si>
  <si>
    <t>P2</t>
  </si>
  <si>
    <t>Q2</t>
  </si>
  <si>
    <t>Quesito b1) Domanda bene 1 in volume e in base 0</t>
  </si>
  <si>
    <t>Prodotto 1</t>
  </si>
  <si>
    <t>Prodotto 2</t>
  </si>
  <si>
    <t>var</t>
  </si>
  <si>
    <r>
      <rPr>
        <b/>
        <vertAlign val="subscript"/>
        <sz val="11"/>
        <color theme="1"/>
        <rFont val="Aptos Narrow"/>
        <family val="2"/>
        <scheme val="minor"/>
      </rPr>
      <t>0</t>
    </r>
    <r>
      <rPr>
        <b/>
        <vertAlign val="superscript"/>
        <sz val="11"/>
        <color theme="1"/>
        <rFont val="Aptos Narrow"/>
        <family val="2"/>
        <scheme val="minor"/>
      </rPr>
      <t>v</t>
    </r>
    <r>
      <rPr>
        <b/>
        <sz val="11"/>
        <color theme="1"/>
        <rFont val="Aptos Narrow"/>
        <family val="2"/>
        <scheme val="minor"/>
      </rPr>
      <t>I</t>
    </r>
    <r>
      <rPr>
        <b/>
        <vertAlign val="subscript"/>
        <sz val="11"/>
        <color theme="1"/>
        <rFont val="Aptos Narrow"/>
        <family val="2"/>
        <scheme val="minor"/>
      </rPr>
      <t xml:space="preserve">1 </t>
    </r>
    <r>
      <rPr>
        <b/>
        <sz val="11"/>
        <color theme="1"/>
        <rFont val="Aptos Narrow"/>
        <family val="2"/>
        <scheme val="minor"/>
      </rPr>
      <t xml:space="preserve"> =</t>
    </r>
  </si>
  <si>
    <r>
      <rPr>
        <b/>
        <vertAlign val="subscript"/>
        <sz val="11"/>
        <color theme="1"/>
        <rFont val="Aptos Narrow"/>
        <family val="2"/>
        <scheme val="minor"/>
      </rPr>
      <t>0</t>
    </r>
    <r>
      <rPr>
        <b/>
        <vertAlign val="superscript"/>
        <sz val="11"/>
        <color theme="1"/>
        <rFont val="Aptos Narrow"/>
        <family val="2"/>
        <scheme val="minor"/>
      </rPr>
      <t>q</t>
    </r>
    <r>
      <rPr>
        <b/>
        <sz val="11"/>
        <color theme="1"/>
        <rFont val="Aptos Narrow"/>
        <family val="2"/>
        <scheme val="minor"/>
      </rPr>
      <t>I</t>
    </r>
    <r>
      <rPr>
        <b/>
        <vertAlign val="subscript"/>
        <sz val="11"/>
        <color theme="1"/>
        <rFont val="Aptos Narrow"/>
        <family val="2"/>
        <scheme val="minor"/>
      </rPr>
      <t xml:space="preserve">1 </t>
    </r>
    <r>
      <rPr>
        <b/>
        <sz val="11"/>
        <color theme="1"/>
        <rFont val="Aptos Narrow"/>
        <family val="2"/>
        <scheme val="minor"/>
      </rPr>
      <t xml:space="preserve"> =</t>
    </r>
  </si>
  <si>
    <t>Periodo</t>
  </si>
  <si>
    <t>X</t>
  </si>
  <si>
    <t>MM4</t>
  </si>
  <si>
    <t>Comp.stag e acc.</t>
  </si>
  <si>
    <t>Serie dest</t>
  </si>
  <si>
    <t>STIMA DEI COEFFICIENTI DI STAGIONALITA'</t>
  </si>
  <si>
    <t>Coeff.corretti*</t>
  </si>
  <si>
    <t>Coeff.grezzi</t>
  </si>
  <si>
    <t>Anno1</t>
  </si>
  <si>
    <t>Anno2</t>
  </si>
  <si>
    <t>Anno3</t>
  </si>
  <si>
    <t>Q3</t>
  </si>
  <si>
    <t>Q4</t>
  </si>
  <si>
    <t>Media</t>
  </si>
  <si>
    <t>*corretti con il principio della conservazione della base</t>
  </si>
  <si>
    <t>Lisciamento MM e trend-ciclo</t>
  </si>
  <si>
    <r>
      <rPr>
        <b/>
        <vertAlign val="subscript"/>
        <sz val="11"/>
        <color theme="1"/>
        <rFont val="Aptos Narrow"/>
        <family val="2"/>
        <scheme val="minor"/>
      </rPr>
      <t>0</t>
    </r>
    <r>
      <rPr>
        <b/>
        <vertAlign val="superscript"/>
        <sz val="11"/>
        <color theme="1"/>
        <rFont val="Aptos Narrow"/>
        <family val="2"/>
        <scheme val="minor"/>
      </rPr>
      <t>p</t>
    </r>
    <r>
      <rPr>
        <b/>
        <sz val="11"/>
        <color theme="1"/>
        <rFont val="Aptos Narrow"/>
        <family val="2"/>
        <scheme val="minor"/>
      </rPr>
      <t>I</t>
    </r>
    <r>
      <rPr>
        <b/>
        <vertAlign val="superscript"/>
        <sz val="11"/>
        <color theme="1"/>
        <rFont val="Aptos Narrow"/>
        <family val="2"/>
        <scheme val="minor"/>
      </rPr>
      <t>P</t>
    </r>
    <r>
      <rPr>
        <b/>
        <vertAlign val="subscript"/>
        <sz val="11"/>
        <color theme="1"/>
        <rFont val="Aptos Narrow"/>
        <family val="2"/>
        <scheme val="minor"/>
      </rPr>
      <t xml:space="preserve">1 </t>
    </r>
    <r>
      <rPr>
        <b/>
        <sz val="11"/>
        <color theme="1"/>
        <rFont val="Aptos Narrow"/>
        <family val="2"/>
        <scheme val="minor"/>
      </rPr>
      <t xml:space="preserve"> =</t>
    </r>
  </si>
  <si>
    <t>Wh</t>
  </si>
  <si>
    <t>nh</t>
  </si>
  <si>
    <t>sum(yh)</t>
  </si>
  <si>
    <t>E*(yh)</t>
  </si>
  <si>
    <t>var.corr(yh)</t>
  </si>
  <si>
    <t>M</t>
  </si>
  <si>
    <t>F</t>
  </si>
  <si>
    <t>E*t(y)</t>
  </si>
  <si>
    <t>Mi serve l'errore standard</t>
  </si>
  <si>
    <t>ES(y)</t>
  </si>
  <si>
    <t xml:space="preserve">alfa </t>
  </si>
  <si>
    <t>Maschi</t>
  </si>
  <si>
    <t>yh</t>
  </si>
  <si>
    <t>(yh-E(yh))^2</t>
  </si>
  <si>
    <t>Femmine</t>
  </si>
  <si>
    <t>z-crit</t>
  </si>
  <si>
    <t>a)</t>
  </si>
  <si>
    <t>Campione piccolo  e varianza ignota -&gt; uso la statistica t-student con n-1 gradi di libertà</t>
  </si>
  <si>
    <t>b)</t>
  </si>
  <si>
    <t>Intervallo di confidenza</t>
  </si>
  <si>
    <r>
      <t xml:space="preserve">&lt;= </t>
    </r>
    <r>
      <rPr>
        <sz val="11"/>
        <color theme="1"/>
        <rFont val="Aptos Narrow"/>
        <family val="2"/>
      </rPr>
      <t>μ</t>
    </r>
    <r>
      <rPr>
        <sz val="11"/>
        <color theme="1"/>
        <rFont val="Aptos Narrow"/>
        <family val="2"/>
        <scheme val="minor"/>
      </rPr>
      <t xml:space="preserve"> &lt;=</t>
    </r>
  </si>
  <si>
    <t>Quesito a) L'indice di Paasche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</si>
</sst>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vertAlign val="subscript"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vertAlign val="superscript"/>
      <sz val="11"/>
      <color theme="1"/>
      <name val="Aptos Narrow"/>
      <family val="2"/>
      <scheme val="minor"/>
    </font>
    <font>
      <sz val="11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164" fontId="0" fillId="0" borderId="0" xfId="0" applyNumberFormat="1"/>
    <xf numFmtId="0" fontId="4" fillId="0" borderId="0" xfId="0" applyFont="1"/>
    <xf numFmtId="0" fontId="2" fillId="0" borderId="0" xfId="0" applyFont="1"/>
    <xf numFmtId="165" fontId="0" fillId="0" borderId="0" xfId="0" applyNumberFormat="1"/>
    <xf numFmtId="0" fontId="0" fillId="0" borderId="2" xfId="0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0" fillId="0" borderId="7" xfId="0" applyBorder="1"/>
    <xf numFmtId="0" fontId="0" fillId="0" borderId="1" xfId="0" applyBorder="1"/>
    <xf numFmtId="2" fontId="0" fillId="0" borderId="0" xfId="0" applyNumberFormat="1"/>
    <xf numFmtId="0" fontId="0" fillId="0" borderId="8" xfId="0" applyBorder="1"/>
    <xf numFmtId="0" fontId="2" fillId="2" borderId="0" xfId="0" applyFont="1" applyFill="1"/>
    <xf numFmtId="166" fontId="0" fillId="0" borderId="0" xfId="0" applyNumberFormat="1"/>
    <xf numFmtId="164" fontId="0" fillId="0" borderId="8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165" fontId="2" fillId="2" borderId="0" xfId="0" applyNumberFormat="1" applyFont="1" applyFill="1"/>
    <xf numFmtId="9" fontId="0" fillId="0" borderId="0" xfId="1" applyFont="1"/>
    <xf numFmtId="0" fontId="2" fillId="2" borderId="6" xfId="0" applyFont="1" applyFill="1" applyBorder="1"/>
    <xf numFmtId="164" fontId="0" fillId="2" borderId="8" xfId="0" applyNumberFormat="1" applyFill="1" applyBorder="1"/>
    <xf numFmtId="0" fontId="2" fillId="0" borderId="9" xfId="0" applyFont="1" applyBorder="1"/>
    <xf numFmtId="0" fontId="2" fillId="3" borderId="4" xfId="0" applyFont="1" applyFill="1" applyBorder="1"/>
    <xf numFmtId="0" fontId="0" fillId="0" borderId="10" xfId="0" applyBorder="1"/>
    <xf numFmtId="164" fontId="0" fillId="3" borderId="7" xfId="0" applyNumberFormat="1" applyFill="1" applyBorder="1"/>
    <xf numFmtId="164" fontId="0" fillId="0" borderId="7" xfId="0" applyNumberFormat="1" applyBorder="1"/>
    <xf numFmtId="0" fontId="0" fillId="0" borderId="11" xfId="0" applyBorder="1"/>
    <xf numFmtId="164" fontId="0" fillId="3" borderId="1" xfId="0" applyNumberFormat="1" applyFill="1" applyBorder="1"/>
    <xf numFmtId="164" fontId="0" fillId="0" borderId="1" xfId="0" applyNumberFormat="1" applyBorder="1"/>
    <xf numFmtId="0" fontId="0" fillId="0" borderId="3" xfId="0" applyBorder="1"/>
    <xf numFmtId="2" fontId="2" fillId="3" borderId="4" xfId="0" applyNumberFormat="1" applyFont="1" applyFill="1" applyBorder="1"/>
    <xf numFmtId="2" fontId="2" fillId="0" borderId="6" xfId="0" applyNumberFormat="1" applyFont="1" applyBorder="1"/>
    <xf numFmtId="164" fontId="0" fillId="2" borderId="3" xfId="0" applyNumberFormat="1" applyFill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0" fillId="0" borderId="15" xfId="0" applyBorder="1"/>
    <xf numFmtId="9" fontId="0" fillId="0" borderId="0" xfId="1" applyFont="1" applyBorder="1"/>
    <xf numFmtId="2" fontId="0" fillId="0" borderId="16" xfId="0" applyNumberFormat="1" applyBorder="1"/>
    <xf numFmtId="0" fontId="0" fillId="0" borderId="17" xfId="0" applyBorder="1"/>
    <xf numFmtId="9" fontId="0" fillId="0" borderId="18" xfId="1" applyFont="1" applyBorder="1"/>
    <xf numFmtId="0" fontId="0" fillId="0" borderId="18" xfId="0" applyBorder="1"/>
    <xf numFmtId="164" fontId="0" fillId="0" borderId="18" xfId="0" applyNumberFormat="1" applyBorder="1"/>
    <xf numFmtId="2" fontId="0" fillId="0" borderId="19" xfId="0" applyNumberFormat="1" applyBorder="1"/>
    <xf numFmtId="1" fontId="0" fillId="0" borderId="16" xfId="0" applyNumberFormat="1" applyBorder="1"/>
    <xf numFmtId="1" fontId="0" fillId="0" borderId="19" xfId="0" applyNumberFormat="1" applyBorder="1"/>
    <xf numFmtId="164" fontId="2" fillId="2" borderId="0" xfId="0" applyNumberFormat="1" applyFont="1" applyFill="1"/>
    <xf numFmtId="164" fontId="0" fillId="2" borderId="0" xfId="0" applyNumberFormat="1" applyFill="1"/>
    <xf numFmtId="0" fontId="0" fillId="2" borderId="0" xfId="0" applyFill="1"/>
    <xf numFmtId="0" fontId="2" fillId="2" borderId="0" xfId="0" applyFont="1" applyFill="1" applyAlignment="1">
      <alignment horizontal="left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4" Type="http://schemas.openxmlformats.org/officeDocument/2006/relationships/image" Target="../media/image1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508000</xdr:colOff>
      <xdr:row>32</xdr:row>
      <xdr:rowOff>82550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E8484851-A55A-CD92-EB04-FC5F89C80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165600" cy="5975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246062</xdr:colOff>
      <xdr:row>7</xdr:row>
      <xdr:rowOff>150687</xdr:rowOff>
    </xdr:from>
    <xdr:to>
      <xdr:col>14</xdr:col>
      <xdr:colOff>150813</xdr:colOff>
      <xdr:row>24</xdr:row>
      <xdr:rowOff>73959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063B1951-5766-91C8-8252-7BFC567FF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062" y="1428625"/>
          <a:ext cx="8461376" cy="3026834"/>
        </a:xfrm>
        <a:prstGeom prst="rect">
          <a:avLst/>
        </a:prstGeom>
      </xdr:spPr>
    </xdr:pic>
    <xdr:clientData/>
  </xdr:twoCellAnchor>
  <xdr:twoCellAnchor editAs="oneCell">
    <xdr:from>
      <xdr:col>0</xdr:col>
      <xdr:colOff>230189</xdr:colOff>
      <xdr:row>24</xdr:row>
      <xdr:rowOff>47624</xdr:rowOff>
    </xdr:from>
    <xdr:to>
      <xdr:col>14</xdr:col>
      <xdr:colOff>444502</xdr:colOff>
      <xdr:row>52</xdr:row>
      <xdr:rowOff>97749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45670D37-11AF-62C6-CF50-5EEAC5759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0189" y="4429124"/>
          <a:ext cx="8770938" cy="5161875"/>
        </a:xfrm>
        <a:prstGeom prst="rect">
          <a:avLst/>
        </a:prstGeom>
      </xdr:spPr>
    </xdr:pic>
    <xdr:clientData/>
  </xdr:twoCellAnchor>
  <xdr:twoCellAnchor editAs="oneCell">
    <xdr:from>
      <xdr:col>0</xdr:col>
      <xdr:colOff>134938</xdr:colOff>
      <xdr:row>53</xdr:row>
      <xdr:rowOff>63500</xdr:rowOff>
    </xdr:from>
    <xdr:to>
      <xdr:col>14</xdr:col>
      <xdr:colOff>603251</xdr:colOff>
      <xdr:row>81</xdr:row>
      <xdr:rowOff>55713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id="{A0A0D0DF-20A0-38DF-E010-6DE155E85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4938" y="9739313"/>
          <a:ext cx="9024938" cy="5103963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82</xdr:row>
      <xdr:rowOff>55563</xdr:rowOff>
    </xdr:from>
    <xdr:to>
      <xdr:col>14</xdr:col>
      <xdr:colOff>509343</xdr:colOff>
      <xdr:row>108</xdr:row>
      <xdr:rowOff>177131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B1C6A15C-9D4C-CE58-26B6-B33E768B8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8625" y="15025688"/>
          <a:ext cx="8637343" cy="4868193"/>
        </a:xfrm>
        <a:prstGeom prst="rect">
          <a:avLst/>
        </a:prstGeom>
      </xdr:spPr>
    </xdr:pic>
    <xdr:clientData/>
  </xdr:twoCellAnchor>
  <xdr:twoCellAnchor editAs="oneCell">
    <xdr:from>
      <xdr:col>0</xdr:col>
      <xdr:colOff>182563</xdr:colOff>
      <xdr:row>0</xdr:row>
      <xdr:rowOff>0</xdr:rowOff>
    </xdr:from>
    <xdr:to>
      <xdr:col>15</xdr:col>
      <xdr:colOff>131447</xdr:colOff>
      <xdr:row>7</xdr:row>
      <xdr:rowOff>55748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168FB3E3-F9A9-379B-506E-C60EA8CF6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2563" y="0"/>
          <a:ext cx="9116697" cy="13336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14</xdr:col>
      <xdr:colOff>569099</xdr:colOff>
      <xdr:row>138</xdr:row>
      <xdr:rowOff>55563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4AEB2B45-A9A9-A09D-027C-89C29F6B5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20081875"/>
          <a:ext cx="9125724" cy="51673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500064</xdr:colOff>
      <xdr:row>5</xdr:row>
      <xdr:rowOff>15597</xdr:rowOff>
    </xdr:from>
    <xdr:to>
      <xdr:col>16</xdr:col>
      <xdr:colOff>285752</xdr:colOff>
      <xdr:row>34</xdr:row>
      <xdr:rowOff>100940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4C226530-9093-CFC8-4E9A-F6E3291AF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0064" y="928410"/>
          <a:ext cx="9564688" cy="53796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611182</xdr:colOff>
      <xdr:row>4</xdr:row>
      <xdr:rowOff>79374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EB4A14E8-A2EC-E332-4EA6-19CAFE3F5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390182" cy="8096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44838</xdr:colOff>
      <xdr:row>14</xdr:row>
      <xdr:rowOff>177800</xdr:rowOff>
    </xdr:from>
    <xdr:to>
      <xdr:col>14</xdr:col>
      <xdr:colOff>162626</xdr:colOff>
      <xdr:row>19</xdr:row>
      <xdr:rowOff>50800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8E120F8F-80BA-4EC4-B82D-8C5368A81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988" y="2813050"/>
          <a:ext cx="4994588" cy="793750"/>
        </a:xfrm>
        <a:prstGeom prst="rect">
          <a:avLst/>
        </a:prstGeom>
      </xdr:spPr>
    </xdr:pic>
    <xdr:clientData/>
  </xdr:twoCellAnchor>
  <xdr:twoCellAnchor editAs="oneCell">
    <xdr:from>
      <xdr:col>16</xdr:col>
      <xdr:colOff>103188</xdr:colOff>
      <xdr:row>19</xdr:row>
      <xdr:rowOff>179387</xdr:rowOff>
    </xdr:from>
    <xdr:to>
      <xdr:col>20</xdr:col>
      <xdr:colOff>16486</xdr:colOff>
      <xdr:row>23</xdr:row>
      <xdr:rowOff>5767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C21137E0-1244-45C7-B046-FE007049F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15563" y="3727450"/>
          <a:ext cx="2358048" cy="604255"/>
        </a:xfrm>
        <a:prstGeom prst="rect">
          <a:avLst/>
        </a:prstGeom>
      </xdr:spPr>
    </xdr:pic>
    <xdr:clientData/>
  </xdr:twoCellAnchor>
  <xdr:twoCellAnchor editAs="oneCell">
    <xdr:from>
      <xdr:col>6</xdr:col>
      <xdr:colOff>385763</xdr:colOff>
      <xdr:row>22</xdr:row>
      <xdr:rowOff>75069</xdr:rowOff>
    </xdr:from>
    <xdr:to>
      <xdr:col>15</xdr:col>
      <xdr:colOff>528342</xdr:colOff>
      <xdr:row>27</xdr:row>
      <xdr:rowOff>121726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0DF84ABF-788A-4344-9D0B-52471DC22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86263" y="4218444"/>
          <a:ext cx="5643267" cy="975345"/>
        </a:xfrm>
        <a:prstGeom prst="rect">
          <a:avLst/>
        </a:prstGeom>
      </xdr:spPr>
    </xdr:pic>
    <xdr:clientData/>
  </xdr:twoCellAnchor>
  <xdr:twoCellAnchor editAs="oneCell">
    <xdr:from>
      <xdr:col>8</xdr:col>
      <xdr:colOff>531812</xdr:colOff>
      <xdr:row>9</xdr:row>
      <xdr:rowOff>63501</xdr:rowOff>
    </xdr:from>
    <xdr:to>
      <xdr:col>17</xdr:col>
      <xdr:colOff>52158</xdr:colOff>
      <xdr:row>15</xdr:row>
      <xdr:rowOff>28939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1BC3E29-40DE-B55D-3C7D-19958819F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54687" y="1730376"/>
          <a:ext cx="5021034" cy="1100501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0</xdr:row>
      <xdr:rowOff>0</xdr:rowOff>
    </xdr:from>
    <xdr:to>
      <xdr:col>20</xdr:col>
      <xdr:colOff>14093</xdr:colOff>
      <xdr:row>9</xdr:row>
      <xdr:rowOff>145448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F9635710-D901-0A13-174D-79D0E6FE0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22813" y="0"/>
          <a:ext cx="7848405" cy="181232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377825</xdr:colOff>
      <xdr:row>21</xdr:row>
      <xdr:rowOff>30250</xdr:rowOff>
    </xdr:from>
    <xdr:to>
      <xdr:col>17</xdr:col>
      <xdr:colOff>292896</xdr:colOff>
      <xdr:row>24</xdr:row>
      <xdr:rowOff>138261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0C9D0BC-B65E-43A2-AE6F-4FA50B6F5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37450" y="3864063"/>
          <a:ext cx="3582196" cy="655698"/>
        </a:xfrm>
        <a:prstGeom prst="rect">
          <a:avLst/>
        </a:prstGeom>
      </xdr:spPr>
    </xdr:pic>
    <xdr:clientData/>
  </xdr:twoCellAnchor>
  <xdr:twoCellAnchor editAs="oneCell">
    <xdr:from>
      <xdr:col>10</xdr:col>
      <xdr:colOff>514350</xdr:colOff>
      <xdr:row>16</xdr:row>
      <xdr:rowOff>139700</xdr:rowOff>
    </xdr:from>
    <xdr:to>
      <xdr:col>17</xdr:col>
      <xdr:colOff>566027</xdr:colOff>
      <xdr:row>20</xdr:row>
      <xdr:rowOff>18213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8509B86A-55A5-4452-8478-8D567634C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48500" y="3454400"/>
          <a:ext cx="4318877" cy="615113"/>
        </a:xfrm>
        <a:prstGeom prst="rect">
          <a:avLst/>
        </a:prstGeom>
      </xdr:spPr>
    </xdr:pic>
    <xdr:clientData/>
  </xdr:twoCellAnchor>
  <xdr:twoCellAnchor editAs="oneCell">
    <xdr:from>
      <xdr:col>11</xdr:col>
      <xdr:colOff>595313</xdr:colOff>
      <xdr:row>25</xdr:row>
      <xdr:rowOff>134938</xdr:rowOff>
    </xdr:from>
    <xdr:to>
      <xdr:col>16</xdr:col>
      <xdr:colOff>473484</xdr:colOff>
      <xdr:row>28</xdr:row>
      <xdr:rowOff>139778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D49BEF78-1FC5-C04A-C870-21657F14A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54938" y="4699001"/>
          <a:ext cx="2934109" cy="552527"/>
        </a:xfrm>
        <a:prstGeom prst="rect">
          <a:avLst/>
        </a:prstGeom>
      </xdr:spPr>
    </xdr:pic>
    <xdr:clientData/>
  </xdr:twoCellAnchor>
  <xdr:twoCellAnchor editAs="oneCell">
    <xdr:from>
      <xdr:col>0</xdr:col>
      <xdr:colOff>246062</xdr:colOff>
      <xdr:row>0</xdr:row>
      <xdr:rowOff>68313</xdr:rowOff>
    </xdr:from>
    <xdr:to>
      <xdr:col>10</xdr:col>
      <xdr:colOff>330017</xdr:colOff>
      <xdr:row>12</xdr:row>
      <xdr:rowOff>92544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FFBD1936-4287-1253-53ED-740DDE737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6062" y="68313"/>
          <a:ext cx="6632393" cy="221498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247650</xdr:colOff>
      <xdr:row>32</xdr:row>
      <xdr:rowOff>127000</xdr:rowOff>
    </xdr:from>
    <xdr:to>
      <xdr:col>15</xdr:col>
      <xdr:colOff>70504</xdr:colOff>
      <xdr:row>35</xdr:row>
      <xdr:rowOff>88972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47B65935-202D-412C-8BA1-70614299B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64200" y="6051550"/>
          <a:ext cx="4686954" cy="514422"/>
        </a:xfrm>
        <a:prstGeom prst="rect">
          <a:avLst/>
        </a:prstGeom>
      </xdr:spPr>
    </xdr:pic>
    <xdr:clientData/>
  </xdr:twoCellAnchor>
  <xdr:twoCellAnchor editAs="oneCell">
    <xdr:from>
      <xdr:col>7</xdr:col>
      <xdr:colOff>550879</xdr:colOff>
      <xdr:row>21</xdr:row>
      <xdr:rowOff>177800</xdr:rowOff>
    </xdr:from>
    <xdr:to>
      <xdr:col>14</xdr:col>
      <xdr:colOff>400050</xdr:colOff>
      <xdr:row>32</xdr:row>
      <xdr:rowOff>76737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EEACC4E5-DC8F-4402-80A8-B58900A4B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57829" y="4070350"/>
          <a:ext cx="4713271" cy="1924587"/>
        </a:xfrm>
        <a:prstGeom prst="rect">
          <a:avLst/>
        </a:prstGeom>
      </xdr:spPr>
    </xdr:pic>
    <xdr:clientData/>
  </xdr:twoCellAnchor>
  <xdr:twoCellAnchor editAs="oneCell">
    <xdr:from>
      <xdr:col>2</xdr:col>
      <xdr:colOff>184150</xdr:colOff>
      <xdr:row>0</xdr:row>
      <xdr:rowOff>0</xdr:rowOff>
    </xdr:from>
    <xdr:to>
      <xdr:col>14</xdr:col>
      <xdr:colOff>150596</xdr:colOff>
      <xdr:row>10</xdr:row>
      <xdr:rowOff>103627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89072CDD-F164-98C6-77E5-95B0B6CE2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3350" y="0"/>
          <a:ext cx="8418296" cy="19514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5C035-7748-4533-95B2-D56060DF67ED}">
  <dimension ref="A1"/>
  <sheetViews>
    <sheetView tabSelected="1" workbookViewId="0">
      <selection activeCell="I20" sqref="I20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3B394-687F-4CF2-A242-2A3620B4D500}">
  <dimension ref="A1"/>
  <sheetViews>
    <sheetView zoomScale="80" zoomScaleNormal="80" workbookViewId="0">
      <selection activeCell="Q137" sqref="Q137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1D786-5641-4C9C-8FE8-29E7A934C813}">
  <dimension ref="A1"/>
  <sheetViews>
    <sheetView zoomScale="80" zoomScaleNormal="80" workbookViewId="0">
      <selection activeCell="U21" sqref="U21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012C4-63DC-43DD-89E9-B137B5C27F49}">
  <dimension ref="A4:F31"/>
  <sheetViews>
    <sheetView zoomScale="80" zoomScaleNormal="80" workbookViewId="0">
      <selection activeCell="F13" sqref="F13"/>
    </sheetView>
  </sheetViews>
  <sheetFormatPr defaultRowHeight="14.5" x14ac:dyDescent="0.35"/>
  <cols>
    <col min="3" max="3" width="10.81640625" customWidth="1"/>
    <col min="4" max="4" width="9.7265625" customWidth="1"/>
    <col min="5" max="5" width="10.453125" customWidth="1"/>
  </cols>
  <sheetData>
    <row r="4" spans="1:6" ht="15" thickBot="1" x14ac:dyDescent="0.4">
      <c r="A4" t="s">
        <v>4</v>
      </c>
    </row>
    <row r="5" spans="1:6" ht="15" thickBot="1" x14ac:dyDescent="0.4">
      <c r="B5" s="6" t="s">
        <v>5</v>
      </c>
      <c r="C5" s="7" t="s">
        <v>6</v>
      </c>
      <c r="D5" s="7" t="s">
        <v>7</v>
      </c>
      <c r="E5" s="7" t="s">
        <v>8</v>
      </c>
      <c r="F5" s="8" t="s">
        <v>9</v>
      </c>
    </row>
    <row r="6" spans="1:6" x14ac:dyDescent="0.35">
      <c r="B6" s="9">
        <v>0</v>
      </c>
      <c r="C6" s="1">
        <v>3</v>
      </c>
      <c r="D6" s="1">
        <v>12</v>
      </c>
      <c r="E6" s="1">
        <v>7</v>
      </c>
      <c r="F6" s="15">
        <v>8</v>
      </c>
    </row>
    <row r="7" spans="1:6" ht="15" thickBot="1" x14ac:dyDescent="0.4">
      <c r="B7" s="10">
        <v>1</v>
      </c>
      <c r="C7" s="16">
        <v>4</v>
      </c>
      <c r="D7" s="16">
        <v>10</v>
      </c>
      <c r="E7" s="16">
        <v>8</v>
      </c>
      <c r="F7" s="17">
        <v>10</v>
      </c>
    </row>
    <row r="8" spans="1:6" x14ac:dyDescent="0.35">
      <c r="C8" s="1"/>
      <c r="D8" s="1"/>
      <c r="E8" s="1"/>
      <c r="F8" s="1"/>
    </row>
    <row r="10" spans="1:6" x14ac:dyDescent="0.35">
      <c r="A10" s="2" t="s">
        <v>54</v>
      </c>
      <c r="B10" s="2"/>
      <c r="C10" s="2"/>
    </row>
    <row r="12" spans="1:6" ht="17.5" x14ac:dyDescent="0.45">
      <c r="B12" s="13" t="s">
        <v>32</v>
      </c>
      <c r="C12" s="18">
        <f>+(C7*D7+E7*F7)/(C6*D7+E6*F7)</f>
        <v>1.2</v>
      </c>
    </row>
    <row r="13" spans="1:6" x14ac:dyDescent="0.35">
      <c r="C13" s="4"/>
      <c r="D13" s="1"/>
      <c r="E13" s="1"/>
      <c r="F13" s="1"/>
    </row>
    <row r="14" spans="1:6" x14ac:dyDescent="0.35">
      <c r="D14" s="1"/>
      <c r="E14" s="14"/>
      <c r="F14" s="1"/>
    </row>
    <row r="16" spans="1:6" x14ac:dyDescent="0.35">
      <c r="A16" s="2" t="s">
        <v>10</v>
      </c>
    </row>
    <row r="17" spans="1:5" ht="15" thickBot="1" x14ac:dyDescent="0.4"/>
    <row r="18" spans="1:5" ht="15" thickBot="1" x14ac:dyDescent="0.4">
      <c r="B18" s="6" t="s">
        <v>0</v>
      </c>
      <c r="C18" s="7" t="s">
        <v>11</v>
      </c>
      <c r="D18" s="7" t="s">
        <v>12</v>
      </c>
      <c r="E18" s="8" t="s">
        <v>3</v>
      </c>
    </row>
    <row r="19" spans="1:5" x14ac:dyDescent="0.35">
      <c r="B19" s="9">
        <v>0</v>
      </c>
      <c r="C19" s="1">
        <f>+C6*D6</f>
        <v>36</v>
      </c>
      <c r="D19" s="1">
        <f>+E6*F6</f>
        <v>56</v>
      </c>
      <c r="E19" s="15">
        <f>+C19+D19</f>
        <v>92</v>
      </c>
    </row>
    <row r="20" spans="1:5" ht="15" thickBot="1" x14ac:dyDescent="0.4">
      <c r="B20" s="10">
        <v>1</v>
      </c>
      <c r="C20" s="16">
        <f>+C7*D7</f>
        <v>40</v>
      </c>
      <c r="D20" s="16">
        <f>+E7*F7</f>
        <v>80</v>
      </c>
      <c r="E20" s="17">
        <f>+C20+D20</f>
        <v>120</v>
      </c>
    </row>
    <row r="21" spans="1:5" x14ac:dyDescent="0.35">
      <c r="D21" s="19"/>
    </row>
    <row r="22" spans="1:5" ht="17.5" x14ac:dyDescent="0.45">
      <c r="B22" s="13" t="s">
        <v>13</v>
      </c>
      <c r="C22" s="13" t="s">
        <v>14</v>
      </c>
      <c r="D22" s="13">
        <f>+E20/E19-1</f>
        <v>0.30434782608695654</v>
      </c>
    </row>
    <row r="24" spans="1:5" x14ac:dyDescent="0.35">
      <c r="A24" s="2" t="s">
        <v>10</v>
      </c>
    </row>
    <row r="25" spans="1:5" ht="15" thickBot="1" x14ac:dyDescent="0.4"/>
    <row r="26" spans="1:5" ht="15" thickBot="1" x14ac:dyDescent="0.4">
      <c r="B26" s="6" t="s">
        <v>0</v>
      </c>
      <c r="C26" s="7" t="s">
        <v>11</v>
      </c>
      <c r="D26" s="7" t="s">
        <v>12</v>
      </c>
      <c r="E26" s="8" t="s">
        <v>3</v>
      </c>
    </row>
    <row r="27" spans="1:5" x14ac:dyDescent="0.35">
      <c r="B27" s="9">
        <v>0</v>
      </c>
      <c r="C27" s="1">
        <f>+C6*D6</f>
        <v>36</v>
      </c>
      <c r="D27" s="1">
        <f>+E6*F6</f>
        <v>56</v>
      </c>
      <c r="E27" s="15">
        <f>+C27+D27</f>
        <v>92</v>
      </c>
    </row>
    <row r="28" spans="1:5" ht="15" thickBot="1" x14ac:dyDescent="0.4">
      <c r="B28" s="10">
        <v>1</v>
      </c>
      <c r="C28" s="16">
        <f>+C6*D7</f>
        <v>30</v>
      </c>
      <c r="D28" s="16">
        <f>+E6*F7</f>
        <v>70</v>
      </c>
      <c r="E28" s="17">
        <f>+C28+D28</f>
        <v>100</v>
      </c>
    </row>
    <row r="31" spans="1:5" ht="17.5" x14ac:dyDescent="0.45">
      <c r="B31" s="13" t="s">
        <v>13</v>
      </c>
      <c r="C31" s="13" t="s">
        <v>15</v>
      </c>
      <c r="D31" s="13">
        <f>+E28/E27-1</f>
        <v>8.6956521739130377E-2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166DD-8FB1-48FA-A873-BB74C417493B}">
  <dimension ref="A15:J33"/>
  <sheetViews>
    <sheetView zoomScale="80" zoomScaleNormal="80" workbookViewId="0">
      <selection activeCell="N11" sqref="N11"/>
    </sheetView>
  </sheetViews>
  <sheetFormatPr defaultRowHeight="14.5" x14ac:dyDescent="0.35"/>
  <cols>
    <col min="7" max="7" width="10.6328125" bestFit="1" customWidth="1"/>
    <col min="10" max="10" width="13.08984375" customWidth="1"/>
  </cols>
  <sheetData>
    <row r="15" spans="2:7" x14ac:dyDescent="0.35">
      <c r="B15" s="34"/>
      <c r="C15" s="35" t="s">
        <v>33</v>
      </c>
      <c r="D15" s="35" t="s">
        <v>34</v>
      </c>
      <c r="E15" s="35" t="s">
        <v>35</v>
      </c>
      <c r="F15" s="35" t="s">
        <v>36</v>
      </c>
      <c r="G15" s="36" t="s">
        <v>37</v>
      </c>
    </row>
    <row r="16" spans="2:7" x14ac:dyDescent="0.35">
      <c r="B16" s="37" t="s">
        <v>38</v>
      </c>
      <c r="C16" s="38">
        <f>1-C17</f>
        <v>0.7</v>
      </c>
      <c r="D16">
        <v>3</v>
      </c>
      <c r="E16">
        <f>SUM(F29:F31)</f>
        <v>243</v>
      </c>
      <c r="F16" s="1">
        <f>+E16/D16</f>
        <v>81</v>
      </c>
      <c r="G16" s="39">
        <f>SUM(G29:G31)/(D16-1)</f>
        <v>36</v>
      </c>
    </row>
    <row r="17" spans="1:10" x14ac:dyDescent="0.35">
      <c r="B17" s="40" t="s">
        <v>39</v>
      </c>
      <c r="C17" s="41">
        <v>0.3</v>
      </c>
      <c r="D17" s="42">
        <v>5</v>
      </c>
      <c r="E17" s="42">
        <f>SUM(I29:I33)</f>
        <v>289</v>
      </c>
      <c r="F17" s="43">
        <f>+E17/D17</f>
        <v>57.8</v>
      </c>
      <c r="G17" s="44">
        <f>SUM(J29:J33)/(D17-1)</f>
        <v>26.199999999999996</v>
      </c>
    </row>
    <row r="19" spans="1:10" x14ac:dyDescent="0.35">
      <c r="A19" t="s">
        <v>49</v>
      </c>
      <c r="B19" s="13" t="s">
        <v>40</v>
      </c>
      <c r="C19" s="47">
        <f>+C16*F16+C17*F17</f>
        <v>74.039999999999992</v>
      </c>
    </row>
    <row r="20" spans="1:10" x14ac:dyDescent="0.35">
      <c r="C20" s="1"/>
    </row>
    <row r="21" spans="1:10" x14ac:dyDescent="0.35">
      <c r="A21" t="s">
        <v>51</v>
      </c>
      <c r="B21" s="50" t="s">
        <v>52</v>
      </c>
      <c r="C21" s="50"/>
      <c r="D21" s="50"/>
    </row>
    <row r="22" spans="1:10" x14ac:dyDescent="0.35">
      <c r="B22" s="48">
        <f>+C19-C29*C27</f>
        <v>68.080583906806496</v>
      </c>
      <c r="C22" s="49" t="s">
        <v>53</v>
      </c>
      <c r="D22" s="48">
        <f>+C19+C29*C27</f>
        <v>79.999416093193489</v>
      </c>
    </row>
    <row r="23" spans="1:10" x14ac:dyDescent="0.35">
      <c r="B23" s="1"/>
      <c r="D23" s="1"/>
    </row>
    <row r="24" spans="1:10" x14ac:dyDescent="0.35">
      <c r="B24" t="s">
        <v>50</v>
      </c>
    </row>
    <row r="25" spans="1:10" x14ac:dyDescent="0.35">
      <c r="B25" t="s">
        <v>41</v>
      </c>
    </row>
    <row r="27" spans="1:10" x14ac:dyDescent="0.35">
      <c r="B27" t="s">
        <v>42</v>
      </c>
      <c r="C27" s="1">
        <f>SQRT((C16^2)*(G16/D16)+(C17^2)*(G17/D17))</f>
        <v>2.5202380839912721</v>
      </c>
    </row>
    <row r="28" spans="1:10" x14ac:dyDescent="0.35">
      <c r="B28" t="s">
        <v>43</v>
      </c>
      <c r="C28">
        <v>0.05</v>
      </c>
      <c r="E28" s="34" t="s">
        <v>44</v>
      </c>
      <c r="F28" s="35" t="s">
        <v>45</v>
      </c>
      <c r="G28" s="35" t="s">
        <v>46</v>
      </c>
      <c r="H28" s="34" t="s">
        <v>47</v>
      </c>
      <c r="I28" s="35" t="s">
        <v>45</v>
      </c>
      <c r="J28" s="36" t="s">
        <v>46</v>
      </c>
    </row>
    <row r="29" spans="1:10" x14ac:dyDescent="0.35">
      <c r="B29" t="s">
        <v>48</v>
      </c>
      <c r="C29" s="11">
        <f>_xlfn.T.INV.2T(C28,7)</f>
        <v>2.3646242515927849</v>
      </c>
      <c r="E29" s="37">
        <v>1</v>
      </c>
      <c r="F29">
        <v>81</v>
      </c>
      <c r="G29" s="1">
        <f>+(F29-$F$16)^2</f>
        <v>0</v>
      </c>
      <c r="H29" s="37">
        <v>1</v>
      </c>
      <c r="I29">
        <v>62</v>
      </c>
      <c r="J29" s="45">
        <f>+(I29-$F$17)^2</f>
        <v>17.640000000000025</v>
      </c>
    </row>
    <row r="30" spans="1:10" x14ac:dyDescent="0.35">
      <c r="E30" s="37">
        <v>2</v>
      </c>
      <c r="F30">
        <v>75</v>
      </c>
      <c r="G30" s="1">
        <f t="shared" ref="G30:G31" si="0">+(F30-$F$16)^2</f>
        <v>36</v>
      </c>
      <c r="H30" s="37">
        <v>2</v>
      </c>
      <c r="I30">
        <v>54</v>
      </c>
      <c r="J30" s="45">
        <f t="shared" ref="J30:J33" si="1">+(I30-$F$17)^2</f>
        <v>14.439999999999978</v>
      </c>
    </row>
    <row r="31" spans="1:10" x14ac:dyDescent="0.35">
      <c r="C31" s="1"/>
      <c r="E31" s="37">
        <v>3</v>
      </c>
      <c r="F31">
        <v>87</v>
      </c>
      <c r="G31" s="1">
        <f t="shared" si="0"/>
        <v>36</v>
      </c>
      <c r="H31" s="37">
        <v>3</v>
      </c>
      <c r="I31">
        <v>57</v>
      </c>
      <c r="J31" s="45">
        <f t="shared" si="1"/>
        <v>0.63999999999999546</v>
      </c>
    </row>
    <row r="32" spans="1:10" x14ac:dyDescent="0.35">
      <c r="E32" s="37"/>
      <c r="H32" s="37">
        <v>4</v>
      </c>
      <c r="I32">
        <v>52</v>
      </c>
      <c r="J32" s="45">
        <f t="shared" si="1"/>
        <v>33.639999999999965</v>
      </c>
    </row>
    <row r="33" spans="5:10" x14ac:dyDescent="0.35">
      <c r="E33" s="40"/>
      <c r="F33" s="42"/>
      <c r="G33" s="42"/>
      <c r="H33" s="40">
        <v>5</v>
      </c>
      <c r="I33" s="42">
        <v>64</v>
      </c>
      <c r="J33" s="46">
        <f t="shared" si="1"/>
        <v>38.440000000000033</v>
      </c>
    </row>
  </sheetData>
  <mergeCells count="1">
    <mergeCell ref="B21:D2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EFFFF-E022-4766-B0D1-89502A096353}">
  <dimension ref="A1:N28"/>
  <sheetViews>
    <sheetView zoomScale="80" zoomScaleNormal="80" workbookViewId="0">
      <selection activeCell="E27" sqref="E27"/>
    </sheetView>
  </sheetViews>
  <sheetFormatPr defaultRowHeight="14.5" x14ac:dyDescent="0.35"/>
  <cols>
    <col min="5" max="5" width="16.08984375" customWidth="1"/>
    <col min="6" max="6" width="9.08984375" bestFit="1" customWidth="1"/>
    <col min="10" max="10" width="15" customWidth="1"/>
    <col min="11" max="11" width="11" customWidth="1"/>
  </cols>
  <sheetData>
    <row r="1" spans="1:14" ht="15" customHeight="1" x14ac:dyDescent="0.35"/>
    <row r="12" spans="1:14" x14ac:dyDescent="0.35">
      <c r="A12" t="s">
        <v>2</v>
      </c>
      <c r="I12" t="s">
        <v>1</v>
      </c>
    </row>
    <row r="13" spans="1:14" ht="14" customHeight="1" thickBot="1" x14ac:dyDescent="0.4"/>
    <row r="14" spans="1:14" ht="15" thickBot="1" x14ac:dyDescent="0.4">
      <c r="B14" s="6" t="s">
        <v>16</v>
      </c>
      <c r="C14" s="7" t="s">
        <v>17</v>
      </c>
      <c r="D14" s="7" t="s">
        <v>18</v>
      </c>
      <c r="E14" s="7" t="s">
        <v>19</v>
      </c>
      <c r="F14" s="20" t="s">
        <v>20</v>
      </c>
      <c r="J14" s="3" t="s">
        <v>21</v>
      </c>
    </row>
    <row r="15" spans="1:14" ht="15" thickBot="1" x14ac:dyDescent="0.4">
      <c r="B15" s="9">
        <v>1</v>
      </c>
      <c r="C15">
        <v>31</v>
      </c>
      <c r="F15" s="21">
        <f>+C15-J16</f>
        <v>19.609375</v>
      </c>
      <c r="I15" s="22"/>
      <c r="J15" s="23" t="s">
        <v>22</v>
      </c>
      <c r="K15" s="8" t="s">
        <v>23</v>
      </c>
      <c r="L15" s="6" t="s">
        <v>24</v>
      </c>
      <c r="M15" s="7" t="s">
        <v>25</v>
      </c>
      <c r="N15" s="8" t="s">
        <v>26</v>
      </c>
    </row>
    <row r="16" spans="1:14" x14ac:dyDescent="0.35">
      <c r="B16" s="9">
        <v>2</v>
      </c>
      <c r="C16">
        <v>18</v>
      </c>
      <c r="F16" s="21">
        <f>+C16-J17</f>
        <v>24.609375</v>
      </c>
      <c r="G16" s="1"/>
      <c r="I16" s="24" t="s">
        <v>7</v>
      </c>
      <c r="J16" s="25">
        <f>+K16-$K$20</f>
        <v>11.390625</v>
      </c>
      <c r="K16" s="15">
        <f>SUM(L16:N16)/2</f>
        <v>11.4375</v>
      </c>
      <c r="L16" s="9"/>
      <c r="M16" s="1">
        <f>+E19</f>
        <v>10.75</v>
      </c>
      <c r="N16" s="15">
        <f>+E23</f>
        <v>12.125</v>
      </c>
    </row>
    <row r="17" spans="2:14" x14ac:dyDescent="0.35">
      <c r="B17" s="9">
        <v>3</v>
      </c>
      <c r="C17">
        <v>30</v>
      </c>
      <c r="D17" s="1">
        <f>+(0.5*C15+C16+C17+C18+0.5*C19)/4</f>
        <v>24.25</v>
      </c>
      <c r="E17" s="1">
        <f>+C17-D17</f>
        <v>5.75</v>
      </c>
      <c r="F17" s="21">
        <f>+C17-J18</f>
        <v>24.546875</v>
      </c>
      <c r="G17" s="1"/>
      <c r="I17" s="24" t="s">
        <v>9</v>
      </c>
      <c r="J17" s="25">
        <f>+K17-$K$20</f>
        <v>-6.609375</v>
      </c>
      <c r="K17" s="15">
        <f t="shared" ref="K17:K19" si="0">SUM(L17:N17)/2</f>
        <v>-6.5625</v>
      </c>
      <c r="L17" s="9"/>
      <c r="M17" s="1">
        <f>+E20</f>
        <v>-6.375</v>
      </c>
      <c r="N17" s="15">
        <f>+E24</f>
        <v>-6.75</v>
      </c>
    </row>
    <row r="18" spans="2:14" x14ac:dyDescent="0.35">
      <c r="B18" s="9">
        <v>4</v>
      </c>
      <c r="C18">
        <v>15</v>
      </c>
      <c r="D18" s="1">
        <f t="shared" ref="D18:D24" si="1">+(0.5*C16+C17+C18+C19+0.5*C20)/4</f>
        <v>25.375</v>
      </c>
      <c r="E18" s="1">
        <f t="shared" ref="E18:E24" si="2">+C18-D18</f>
        <v>-10.375</v>
      </c>
      <c r="F18" s="21">
        <f>+C18-J19</f>
        <v>25.234375</v>
      </c>
      <c r="G18" s="1"/>
      <c r="I18" s="24" t="s">
        <v>27</v>
      </c>
      <c r="J18" s="25">
        <f>+K18-$K$20</f>
        <v>5.453125</v>
      </c>
      <c r="K18" s="15">
        <f t="shared" si="0"/>
        <v>5.5</v>
      </c>
      <c r="L18" s="26">
        <f>+E17</f>
        <v>5.75</v>
      </c>
      <c r="M18" s="1">
        <f>+E21</f>
        <v>5.25</v>
      </c>
      <c r="N18" s="12"/>
    </row>
    <row r="19" spans="2:14" ht="15" thickBot="1" x14ac:dyDescent="0.4">
      <c r="B19" s="9">
        <v>5</v>
      </c>
      <c r="C19">
        <v>37</v>
      </c>
      <c r="D19" s="1">
        <f t="shared" si="1"/>
        <v>26.25</v>
      </c>
      <c r="E19" s="1">
        <f t="shared" si="2"/>
        <v>10.75</v>
      </c>
      <c r="F19" s="21">
        <f>+C19-J16</f>
        <v>25.609375</v>
      </c>
      <c r="G19" s="1"/>
      <c r="I19" s="27" t="s">
        <v>28</v>
      </c>
      <c r="J19" s="28">
        <f>+K19-$K$20</f>
        <v>-10.234375</v>
      </c>
      <c r="K19" s="17">
        <f t="shared" si="0"/>
        <v>-10.1875</v>
      </c>
      <c r="L19" s="29">
        <f>+E18</f>
        <v>-10.375</v>
      </c>
      <c r="M19" s="16">
        <f>+E22</f>
        <v>-10</v>
      </c>
      <c r="N19" s="30"/>
    </row>
    <row r="20" spans="2:14" ht="15" thickBot="1" x14ac:dyDescent="0.4">
      <c r="B20" s="9">
        <v>6</v>
      </c>
      <c r="C20">
        <v>21</v>
      </c>
      <c r="D20" s="1">
        <f t="shared" si="1"/>
        <v>27.375</v>
      </c>
      <c r="E20" s="1">
        <f t="shared" si="2"/>
        <v>-6.375</v>
      </c>
      <c r="F20" s="21">
        <f>+C20-J17</f>
        <v>27.609375</v>
      </c>
      <c r="G20" s="1"/>
      <c r="I20" s="6" t="s">
        <v>29</v>
      </c>
      <c r="J20" s="31">
        <f>SUM(J16:J19)</f>
        <v>0</v>
      </c>
      <c r="K20" s="32">
        <f>AVERAGE(K16:K19)</f>
        <v>4.6875E-2</v>
      </c>
    </row>
    <row r="21" spans="2:14" x14ac:dyDescent="0.35">
      <c r="B21" s="9">
        <v>7</v>
      </c>
      <c r="C21">
        <v>34</v>
      </c>
      <c r="D21" s="1">
        <f t="shared" si="1"/>
        <v>28.75</v>
      </c>
      <c r="E21" s="1">
        <f t="shared" si="2"/>
        <v>5.25</v>
      </c>
      <c r="F21" s="21">
        <f>+C21-J18</f>
        <v>28.546875</v>
      </c>
      <c r="G21" s="1"/>
      <c r="J21" t="s">
        <v>30</v>
      </c>
    </row>
    <row r="22" spans="2:14" x14ac:dyDescent="0.35">
      <c r="B22" s="9">
        <v>8</v>
      </c>
      <c r="C22">
        <v>20</v>
      </c>
      <c r="D22" s="1">
        <f t="shared" si="1"/>
        <v>30</v>
      </c>
      <c r="E22" s="1">
        <f t="shared" si="2"/>
        <v>-10</v>
      </c>
      <c r="F22" s="21">
        <f>+C22-J19</f>
        <v>30.234375</v>
      </c>
      <c r="G22" s="1"/>
    </row>
    <row r="23" spans="2:14" x14ac:dyDescent="0.35">
      <c r="B23" s="9">
        <v>9</v>
      </c>
      <c r="C23">
        <v>43</v>
      </c>
      <c r="D23" s="1">
        <f t="shared" si="1"/>
        <v>30.875</v>
      </c>
      <c r="E23" s="1">
        <f t="shared" si="2"/>
        <v>12.125</v>
      </c>
      <c r="F23" s="21">
        <f>+C23-J16</f>
        <v>31.609375</v>
      </c>
      <c r="G23" s="1"/>
      <c r="K23" s="11"/>
    </row>
    <row r="24" spans="2:14" x14ac:dyDescent="0.35">
      <c r="B24" s="9">
        <v>10</v>
      </c>
      <c r="C24">
        <v>25</v>
      </c>
      <c r="D24" s="1">
        <f t="shared" si="1"/>
        <v>31.75</v>
      </c>
      <c r="E24" s="1">
        <f t="shared" si="2"/>
        <v>-6.75</v>
      </c>
      <c r="F24" s="21">
        <f>+C24-J17</f>
        <v>31.609375</v>
      </c>
      <c r="G24" s="1"/>
    </row>
    <row r="25" spans="2:14" x14ac:dyDescent="0.35">
      <c r="B25" s="9">
        <v>11</v>
      </c>
      <c r="C25">
        <v>37</v>
      </c>
      <c r="E25" s="1"/>
      <c r="F25" s="21">
        <f>+C25-J18</f>
        <v>31.546875</v>
      </c>
      <c r="G25" s="1"/>
    </row>
    <row r="26" spans="2:14" ht="15" thickBot="1" x14ac:dyDescent="0.4">
      <c r="B26" s="10">
        <v>12</v>
      </c>
      <c r="C26" s="5">
        <v>24</v>
      </c>
      <c r="D26" s="5"/>
      <c r="E26" s="16"/>
      <c r="F26" s="33">
        <f>+C26-J19</f>
        <v>34.234375</v>
      </c>
    </row>
    <row r="28" spans="2:14" x14ac:dyDescent="0.35">
      <c r="B28" t="s">
        <v>31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Compito</vt:lpstr>
      <vt:lpstr>Quesito 1</vt:lpstr>
      <vt:lpstr>Quesito 2</vt:lpstr>
      <vt:lpstr>Quesito 3</vt:lpstr>
      <vt:lpstr>Quesito 4</vt:lpstr>
      <vt:lpstr>Quesito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CANNATA ROBERTO</dc:creator>
  <cp:lastModifiedBy>CANNATA ROBERTO</cp:lastModifiedBy>
  <dcterms:created xsi:type="dcterms:W3CDTF">2024-12-28T08:47:49Z</dcterms:created>
  <dcterms:modified xsi:type="dcterms:W3CDTF">2025-05-24T13:48:14Z</dcterms:modified>
</cp:coreProperties>
</file>