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ber\Documents\UNI\Appelli miei\2025_06_19\"/>
    </mc:Choice>
  </mc:AlternateContent>
  <xr:revisionPtr revIDLastSave="0" documentId="13_ncr:1_{E0FD5AB8-C240-41A0-8B23-03C3CE377419}" xr6:coauthVersionLast="47" xr6:coauthVersionMax="47" xr10:uidLastSave="{00000000-0000-0000-0000-000000000000}"/>
  <bookViews>
    <workbookView xWindow="-110" yWindow="-110" windowWidth="19420" windowHeight="11500" xr2:uid="{E463553E-F415-4108-BD19-0A65F85ED450}"/>
  </bookViews>
  <sheets>
    <sheet name="Compito" sheetId="8" r:id="rId1"/>
    <sheet name="Quesito 1" sheetId="4" r:id="rId2"/>
    <sheet name="Quesito 2" sheetId="2" r:id="rId3"/>
    <sheet name="Quesito 3" sheetId="1" r:id="rId4"/>
    <sheet name="Quesito 4" sheetId="9" r:id="rId5"/>
    <sheet name="Quesito 5" sheetId="3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9" l="1"/>
  <c r="B42" i="9" s="1"/>
  <c r="D42" i="9"/>
  <c r="C42" i="9"/>
  <c r="F41" i="9"/>
  <c r="E41" i="9"/>
  <c r="C41" i="9"/>
  <c r="B41" i="9"/>
  <c r="F39" i="9"/>
  <c r="E39" i="9"/>
  <c r="C39" i="9"/>
  <c r="B39" i="9"/>
  <c r="D35" i="9"/>
  <c r="D34" i="9"/>
  <c r="D41" i="9" s="1"/>
  <c r="D33" i="9"/>
  <c r="D32" i="9"/>
  <c r="D39" i="9" s="1"/>
  <c r="B24" i="9"/>
  <c r="E20" i="9"/>
  <c r="D20" i="9"/>
  <c r="C20" i="9"/>
  <c r="F40" i="9" s="1"/>
  <c r="B20" i="9"/>
  <c r="F19" i="9"/>
  <c r="F18" i="9"/>
  <c r="F17" i="9"/>
  <c r="F16" i="9"/>
  <c r="F20" i="9" s="1"/>
  <c r="D36" i="9" s="1"/>
  <c r="D32" i="1"/>
  <c r="D31" i="1"/>
  <c r="D30" i="1"/>
  <c r="D25" i="1"/>
  <c r="D24" i="1"/>
  <c r="D23" i="1"/>
  <c r="B48" i="3"/>
  <c r="B49" i="3" s="1"/>
  <c r="G48" i="3" s="1"/>
  <c r="B25" i="3"/>
  <c r="B24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E20" i="3" s="1"/>
  <c r="D12" i="3"/>
  <c r="D20" i="3" s="1"/>
  <c r="F43" i="9" l="1"/>
  <c r="E40" i="9"/>
  <c r="D40" i="9"/>
  <c r="C40" i="9"/>
  <c r="C43" i="9" s="1"/>
  <c r="B40" i="9"/>
  <c r="B43" i="9" s="1"/>
  <c r="D43" i="9"/>
  <c r="B45" i="9" s="1"/>
  <c r="E42" i="9"/>
  <c r="B27" i="3"/>
  <c r="B28" i="3" s="1"/>
  <c r="I48" i="3"/>
  <c r="E43" i="9" l="1"/>
  <c r="C33" i="3"/>
  <c r="D33" i="3" s="1"/>
  <c r="E33" i="3" s="1"/>
  <c r="C38" i="3"/>
  <c r="D38" i="3" s="1"/>
  <c r="E38" i="3" s="1"/>
  <c r="C37" i="3"/>
  <c r="D37" i="3" s="1"/>
  <c r="E37" i="3" s="1"/>
  <c r="E26" i="3"/>
  <c r="C36" i="3"/>
  <c r="D36" i="3" s="1"/>
  <c r="E36" i="3" s="1"/>
  <c r="C35" i="3"/>
  <c r="D35" i="3" s="1"/>
  <c r="E35" i="3" s="1"/>
  <c r="C40" i="3"/>
  <c r="D40" i="3" s="1"/>
  <c r="E40" i="3" s="1"/>
  <c r="C34" i="3"/>
  <c r="D34" i="3" s="1"/>
  <c r="E34" i="3" s="1"/>
  <c r="C39" i="3"/>
  <c r="D39" i="3" s="1"/>
  <c r="E39" i="3" s="1"/>
  <c r="G26" i="3"/>
  <c r="E41" i="3" l="1"/>
  <c r="B43" i="3" s="1"/>
  <c r="B44" i="3" s="1"/>
  <c r="B46" i="3" s="1"/>
  <c r="K42" i="3" s="1"/>
</calcChain>
</file>

<file path=xl/sharedStrings.xml><?xml version="1.0" encoding="utf-8"?>
<sst xmlns="http://schemas.openxmlformats.org/spreadsheetml/2006/main" count="80" uniqueCount="68">
  <si>
    <t>Anno</t>
  </si>
  <si>
    <t>Totale</t>
  </si>
  <si>
    <t>X</t>
  </si>
  <si>
    <t>F</t>
  </si>
  <si>
    <t>a)</t>
  </si>
  <si>
    <t>b)</t>
  </si>
  <si>
    <t>OUTPUT RIEPILOGO</t>
  </si>
  <si>
    <t>Statistica della regressione</t>
  </si>
  <si>
    <t>R multiplo</t>
  </si>
  <si>
    <t>R al quadrato</t>
  </si>
  <si>
    <t>R al quadrato corretto</t>
  </si>
  <si>
    <t>Errore standard</t>
  </si>
  <si>
    <t>Osservazioni</t>
  </si>
  <si>
    <t>ANALISI VARIANZA</t>
  </si>
  <si>
    <t>t</t>
  </si>
  <si>
    <t>Y</t>
  </si>
  <si>
    <t>X*Y</t>
  </si>
  <si>
    <t>X^2</t>
  </si>
  <si>
    <t>gdl</t>
  </si>
  <si>
    <t>SQ</t>
  </si>
  <si>
    <t>MQ</t>
  </si>
  <si>
    <t>Significatività F</t>
  </si>
  <si>
    <t>Regressione</t>
  </si>
  <si>
    <t>Residuo</t>
  </si>
  <si>
    <t>Coefficienti</t>
  </si>
  <si>
    <t>Stat t</t>
  </si>
  <si>
    <t>Valore di significatività</t>
  </si>
  <si>
    <t>Inferiore 95%</t>
  </si>
  <si>
    <t>Superiore 95%</t>
  </si>
  <si>
    <t>Inferiore 95,0%</t>
  </si>
  <si>
    <t>Superiore 95,0%</t>
  </si>
  <si>
    <t>Intercetta</t>
  </si>
  <si>
    <t>Variabile X 1</t>
  </si>
  <si>
    <t>Somma</t>
  </si>
  <si>
    <t>E(y)</t>
  </si>
  <si>
    <t>La retta di regressione è:</t>
  </si>
  <si>
    <t>E(x)</t>
  </si>
  <si>
    <t>y =</t>
  </si>
  <si>
    <t>+</t>
  </si>
  <si>
    <t>x</t>
  </si>
  <si>
    <t>Beta 1</t>
  </si>
  <si>
    <t>Beta 0</t>
  </si>
  <si>
    <t>Y'</t>
  </si>
  <si>
    <t>U</t>
  </si>
  <si>
    <t>U^2</t>
  </si>
  <si>
    <t>s=</t>
  </si>
  <si>
    <t>ES(Beta1)=</t>
  </si>
  <si>
    <t>T-test</t>
  </si>
  <si>
    <t>alfa =</t>
  </si>
  <si>
    <t>T-crit +</t>
  </si>
  <si>
    <t>T-crit -</t>
  </si>
  <si>
    <t>Dal momento che il valore del test finisce dentro la regione di accettazione, non rifiuto l'ipotesi che Beta1 sia uguale a zero. Vuol dire che la variabile x non influisce in maniera significativa sulla y</t>
  </si>
  <si>
    <t>Commento: ricordiamo come si calcolano i numeri indici (slides 75-79)</t>
  </si>
  <si>
    <r>
      <rPr>
        <b/>
        <vertAlign val="subscript"/>
        <sz val="11"/>
        <color theme="1"/>
        <rFont val="Aptos Narrow"/>
        <family val="2"/>
        <scheme val="minor"/>
      </rPr>
      <t>0</t>
    </r>
    <r>
      <rPr>
        <b/>
        <sz val="11"/>
        <color theme="1"/>
        <rFont val="Aptos Narrow"/>
        <family val="2"/>
        <scheme val="minor"/>
      </rPr>
      <t>I</t>
    </r>
    <r>
      <rPr>
        <b/>
        <vertAlign val="subscript"/>
        <sz val="11"/>
        <color theme="1"/>
        <rFont val="Aptos Narrow"/>
        <family val="2"/>
        <scheme val="minor"/>
      </rPr>
      <t>t</t>
    </r>
  </si>
  <si>
    <r>
      <rPr>
        <b/>
        <vertAlign val="subscript"/>
        <sz val="11"/>
        <color theme="1"/>
        <rFont val="Aptos Narrow"/>
        <family val="2"/>
        <scheme val="minor"/>
      </rPr>
      <t>t-1</t>
    </r>
    <r>
      <rPr>
        <b/>
        <sz val="11"/>
        <color theme="1"/>
        <rFont val="Aptos Narrow"/>
        <family val="2"/>
        <scheme val="minor"/>
      </rPr>
      <t>I</t>
    </r>
    <r>
      <rPr>
        <b/>
        <vertAlign val="subscript"/>
        <sz val="11"/>
        <color theme="1"/>
        <rFont val="Aptos Narrow"/>
        <family val="2"/>
        <scheme val="minor"/>
      </rPr>
      <t>t</t>
    </r>
  </si>
  <si>
    <t>-</t>
  </si>
  <si>
    <r>
      <t>x</t>
    </r>
    <r>
      <rPr>
        <b/>
        <vertAlign val="subscript"/>
        <sz val="11"/>
        <color theme="1"/>
        <rFont val="Aptos Narrow"/>
        <family val="2"/>
        <scheme val="minor"/>
      </rPr>
      <t>t</t>
    </r>
  </si>
  <si>
    <r>
      <t xml:space="preserve">Risulta allora che </t>
    </r>
    <r>
      <rPr>
        <vertAlign val="subscript"/>
        <sz val="11"/>
        <color theme="1"/>
        <rFont val="Aptos Narrow"/>
        <family val="2"/>
        <scheme val="minor"/>
      </rPr>
      <t>0</t>
    </r>
    <r>
      <rPr>
        <sz val="11"/>
        <color theme="1"/>
        <rFont val="Aptos Narrow"/>
        <family val="2"/>
        <scheme val="minor"/>
      </rPr>
      <t>I</t>
    </r>
    <r>
      <rPr>
        <vertAlign val="subscript"/>
        <sz val="11"/>
        <color theme="1"/>
        <rFont val="Aptos Narrow"/>
        <family val="2"/>
        <scheme val="minor"/>
      </rPr>
      <t>t</t>
    </r>
    <r>
      <rPr>
        <sz val="11"/>
        <color theme="1"/>
        <rFont val="Aptos Narrow"/>
        <family val="2"/>
        <scheme val="minor"/>
      </rPr>
      <t xml:space="preserve"> = (x</t>
    </r>
    <r>
      <rPr>
        <vertAlign val="subscript"/>
        <sz val="11"/>
        <color theme="1"/>
        <rFont val="Aptos Narrow"/>
        <family val="2"/>
        <scheme val="minor"/>
      </rPr>
      <t>t</t>
    </r>
    <r>
      <rPr>
        <sz val="11"/>
        <color theme="1"/>
        <rFont val="Aptos Narrow"/>
        <family val="2"/>
        <scheme val="minor"/>
      </rPr>
      <t xml:space="preserve"> /x</t>
    </r>
    <r>
      <rPr>
        <vertAlign val="subscript"/>
        <sz val="11"/>
        <color theme="1"/>
        <rFont val="Aptos Narrow"/>
        <family val="2"/>
        <scheme val="minor"/>
      </rPr>
      <t>0</t>
    </r>
    <r>
      <rPr>
        <sz val="11"/>
        <color theme="1"/>
        <rFont val="Aptos Narrow"/>
        <family val="2"/>
        <scheme val="minor"/>
      </rPr>
      <t xml:space="preserve"> )*100  =&gt; x</t>
    </r>
    <r>
      <rPr>
        <vertAlign val="subscript"/>
        <sz val="11"/>
        <color theme="1"/>
        <rFont val="Aptos Narrow"/>
        <family val="2"/>
        <scheme val="minor"/>
      </rPr>
      <t>t</t>
    </r>
    <r>
      <rPr>
        <sz val="11"/>
        <color theme="1"/>
        <rFont val="Aptos Narrow"/>
        <family val="2"/>
        <scheme val="minor"/>
      </rPr>
      <t xml:space="preserve"> = (</t>
    </r>
    <r>
      <rPr>
        <vertAlign val="subscript"/>
        <sz val="11"/>
        <color theme="1"/>
        <rFont val="Aptos Narrow"/>
        <family val="2"/>
        <scheme val="minor"/>
      </rPr>
      <t>0</t>
    </r>
    <r>
      <rPr>
        <sz val="11"/>
        <color theme="1"/>
        <rFont val="Aptos Narrow"/>
        <family val="2"/>
        <scheme val="minor"/>
      </rPr>
      <t>I</t>
    </r>
    <r>
      <rPr>
        <vertAlign val="subscript"/>
        <sz val="11"/>
        <color theme="1"/>
        <rFont val="Aptos Narrow"/>
        <family val="2"/>
        <scheme val="minor"/>
      </rPr>
      <t>t</t>
    </r>
    <r>
      <rPr>
        <sz val="11"/>
        <color theme="1"/>
        <rFont val="Aptos Narrow"/>
        <family val="2"/>
        <scheme val="minor"/>
      </rPr>
      <t xml:space="preserve"> * x</t>
    </r>
    <r>
      <rPr>
        <vertAlign val="subscript"/>
        <sz val="11"/>
        <color theme="1"/>
        <rFont val="Aptos Narrow"/>
        <family val="2"/>
        <scheme val="minor"/>
      </rPr>
      <t>0</t>
    </r>
    <r>
      <rPr>
        <sz val="11"/>
        <color theme="1"/>
        <rFont val="Aptos Narrow"/>
        <family val="2"/>
        <scheme val="minor"/>
      </rPr>
      <t>)/100. Attenzione i numeri indici in questo caso sono espressi in percentuale</t>
    </r>
  </si>
  <si>
    <t>Livelli professionali</t>
  </si>
  <si>
    <t>Totale t-1</t>
  </si>
  <si>
    <t>Totale t</t>
  </si>
  <si>
    <t>a) Commento: calcolo il tasso di transizione dallo stato 1 allo stato 3</t>
  </si>
  <si>
    <t>p13</t>
  </si>
  <si>
    <t>b) Commento: mi servono i tassi di transizione alla categoria 3, dallo stato 1, 2 e i tassi di permanenza nella 3. Poi calcolo il fabbisogno a t+1, ipotizzando non ci siano entrate o uscite</t>
  </si>
  <si>
    <t xml:space="preserve">     Prendo il numero di quelli che stavano in 1 al tempo t e calcolo quanti andranno in 3 e quelli stavano in 2 e che andranno in 3 sulla base del tasso di transizione al tempo t</t>
  </si>
  <si>
    <t xml:space="preserve">     Poi prendo quelle che erano in 3 al tempo t e che rimarranno in 3 sulla base del tasso di permanenza al tempo t</t>
  </si>
  <si>
    <t>Totale t+1</t>
  </si>
  <si>
    <t xml:space="preserve">La risposta 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</si>
</sst>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7" formatCode="#,##0.0"/>
    <numFmt numFmtId="168" formatCode="0.00000"/>
    <numFmt numFmtId="169" formatCode="0.0%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vertAlign val="subscript"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vertAlign val="subscript"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164" fontId="0" fillId="0" borderId="0" xfId="0" applyNumberFormat="1"/>
    <xf numFmtId="0" fontId="4" fillId="0" borderId="0" xfId="0" applyFont="1"/>
    <xf numFmtId="0" fontId="2" fillId="0" borderId="0" xfId="0" applyFont="1"/>
    <xf numFmtId="0" fontId="0" fillId="0" borderId="1" xfId="0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5" xfId="0" applyBorder="1"/>
    <xf numFmtId="0" fontId="0" fillId="0" borderId="6" xfId="0" applyBorder="1"/>
    <xf numFmtId="0" fontId="2" fillId="2" borderId="0" xfId="0" applyFont="1" applyFill="1"/>
    <xf numFmtId="164" fontId="2" fillId="2" borderId="0" xfId="0" applyNumberFormat="1" applyFont="1" applyFill="1"/>
    <xf numFmtId="0" fontId="0" fillId="2" borderId="0" xfId="0" applyFill="1"/>
    <xf numFmtId="0" fontId="4" fillId="0" borderId="7" xfId="0" applyFont="1" applyBorder="1" applyAlignment="1">
      <alignment horizontal="centerContinuous"/>
    </xf>
    <xf numFmtId="0" fontId="4" fillId="0" borderId="7" xfId="0" applyFont="1" applyBorder="1" applyAlignment="1">
      <alignment horizontal="center"/>
    </xf>
    <xf numFmtId="3" fontId="0" fillId="0" borderId="0" xfId="0" applyNumberFormat="1"/>
    <xf numFmtId="3" fontId="0" fillId="0" borderId="6" xfId="0" applyNumberFormat="1" applyBorder="1"/>
    <xf numFmtId="3" fontId="2" fillId="0" borderId="3" xfId="0" applyNumberFormat="1" applyFont="1" applyBorder="1"/>
    <xf numFmtId="3" fontId="2" fillId="0" borderId="4" xfId="0" applyNumberFormat="1" applyFont="1" applyBorder="1"/>
    <xf numFmtId="3" fontId="2" fillId="0" borderId="0" xfId="0" applyNumberFormat="1" applyFont="1"/>
    <xf numFmtId="0" fontId="2" fillId="2" borderId="0" xfId="0" applyFont="1" applyFill="1" applyAlignment="1">
      <alignment horizontal="center"/>
    </xf>
    <xf numFmtId="167" fontId="0" fillId="0" borderId="0" xfId="0" applyNumberFormat="1"/>
    <xf numFmtId="167" fontId="0" fillId="0" borderId="6" xfId="0" applyNumberFormat="1" applyBorder="1"/>
    <xf numFmtId="167" fontId="2" fillId="0" borderId="4" xfId="0" applyNumberFormat="1" applyFont="1" applyBorder="1"/>
    <xf numFmtId="168" fontId="0" fillId="0" borderId="0" xfId="0" applyNumberFormat="1"/>
    <xf numFmtId="0" fontId="2" fillId="2" borderId="0" xfId="0" applyFont="1" applyFill="1"/>
    <xf numFmtId="0" fontId="0" fillId="0" borderId="0" xfId="0"/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169" fontId="0" fillId="0" borderId="0" xfId="1" applyNumberFormat="1" applyFont="1" applyFill="1" applyBorder="1" applyAlignment="1"/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/>
    </xf>
    <xf numFmtId="1" fontId="0" fillId="0" borderId="0" xfId="0" applyNumberFormat="1"/>
    <xf numFmtId="0" fontId="0" fillId="3" borderId="0" xfId="0" applyFill="1" applyAlignment="1">
      <alignment horizontal="center" vertical="top" wrapText="1"/>
    </xf>
    <xf numFmtId="0" fontId="0" fillId="0" borderId="0" xfId="0" applyAlignment="1">
      <alignment vertical="top" wrapText="1"/>
    </xf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1" fontId="0" fillId="3" borderId="0" xfId="0" applyNumberFormat="1" applyFill="1"/>
    <xf numFmtId="164" fontId="0" fillId="3" borderId="0" xfId="0" applyNumberFormat="1" applyFill="1"/>
    <xf numFmtId="0" fontId="6" fillId="2" borderId="0" xfId="0" applyFont="1" applyFill="1"/>
    <xf numFmtId="0" fontId="2" fillId="2" borderId="3" xfId="0" applyFont="1" applyFill="1" applyBorder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Variabile X 1 Tracciato dei residui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>
              <a:noFill/>
            </a:ln>
          </c:spPr>
          <c:xVal>
            <c:numRef>
              <c:f>'[1]Esercizio 3.'!$C$12:$C$19</c:f>
              <c:numCache>
                <c:formatCode>#,##0</c:formatCode>
                <c:ptCount val="8"/>
                <c:pt idx="0">
                  <c:v>15</c:v>
                </c:pt>
                <c:pt idx="1">
                  <c:v>33</c:v>
                </c:pt>
                <c:pt idx="2">
                  <c:v>22</c:v>
                </c:pt>
                <c:pt idx="3">
                  <c:v>53</c:v>
                </c:pt>
                <c:pt idx="4">
                  <c:v>32</c:v>
                </c:pt>
                <c:pt idx="5">
                  <c:v>23</c:v>
                </c:pt>
                <c:pt idx="6">
                  <c:v>38</c:v>
                </c:pt>
                <c:pt idx="7">
                  <c:v>44</c:v>
                </c:pt>
              </c:numCache>
            </c:numRef>
          </c:xVal>
          <c:yVal>
            <c:numRef>
              <c:f>'[1]Esercizio 3.'!$L$77:$L$84</c:f>
              <c:numCache>
                <c:formatCode>General</c:formatCode>
                <c:ptCount val="8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5E7-4566-B8B1-1C29EF699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5728608"/>
        <c:axId val="1145730048"/>
      </c:scatterChart>
      <c:valAx>
        <c:axId val="1145728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Variabile X 1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145730048"/>
        <c:crosses val="autoZero"/>
        <c:crossBetween val="midCat"/>
      </c:valAx>
      <c:valAx>
        <c:axId val="11457300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Residui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45728608"/>
        <c:crosses val="autoZero"/>
        <c:crossBetween val="midCat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7" Type="http://schemas.openxmlformats.org/officeDocument/2006/relationships/image" Target="../media/image19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chart" Target="../charts/chart1.xml"/><Relationship Id="rId5" Type="http://schemas.openxmlformats.org/officeDocument/2006/relationships/image" Target="../media/image18.png"/><Relationship Id="rId4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410313</xdr:colOff>
      <xdr:row>39</xdr:row>
      <xdr:rowOff>162950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83AD80EB-1A42-1C90-9881-ED510511A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287113" cy="7344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50552</xdr:colOff>
      <xdr:row>7</xdr:row>
      <xdr:rowOff>119062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2320CD3-F190-D57A-8DB7-43804EE69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440740" cy="1397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158751</xdr:colOff>
      <xdr:row>8</xdr:row>
      <xdr:rowOff>103188</xdr:rowOff>
    </xdr:from>
    <xdr:to>
      <xdr:col>14</xdr:col>
      <xdr:colOff>134722</xdr:colOff>
      <xdr:row>33</xdr:row>
      <xdr:rowOff>13615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711B0798-BE84-CE7B-BA5B-320ACB583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9939" y="1563688"/>
          <a:ext cx="7921408" cy="447449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14</xdr:col>
      <xdr:colOff>403108</xdr:colOff>
      <xdr:row>60</xdr:row>
      <xdr:rowOff>95250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591EA592-D2BD-9BE3-C574-251D3B5CE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1188" y="6207125"/>
          <a:ext cx="8348545" cy="48418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23813</xdr:rowOff>
    </xdr:from>
    <xdr:to>
      <xdr:col>15</xdr:col>
      <xdr:colOff>133042</xdr:colOff>
      <xdr:row>8</xdr:row>
      <xdr:rowOff>30368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7657354D-7628-4057-B2CA-C78D415BC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23813"/>
          <a:ext cx="9173855" cy="1467055"/>
        </a:xfrm>
        <a:prstGeom prst="rect">
          <a:avLst/>
        </a:prstGeom>
      </xdr:spPr>
    </xdr:pic>
    <xdr:clientData/>
  </xdr:twoCellAnchor>
  <xdr:twoCellAnchor editAs="oneCell">
    <xdr:from>
      <xdr:col>1</xdr:col>
      <xdr:colOff>103187</xdr:colOff>
      <xdr:row>8</xdr:row>
      <xdr:rowOff>127000</xdr:rowOff>
    </xdr:from>
    <xdr:to>
      <xdr:col>13</xdr:col>
      <xdr:colOff>279987</xdr:colOff>
      <xdr:row>26</xdr:row>
      <xdr:rowOff>63500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122523D8-7651-2D5B-12C5-1543DBFD7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4375" y="1587500"/>
          <a:ext cx="7511050" cy="3222625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222250</xdr:colOff>
      <xdr:row>26</xdr:row>
      <xdr:rowOff>63501</xdr:rowOff>
    </xdr:from>
    <xdr:to>
      <xdr:col>14</xdr:col>
      <xdr:colOff>166887</xdr:colOff>
      <xdr:row>54</xdr:row>
      <xdr:rowOff>42195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C045A50C-7411-3661-E796-69F6A1F35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2250" y="4810126"/>
          <a:ext cx="8501262" cy="50904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12</xdr:col>
      <xdr:colOff>412750</xdr:colOff>
      <xdr:row>9</xdr:row>
      <xdr:rowOff>102742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DEFA3A2E-2953-FFA3-C3CD-EC105B4FE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6905624" cy="1745804"/>
        </a:xfrm>
        <a:prstGeom prst="rect">
          <a:avLst/>
        </a:prstGeom>
      </xdr:spPr>
    </xdr:pic>
    <xdr:clientData/>
  </xdr:twoCellAnchor>
  <xdr:twoCellAnchor editAs="oneCell">
    <xdr:from>
      <xdr:col>5</xdr:col>
      <xdr:colOff>311150</xdr:colOff>
      <xdr:row>20</xdr:row>
      <xdr:rowOff>44450</xdr:rowOff>
    </xdr:from>
    <xdr:to>
      <xdr:col>16</xdr:col>
      <xdr:colOff>218973</xdr:colOff>
      <xdr:row>24</xdr:row>
      <xdr:rowOff>25860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85E1266C-3C46-463F-8888-FE2C5DDA4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70200" y="3752850"/>
          <a:ext cx="6265760" cy="718010"/>
        </a:xfrm>
        <a:prstGeom prst="rect">
          <a:avLst/>
        </a:prstGeom>
      </xdr:spPr>
    </xdr:pic>
    <xdr:clientData/>
  </xdr:twoCellAnchor>
  <xdr:twoCellAnchor editAs="oneCell">
    <xdr:from>
      <xdr:col>5</xdr:col>
      <xdr:colOff>539750</xdr:colOff>
      <xdr:row>26</xdr:row>
      <xdr:rowOff>39658</xdr:rowOff>
    </xdr:from>
    <xdr:to>
      <xdr:col>16</xdr:col>
      <xdr:colOff>209393</xdr:colOff>
      <xdr:row>31</xdr:row>
      <xdr:rowOff>127239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id="{BE329A42-579E-4199-B9C4-85A0062A4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98800" y="4878358"/>
          <a:ext cx="6027580" cy="1008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10</xdr:col>
      <xdr:colOff>134939</xdr:colOff>
      <xdr:row>13</xdr:row>
      <xdr:rowOff>58847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C421D23-D10F-2CA1-74D4-A256A807E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7024688" cy="2432159"/>
        </a:xfrm>
        <a:prstGeom prst="rect">
          <a:avLst/>
        </a:prstGeom>
      </xdr:spPr>
    </xdr:pic>
    <xdr:clientData/>
  </xdr:twoCellAnchor>
  <xdr:twoCellAnchor editAs="oneCell">
    <xdr:from>
      <xdr:col>7</xdr:col>
      <xdr:colOff>158749</xdr:colOff>
      <xdr:row>34</xdr:row>
      <xdr:rowOff>114300</xdr:rowOff>
    </xdr:from>
    <xdr:to>
      <xdr:col>18</xdr:col>
      <xdr:colOff>386094</xdr:colOff>
      <xdr:row>38</xdr:row>
      <xdr:rowOff>50799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3F91E725-5896-44A5-9DC8-332D94AE5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13349" y="6413500"/>
          <a:ext cx="6936119" cy="673099"/>
        </a:xfrm>
        <a:prstGeom prst="rect">
          <a:avLst/>
        </a:prstGeom>
      </xdr:spPr>
    </xdr:pic>
    <xdr:clientData/>
  </xdr:twoCellAnchor>
  <xdr:twoCellAnchor editAs="oneCell">
    <xdr:from>
      <xdr:col>6</xdr:col>
      <xdr:colOff>558800</xdr:colOff>
      <xdr:row>21</xdr:row>
      <xdr:rowOff>11905</xdr:rowOff>
    </xdr:from>
    <xdr:to>
      <xdr:col>13</xdr:col>
      <xdr:colOff>440597</xdr:colOff>
      <xdr:row>24</xdr:row>
      <xdr:rowOff>177949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D18F5343-E241-4893-A2AA-9FBEA2AD1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03800" y="3904455"/>
          <a:ext cx="4150585" cy="7184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13</xdr:col>
      <xdr:colOff>489810</xdr:colOff>
      <xdr:row>33</xdr:row>
      <xdr:rowOff>166044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id="{F305D477-54C8-4F0A-B2BF-44EEDA660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54600" y="5556250"/>
          <a:ext cx="4150585" cy="71849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47627</xdr:rowOff>
    </xdr:from>
    <xdr:to>
      <xdr:col>7</xdr:col>
      <xdr:colOff>899579</xdr:colOff>
      <xdr:row>9</xdr:row>
      <xdr:rowOff>150813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E4A325F-40A3-DC58-706E-C22318007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7"/>
          <a:ext cx="5384267" cy="1762124"/>
        </a:xfrm>
        <a:prstGeom prst="rect">
          <a:avLst/>
        </a:prstGeom>
      </xdr:spPr>
    </xdr:pic>
    <xdr:clientData/>
  </xdr:twoCellAnchor>
  <xdr:twoCellAnchor editAs="oneCell">
    <xdr:from>
      <xdr:col>8</xdr:col>
      <xdr:colOff>552450</xdr:colOff>
      <xdr:row>22</xdr:row>
      <xdr:rowOff>44450</xdr:rowOff>
    </xdr:from>
    <xdr:to>
      <xdr:col>19</xdr:col>
      <xdr:colOff>483420</xdr:colOff>
      <xdr:row>27</xdr:row>
      <xdr:rowOff>28701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4D0E17C5-6C25-45D6-BDB1-464808CF7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43600" y="4152900"/>
          <a:ext cx="5877745" cy="905001"/>
        </a:xfrm>
        <a:prstGeom prst="rect">
          <a:avLst/>
        </a:prstGeom>
      </xdr:spPr>
    </xdr:pic>
    <xdr:clientData/>
  </xdr:twoCellAnchor>
  <xdr:twoCellAnchor editAs="oneCell">
    <xdr:from>
      <xdr:col>9</xdr:col>
      <xdr:colOff>292100</xdr:colOff>
      <xdr:row>29</xdr:row>
      <xdr:rowOff>152400</xdr:rowOff>
    </xdr:from>
    <xdr:to>
      <xdr:col>12</xdr:col>
      <xdr:colOff>470199</xdr:colOff>
      <xdr:row>33</xdr:row>
      <xdr:rowOff>82643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AD2E74F9-A542-4B4A-9978-677779F38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35700" y="5549900"/>
          <a:ext cx="2143424" cy="666843"/>
        </a:xfrm>
        <a:prstGeom prst="rect">
          <a:avLst/>
        </a:prstGeom>
      </xdr:spPr>
    </xdr:pic>
    <xdr:clientData/>
  </xdr:twoCellAnchor>
  <xdr:twoCellAnchor editAs="oneCell">
    <xdr:from>
      <xdr:col>15</xdr:col>
      <xdr:colOff>247650</xdr:colOff>
      <xdr:row>34</xdr:row>
      <xdr:rowOff>12700</xdr:rowOff>
    </xdr:from>
    <xdr:to>
      <xdr:col>18</xdr:col>
      <xdr:colOff>286012</xdr:colOff>
      <xdr:row>39</xdr:row>
      <xdr:rowOff>82688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BE9F404C-DC29-49E0-ACD6-0B32FA223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50350" y="6343650"/>
          <a:ext cx="1867161" cy="990738"/>
        </a:xfrm>
        <a:prstGeom prst="rect">
          <a:avLst/>
        </a:prstGeom>
      </xdr:spPr>
    </xdr:pic>
    <xdr:clientData/>
  </xdr:twoCellAnchor>
  <xdr:twoCellAnchor editAs="oneCell">
    <xdr:from>
      <xdr:col>9</xdr:col>
      <xdr:colOff>286326</xdr:colOff>
      <xdr:row>34</xdr:row>
      <xdr:rowOff>146051</xdr:rowOff>
    </xdr:from>
    <xdr:to>
      <xdr:col>13</xdr:col>
      <xdr:colOff>284660</xdr:colOff>
      <xdr:row>39</xdr:row>
      <xdr:rowOff>69851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id="{722B399C-DB9F-4710-8B12-FD64B0C87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229926" y="6477001"/>
          <a:ext cx="2574847" cy="844550"/>
        </a:xfrm>
        <a:prstGeom prst="rect">
          <a:avLst/>
        </a:prstGeom>
      </xdr:spPr>
    </xdr:pic>
    <xdr:clientData/>
  </xdr:twoCellAnchor>
  <xdr:twoCellAnchor>
    <xdr:from>
      <xdr:col>18</xdr:col>
      <xdr:colOff>247650</xdr:colOff>
      <xdr:row>52</xdr:row>
      <xdr:rowOff>177800</xdr:rowOff>
    </xdr:from>
    <xdr:to>
      <xdr:col>24</xdr:col>
      <xdr:colOff>247650</xdr:colOff>
      <xdr:row>62</xdr:row>
      <xdr:rowOff>177800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1C6BE24-24CB-4282-8061-C0036C1F03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5</xdr:col>
      <xdr:colOff>463550</xdr:colOff>
      <xdr:row>40</xdr:row>
      <xdr:rowOff>107950</xdr:rowOff>
    </xdr:from>
    <xdr:to>
      <xdr:col>9</xdr:col>
      <xdr:colOff>88546</xdr:colOff>
      <xdr:row>46</xdr:row>
      <xdr:rowOff>147907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BD965899-EA9F-4517-A98A-B37C1A294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721100" y="7550150"/>
          <a:ext cx="2311045" cy="1144857"/>
        </a:xfrm>
        <a:prstGeom prst="rect">
          <a:avLst/>
        </a:prstGeom>
      </xdr:spPr>
    </xdr:pic>
    <xdr:clientData/>
  </xdr:twoCellAnchor>
  <xdr:twoCellAnchor>
    <xdr:from>
      <xdr:col>7</xdr:col>
      <xdr:colOff>717550</xdr:colOff>
      <xdr:row>41</xdr:row>
      <xdr:rowOff>139700</xdr:rowOff>
    </xdr:from>
    <xdr:to>
      <xdr:col>10</xdr:col>
      <xdr:colOff>50800</xdr:colOff>
      <xdr:row>46</xdr:row>
      <xdr:rowOff>101600</xdr:rowOff>
    </xdr:to>
    <xdr:cxnSp macro="">
      <xdr:nvCxnSpPr>
        <xdr:cNvPr id="13" name="Connettore 2 12">
          <a:extLst>
            <a:ext uri="{FF2B5EF4-FFF2-40B4-BE49-F238E27FC236}">
              <a16:creationId xmlns:a16="http://schemas.microsoft.com/office/drawing/2014/main" id="{9707DD91-5833-4DEB-9172-5EC7F6ED4922}"/>
            </a:ext>
          </a:extLst>
        </xdr:cNvPr>
        <xdr:cNvCxnSpPr/>
      </xdr:nvCxnSpPr>
      <xdr:spPr>
        <a:xfrm flipV="1">
          <a:off x="5194300" y="7772400"/>
          <a:ext cx="1409700" cy="8826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ober\Documents\UNI\Simulazioni\Compito_05_06_23.xlsx" TargetMode="External"/><Relationship Id="rId1" Type="http://schemas.openxmlformats.org/officeDocument/2006/relationships/externalLinkPath" Target="/Users/rober/Documents/UNI/Simulazioni/Compito_05_06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accia"/>
      <sheetName val="Esercizio 1."/>
      <sheetName val="Esercizio 2."/>
      <sheetName val="Esercizio 3."/>
      <sheetName val="Esercizio 4."/>
      <sheetName val="Esercizio 5."/>
    </sheetNames>
    <sheetDataSet>
      <sheetData sheetId="0"/>
      <sheetData sheetId="1"/>
      <sheetData sheetId="2"/>
      <sheetData sheetId="3">
        <row r="12">
          <cell r="C12">
            <v>15</v>
          </cell>
        </row>
        <row r="13">
          <cell r="C13">
            <v>33</v>
          </cell>
        </row>
        <row r="14">
          <cell r="C14">
            <v>22</v>
          </cell>
        </row>
        <row r="15">
          <cell r="C15">
            <v>53</v>
          </cell>
        </row>
        <row r="16">
          <cell r="C16">
            <v>32</v>
          </cell>
        </row>
        <row r="17">
          <cell r="C17">
            <v>23</v>
          </cell>
        </row>
        <row r="18">
          <cell r="C18">
            <v>38</v>
          </cell>
        </row>
        <row r="19">
          <cell r="C19">
            <v>44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5C035-7748-4533-95B2-D56060DF67ED}">
  <dimension ref="A1"/>
  <sheetViews>
    <sheetView tabSelected="1" workbookViewId="0">
      <selection activeCell="L13" sqref="L13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3B394-687F-4CF2-A242-2A3620B4D500}">
  <dimension ref="A1"/>
  <sheetViews>
    <sheetView zoomScale="80" zoomScaleNormal="80" workbookViewId="0">
      <selection activeCell="R51" sqref="R51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1D786-5641-4C9C-8FE8-29E7A934C813}">
  <dimension ref="A1"/>
  <sheetViews>
    <sheetView zoomScale="80" zoomScaleNormal="80" workbookViewId="0">
      <selection activeCell="S38" sqref="S38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012C4-63DC-43DD-89E9-B137B5C27F49}">
  <dimension ref="A11:O34"/>
  <sheetViews>
    <sheetView zoomScale="80" zoomScaleNormal="80" workbookViewId="0">
      <selection activeCell="K15" sqref="K15"/>
    </sheetView>
  </sheetViews>
  <sheetFormatPr defaultRowHeight="14.5" x14ac:dyDescent="0.35"/>
  <cols>
    <col min="5" max="5" width="1.7265625" customWidth="1"/>
    <col min="6" max="6" width="10.26953125" bestFit="1" customWidth="1"/>
    <col min="7" max="7" width="2.26953125" customWidth="1"/>
  </cols>
  <sheetData>
    <row r="11" spans="1:15" x14ac:dyDescent="0.35">
      <c r="A11" s="30" t="s">
        <v>52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</row>
    <row r="12" spans="1:15" x14ac:dyDescent="0.3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</row>
    <row r="13" spans="1:15" ht="16.5" x14ac:dyDescent="0.45">
      <c r="C13" s="3" t="s">
        <v>0</v>
      </c>
      <c r="D13" s="32" t="s">
        <v>53</v>
      </c>
    </row>
    <row r="14" spans="1:15" x14ac:dyDescent="0.35">
      <c r="C14">
        <v>0</v>
      </c>
      <c r="D14">
        <v>100</v>
      </c>
    </row>
    <row r="15" spans="1:15" x14ac:dyDescent="0.35">
      <c r="C15">
        <v>1</v>
      </c>
      <c r="D15">
        <v>110</v>
      </c>
    </row>
    <row r="16" spans="1:15" x14ac:dyDescent="0.35">
      <c r="C16">
        <v>2</v>
      </c>
      <c r="D16">
        <v>95</v>
      </c>
    </row>
    <row r="17" spans="2:8" x14ac:dyDescent="0.35">
      <c r="C17">
        <v>3</v>
      </c>
      <c r="D17">
        <v>115</v>
      </c>
    </row>
    <row r="19" spans="2:8" x14ac:dyDescent="0.35">
      <c r="H19" s="33"/>
    </row>
    <row r="20" spans="2:8" x14ac:dyDescent="0.35">
      <c r="B20" t="s">
        <v>4</v>
      </c>
      <c r="D20" s="34"/>
      <c r="H20" s="35"/>
    </row>
    <row r="21" spans="2:8" ht="16.5" x14ac:dyDescent="0.45">
      <c r="C21" s="3" t="s">
        <v>0</v>
      </c>
      <c r="D21" s="36" t="s">
        <v>54</v>
      </c>
      <c r="H21" s="35"/>
    </row>
    <row r="22" spans="2:8" x14ac:dyDescent="0.35">
      <c r="C22">
        <v>0</v>
      </c>
      <c r="D22" s="37" t="s">
        <v>55</v>
      </c>
    </row>
    <row r="23" spans="2:8" x14ac:dyDescent="0.35">
      <c r="C23">
        <v>1</v>
      </c>
      <c r="D23" s="38">
        <f>+D15/D14*100</f>
        <v>110.00000000000001</v>
      </c>
      <c r="H23" s="1"/>
    </row>
    <row r="24" spans="2:8" x14ac:dyDescent="0.35">
      <c r="C24">
        <v>2</v>
      </c>
      <c r="D24" s="38">
        <f>+D16/D15*100</f>
        <v>86.36363636363636</v>
      </c>
      <c r="H24" s="1"/>
    </row>
    <row r="25" spans="2:8" x14ac:dyDescent="0.35">
      <c r="C25">
        <v>3</v>
      </c>
      <c r="D25" s="38">
        <f>+D17/D16*100</f>
        <v>121.05263157894737</v>
      </c>
      <c r="H25" s="1"/>
    </row>
    <row r="26" spans="2:8" x14ac:dyDescent="0.35">
      <c r="H26" s="1"/>
    </row>
    <row r="27" spans="2:8" x14ac:dyDescent="0.35">
      <c r="B27" t="s">
        <v>5</v>
      </c>
      <c r="D27" s="34"/>
      <c r="H27" s="33"/>
    </row>
    <row r="28" spans="2:8" ht="16.5" x14ac:dyDescent="0.45">
      <c r="C28" s="3" t="s">
        <v>0</v>
      </c>
      <c r="D28" s="36" t="s">
        <v>56</v>
      </c>
    </row>
    <row r="29" spans="2:8" x14ac:dyDescent="0.35">
      <c r="C29">
        <v>0</v>
      </c>
      <c r="D29" s="39">
        <v>275</v>
      </c>
    </row>
    <row r="30" spans="2:8" x14ac:dyDescent="0.35">
      <c r="C30">
        <v>1</v>
      </c>
      <c r="D30" s="39">
        <f>+$D$29*D15/100</f>
        <v>302.5</v>
      </c>
    </row>
    <row r="31" spans="2:8" x14ac:dyDescent="0.35">
      <c r="C31">
        <v>2</v>
      </c>
      <c r="D31" s="39">
        <f t="shared" ref="D31:D32" si="0">+$D$29*D16/100</f>
        <v>261.25</v>
      </c>
    </row>
    <row r="32" spans="2:8" x14ac:dyDescent="0.35">
      <c r="C32">
        <v>3</v>
      </c>
      <c r="D32" s="39">
        <f t="shared" si="0"/>
        <v>316.25</v>
      </c>
    </row>
    <row r="34" spans="8:8" ht="16.5" x14ac:dyDescent="0.45">
      <c r="H34" t="s">
        <v>57</v>
      </c>
    </row>
  </sheetData>
  <mergeCells count="1">
    <mergeCell ref="A11:O1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166DD-8FB1-48FA-A873-BB74C417493B}">
  <dimension ref="A14:F50"/>
  <sheetViews>
    <sheetView zoomScale="80" zoomScaleNormal="80" workbookViewId="0">
      <selection activeCell="L16" sqref="L16"/>
    </sheetView>
  </sheetViews>
  <sheetFormatPr defaultRowHeight="14.5" x14ac:dyDescent="0.35"/>
  <cols>
    <col min="1" max="1" width="19.36328125" customWidth="1"/>
    <col min="2" max="2" width="9.36328125" bestFit="1" customWidth="1"/>
  </cols>
  <sheetData>
    <row r="14" spans="1:6" ht="15" thickBot="1" x14ac:dyDescent="0.4"/>
    <row r="15" spans="1:6" ht="15" thickBot="1" x14ac:dyDescent="0.4">
      <c r="A15" s="5" t="s">
        <v>58</v>
      </c>
      <c r="B15" s="6">
        <v>1</v>
      </c>
      <c r="C15" s="6">
        <v>2</v>
      </c>
      <c r="D15" s="6">
        <v>3</v>
      </c>
      <c r="E15" s="6">
        <v>4</v>
      </c>
      <c r="F15" s="7" t="s">
        <v>59</v>
      </c>
    </row>
    <row r="16" spans="1:6" x14ac:dyDescent="0.35">
      <c r="A16" s="8">
        <v>1</v>
      </c>
      <c r="B16">
        <v>100</v>
      </c>
      <c r="C16">
        <v>30</v>
      </c>
      <c r="D16">
        <v>10</v>
      </c>
      <c r="E16">
        <v>0</v>
      </c>
      <c r="F16" s="9">
        <f>SUM(B16:E16)</f>
        <v>140</v>
      </c>
    </row>
    <row r="17" spans="1:6" x14ac:dyDescent="0.35">
      <c r="A17" s="8">
        <v>2</v>
      </c>
      <c r="B17">
        <v>0</v>
      </c>
      <c r="C17">
        <v>160</v>
      </c>
      <c r="D17">
        <v>15</v>
      </c>
      <c r="E17">
        <v>5</v>
      </c>
      <c r="F17" s="9">
        <f t="shared" ref="F17:F19" si="0">SUM(B17:E17)</f>
        <v>180</v>
      </c>
    </row>
    <row r="18" spans="1:6" x14ac:dyDescent="0.35">
      <c r="A18" s="8">
        <v>3</v>
      </c>
      <c r="B18">
        <v>0</v>
      </c>
      <c r="C18">
        <v>0</v>
      </c>
      <c r="D18">
        <v>50</v>
      </c>
      <c r="E18">
        <v>6</v>
      </c>
      <c r="F18" s="9">
        <f t="shared" si="0"/>
        <v>56</v>
      </c>
    </row>
    <row r="19" spans="1:6" ht="15" thickBot="1" x14ac:dyDescent="0.4">
      <c r="A19" s="8">
        <v>4</v>
      </c>
      <c r="B19">
        <v>0</v>
      </c>
      <c r="C19">
        <v>0</v>
      </c>
      <c r="D19">
        <v>0</v>
      </c>
      <c r="E19">
        <v>12</v>
      </c>
      <c r="F19" s="9">
        <f t="shared" si="0"/>
        <v>12</v>
      </c>
    </row>
    <row r="20" spans="1:6" ht="15" thickBot="1" x14ac:dyDescent="0.4">
      <c r="A20" s="5" t="s">
        <v>60</v>
      </c>
      <c r="B20" s="6">
        <f>SUM(B16:B19)</f>
        <v>100</v>
      </c>
      <c r="C20" s="6">
        <f t="shared" ref="C20:F20" si="1">SUM(C16:C19)</f>
        <v>190</v>
      </c>
      <c r="D20" s="6">
        <f t="shared" si="1"/>
        <v>75</v>
      </c>
      <c r="E20" s="6">
        <f t="shared" si="1"/>
        <v>23</v>
      </c>
      <c r="F20" s="7">
        <f t="shared" si="1"/>
        <v>388</v>
      </c>
    </row>
    <row r="22" spans="1:6" x14ac:dyDescent="0.35">
      <c r="A22" s="2" t="s">
        <v>61</v>
      </c>
    </row>
    <row r="23" spans="1:6" x14ac:dyDescent="0.35">
      <c r="A23" s="2"/>
    </row>
    <row r="24" spans="1:6" x14ac:dyDescent="0.35">
      <c r="A24" s="40" t="s">
        <v>62</v>
      </c>
      <c r="B24" s="40">
        <f>+D16/F16</f>
        <v>7.1428571428571425E-2</v>
      </c>
    </row>
    <row r="27" spans="1:6" s="2" customFormat="1" x14ac:dyDescent="0.35">
      <c r="A27" s="2" t="s">
        <v>63</v>
      </c>
    </row>
    <row r="28" spans="1:6" s="2" customFormat="1" x14ac:dyDescent="0.35">
      <c r="A28" s="2" t="s">
        <v>64</v>
      </c>
    </row>
    <row r="29" spans="1:6" s="2" customFormat="1" x14ac:dyDescent="0.35">
      <c r="A29" s="2" t="s">
        <v>65</v>
      </c>
    </row>
    <row r="30" spans="1:6" ht="15" thickBot="1" x14ac:dyDescent="0.4"/>
    <row r="31" spans="1:6" ht="15" thickBot="1" x14ac:dyDescent="0.4">
      <c r="A31" s="5" t="s">
        <v>58</v>
      </c>
      <c r="B31" s="6">
        <v>1</v>
      </c>
      <c r="C31" s="6">
        <v>2</v>
      </c>
      <c r="D31" s="6">
        <v>3</v>
      </c>
      <c r="E31" s="6">
        <v>4</v>
      </c>
      <c r="F31" s="7" t="s">
        <v>59</v>
      </c>
    </row>
    <row r="32" spans="1:6" x14ac:dyDescent="0.35">
      <c r="A32" s="8">
        <v>1</v>
      </c>
      <c r="D32">
        <f>+D16/$F16</f>
        <v>7.1428571428571425E-2</v>
      </c>
      <c r="F32" s="9"/>
    </row>
    <row r="33" spans="1:6" x14ac:dyDescent="0.35">
      <c r="A33" s="8">
        <v>2</v>
      </c>
      <c r="D33">
        <f>+D17/$F17</f>
        <v>8.3333333333333329E-2</v>
      </c>
      <c r="F33" s="9"/>
    </row>
    <row r="34" spans="1:6" x14ac:dyDescent="0.35">
      <c r="A34" s="8">
        <v>3</v>
      </c>
      <c r="D34">
        <f>+D18/$F18</f>
        <v>0.8928571428571429</v>
      </c>
      <c r="F34" s="9"/>
    </row>
    <row r="35" spans="1:6" ht="15" thickBot="1" x14ac:dyDescent="0.4">
      <c r="A35" s="8">
        <v>4</v>
      </c>
      <c r="D35">
        <f>+D19/$F19</f>
        <v>0</v>
      </c>
      <c r="F35" s="9"/>
    </row>
    <row r="36" spans="1:6" ht="15" thickBot="1" x14ac:dyDescent="0.4">
      <c r="A36" s="5" t="s">
        <v>60</v>
      </c>
      <c r="B36" s="6"/>
      <c r="C36" s="6"/>
      <c r="D36" s="6">
        <f>+D20/$F20</f>
        <v>0.19329896907216496</v>
      </c>
      <c r="E36" s="6"/>
      <c r="F36" s="7"/>
    </row>
    <row r="37" spans="1:6" ht="15" thickBot="1" x14ac:dyDescent="0.4"/>
    <row r="38" spans="1:6" ht="15" thickBot="1" x14ac:dyDescent="0.4">
      <c r="A38" s="5" t="s">
        <v>58</v>
      </c>
      <c r="B38" s="6">
        <v>1</v>
      </c>
      <c r="C38" s="6">
        <v>2</v>
      </c>
      <c r="D38" s="6">
        <v>3</v>
      </c>
      <c r="E38" s="6">
        <v>4</v>
      </c>
      <c r="F38" s="7" t="s">
        <v>60</v>
      </c>
    </row>
    <row r="39" spans="1:6" x14ac:dyDescent="0.35">
      <c r="A39" s="8">
        <v>1</v>
      </c>
      <c r="B39">
        <f>+$F39*B32</f>
        <v>0</v>
      </c>
      <c r="C39">
        <f t="shared" ref="C39:E39" si="2">+$F39*C32</f>
        <v>0</v>
      </c>
      <c r="D39">
        <f t="shared" si="2"/>
        <v>7.1428571428571423</v>
      </c>
      <c r="E39">
        <f t="shared" si="2"/>
        <v>0</v>
      </c>
      <c r="F39" s="9">
        <f>+B20</f>
        <v>100</v>
      </c>
    </row>
    <row r="40" spans="1:6" x14ac:dyDescent="0.35">
      <c r="A40" s="8">
        <v>2</v>
      </c>
      <c r="B40">
        <f t="shared" ref="B40:E42" si="3">+$F40*B33</f>
        <v>0</v>
      </c>
      <c r="C40">
        <f t="shared" si="3"/>
        <v>0</v>
      </c>
      <c r="D40">
        <f t="shared" si="3"/>
        <v>15.833333333333332</v>
      </c>
      <c r="E40">
        <f t="shared" si="3"/>
        <v>0</v>
      </c>
      <c r="F40" s="9">
        <f>+C20</f>
        <v>190</v>
      </c>
    </row>
    <row r="41" spans="1:6" x14ac:dyDescent="0.35">
      <c r="A41" s="8">
        <v>3</v>
      </c>
      <c r="B41">
        <f t="shared" si="3"/>
        <v>0</v>
      </c>
      <c r="C41">
        <f t="shared" si="3"/>
        <v>0</v>
      </c>
      <c r="D41">
        <f t="shared" si="3"/>
        <v>66.964285714285722</v>
      </c>
      <c r="E41">
        <f t="shared" si="3"/>
        <v>0</v>
      </c>
      <c r="F41" s="9">
        <f>+D20</f>
        <v>75</v>
      </c>
    </row>
    <row r="42" spans="1:6" ht="15" thickBot="1" x14ac:dyDescent="0.4">
      <c r="A42" s="8">
        <v>4</v>
      </c>
      <c r="B42">
        <f t="shared" si="3"/>
        <v>0</v>
      </c>
      <c r="C42">
        <f t="shared" si="3"/>
        <v>0</v>
      </c>
      <c r="D42">
        <f t="shared" si="3"/>
        <v>0</v>
      </c>
      <c r="E42">
        <f t="shared" si="3"/>
        <v>0</v>
      </c>
      <c r="F42" s="9">
        <f>+E20</f>
        <v>23</v>
      </c>
    </row>
    <row r="43" spans="1:6" ht="15" thickBot="1" x14ac:dyDescent="0.4">
      <c r="A43" s="5" t="s">
        <v>66</v>
      </c>
      <c r="B43" s="6">
        <f t="shared" ref="B43:F43" si="4">SUM(B39:B42)</f>
        <v>0</v>
      </c>
      <c r="C43" s="6">
        <f t="shared" si="4"/>
        <v>0</v>
      </c>
      <c r="D43" s="41">
        <f t="shared" si="4"/>
        <v>89.940476190476204</v>
      </c>
      <c r="E43" s="6">
        <f t="shared" si="4"/>
        <v>0</v>
      </c>
      <c r="F43" s="7">
        <f t="shared" si="4"/>
        <v>388</v>
      </c>
    </row>
    <row r="45" spans="1:6" x14ac:dyDescent="0.35">
      <c r="A45" s="40" t="s">
        <v>67</v>
      </c>
      <c r="B45" s="40">
        <f>+D43</f>
        <v>89.940476190476204</v>
      </c>
    </row>
    <row r="49" customFormat="1" x14ac:dyDescent="0.35"/>
    <row r="50" customFormat="1" x14ac:dyDescent="0.35"/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EFFFF-E022-4766-B0D1-89502A096353}">
  <dimension ref="A1:X76"/>
  <sheetViews>
    <sheetView zoomScale="80" zoomScaleNormal="80" workbookViewId="0">
      <selection activeCell="G13" sqref="G13"/>
    </sheetView>
  </sheetViews>
  <sheetFormatPr defaultRowHeight="14.5" x14ac:dyDescent="0.35"/>
  <cols>
    <col min="1" max="1" width="11.7265625" customWidth="1"/>
    <col min="8" max="8" width="13.1796875" customWidth="1"/>
    <col min="9" max="9" width="7.81640625" customWidth="1"/>
    <col min="11" max="11" width="10.7265625" customWidth="1"/>
    <col min="14" max="14" width="5.453125" customWidth="1"/>
    <col min="15" max="15" width="8.7265625" hidden="1" customWidth="1"/>
  </cols>
  <sheetData>
    <row r="1" spans="1:24" x14ac:dyDescent="0.35">
      <c r="P1" t="s">
        <v>6</v>
      </c>
    </row>
    <row r="2" spans="1:24" ht="15" thickBot="1" x14ac:dyDescent="0.4"/>
    <row r="3" spans="1:24" x14ac:dyDescent="0.35">
      <c r="P3" s="13" t="s">
        <v>7</v>
      </c>
      <c r="Q3" s="13"/>
    </row>
    <row r="4" spans="1:24" x14ac:dyDescent="0.35">
      <c r="P4" t="s">
        <v>8</v>
      </c>
      <c r="Q4">
        <v>0.46848560444833037</v>
      </c>
    </row>
    <row r="5" spans="1:24" x14ac:dyDescent="0.35">
      <c r="P5" t="s">
        <v>9</v>
      </c>
      <c r="Q5">
        <v>0.21947876157531748</v>
      </c>
    </row>
    <row r="6" spans="1:24" x14ac:dyDescent="0.35">
      <c r="P6" t="s">
        <v>10</v>
      </c>
      <c r="Q6">
        <v>8.9391888504537054E-2</v>
      </c>
    </row>
    <row r="7" spans="1:24" x14ac:dyDescent="0.35">
      <c r="P7" t="s">
        <v>11</v>
      </c>
      <c r="Q7">
        <v>5.2700614228499862</v>
      </c>
    </row>
    <row r="8" spans="1:24" ht="15" thickBot="1" x14ac:dyDescent="0.4">
      <c r="P8" s="4" t="s">
        <v>12</v>
      </c>
      <c r="Q8" s="4">
        <v>8</v>
      </c>
    </row>
    <row r="10" spans="1:24" ht="15" thickBot="1" x14ac:dyDescent="0.4">
      <c r="P10" t="s">
        <v>13</v>
      </c>
    </row>
    <row r="11" spans="1:24" ht="15" thickBot="1" x14ac:dyDescent="0.4">
      <c r="A11" s="5" t="s">
        <v>14</v>
      </c>
      <c r="B11" s="6" t="s">
        <v>15</v>
      </c>
      <c r="C11" s="6" t="s">
        <v>2</v>
      </c>
      <c r="D11" s="6" t="s">
        <v>16</v>
      </c>
      <c r="E11" s="7" t="s">
        <v>17</v>
      </c>
      <c r="P11" s="14"/>
      <c r="Q11" s="14" t="s">
        <v>18</v>
      </c>
      <c r="R11" s="14" t="s">
        <v>19</v>
      </c>
      <c r="S11" s="14" t="s">
        <v>20</v>
      </c>
      <c r="T11" s="14" t="s">
        <v>3</v>
      </c>
      <c r="U11" s="14" t="s">
        <v>21</v>
      </c>
    </row>
    <row r="12" spans="1:24" x14ac:dyDescent="0.35">
      <c r="A12" s="8">
        <v>1</v>
      </c>
      <c r="B12" s="15">
        <v>60</v>
      </c>
      <c r="C12" s="15">
        <v>15</v>
      </c>
      <c r="D12" s="15">
        <f>+B12*C12</f>
        <v>900</v>
      </c>
      <c r="E12" s="16">
        <f>+C12^2</f>
        <v>225</v>
      </c>
      <c r="P12" t="s">
        <v>22</v>
      </c>
      <c r="Q12">
        <v>1</v>
      </c>
      <c r="R12">
        <v>46.858715596330285</v>
      </c>
      <c r="S12">
        <v>46.858715596330285</v>
      </c>
      <c r="T12">
        <v>1.6871707067314843</v>
      </c>
      <c r="U12">
        <v>0.24165502235313555</v>
      </c>
    </row>
    <row r="13" spans="1:24" x14ac:dyDescent="0.35">
      <c r="A13" s="8">
        <v>2</v>
      </c>
      <c r="B13" s="15">
        <v>67</v>
      </c>
      <c r="C13" s="15">
        <v>33</v>
      </c>
      <c r="D13" s="15">
        <f t="shared" ref="D13:D19" si="0">+B13*C13</f>
        <v>2211</v>
      </c>
      <c r="E13" s="16">
        <f t="shared" ref="E13:E19" si="1">+C13^2</f>
        <v>1089</v>
      </c>
      <c r="P13" t="s">
        <v>23</v>
      </c>
      <c r="Q13">
        <v>6</v>
      </c>
      <c r="R13">
        <v>166.64128440366972</v>
      </c>
      <c r="S13">
        <v>27.773547400611619</v>
      </c>
    </row>
    <row r="14" spans="1:24" ht="15" thickBot="1" x14ac:dyDescent="0.4">
      <c r="A14" s="8">
        <v>3</v>
      </c>
      <c r="B14" s="15">
        <v>57</v>
      </c>
      <c r="C14" s="15">
        <v>22</v>
      </c>
      <c r="D14" s="15">
        <f t="shared" si="0"/>
        <v>1254</v>
      </c>
      <c r="E14" s="16">
        <f t="shared" si="1"/>
        <v>484</v>
      </c>
      <c r="P14" s="4" t="s">
        <v>1</v>
      </c>
      <c r="Q14" s="4">
        <v>7</v>
      </c>
      <c r="R14" s="4">
        <v>213.5</v>
      </c>
      <c r="S14" s="4"/>
      <c r="T14" s="4"/>
      <c r="U14" s="4"/>
    </row>
    <row r="15" spans="1:24" ht="15" thickBot="1" x14ac:dyDescent="0.4">
      <c r="A15" s="8">
        <v>4</v>
      </c>
      <c r="B15" s="15">
        <v>67</v>
      </c>
      <c r="C15" s="15">
        <v>53</v>
      </c>
      <c r="D15" s="15">
        <f t="shared" si="0"/>
        <v>3551</v>
      </c>
      <c r="E15" s="16">
        <f t="shared" si="1"/>
        <v>2809</v>
      </c>
    </row>
    <row r="16" spans="1:24" x14ac:dyDescent="0.35">
      <c r="A16" s="8">
        <v>5</v>
      </c>
      <c r="B16" s="15">
        <v>70</v>
      </c>
      <c r="C16" s="15">
        <v>32</v>
      </c>
      <c r="D16" s="15">
        <f t="shared" si="0"/>
        <v>2240</v>
      </c>
      <c r="E16" s="16">
        <f t="shared" si="1"/>
        <v>1024</v>
      </c>
      <c r="P16" s="14"/>
      <c r="Q16" s="14" t="s">
        <v>24</v>
      </c>
      <c r="R16" s="14" t="s">
        <v>11</v>
      </c>
      <c r="S16" s="14" t="s">
        <v>25</v>
      </c>
      <c r="T16" s="14" t="s">
        <v>26</v>
      </c>
      <c r="U16" s="14" t="s">
        <v>27</v>
      </c>
      <c r="V16" s="14" t="s">
        <v>28</v>
      </c>
      <c r="W16" s="14" t="s">
        <v>29</v>
      </c>
      <c r="X16" s="14" t="s">
        <v>30</v>
      </c>
    </row>
    <row r="17" spans="1:24" x14ac:dyDescent="0.35">
      <c r="A17" s="8">
        <v>6</v>
      </c>
      <c r="B17" s="15">
        <v>73</v>
      </c>
      <c r="C17" s="15">
        <v>23</v>
      </c>
      <c r="D17" s="15">
        <f t="shared" si="0"/>
        <v>1679</v>
      </c>
      <c r="E17" s="16">
        <f t="shared" si="1"/>
        <v>529</v>
      </c>
      <c r="P17" t="s">
        <v>31</v>
      </c>
      <c r="Q17">
        <v>60.011467889908253</v>
      </c>
      <c r="R17">
        <v>5.5122844691668229</v>
      </c>
      <c r="S17">
        <v>10.886859744917869</v>
      </c>
      <c r="T17">
        <v>3.5608626822788345E-5</v>
      </c>
      <c r="U17">
        <v>46.523393695421596</v>
      </c>
      <c r="V17">
        <v>73.499542084394903</v>
      </c>
      <c r="W17">
        <v>46.523393695421596</v>
      </c>
      <c r="X17">
        <v>73.499542084394903</v>
      </c>
    </row>
    <row r="18" spans="1:24" ht="15" thickBot="1" x14ac:dyDescent="0.4">
      <c r="A18" s="8">
        <v>7</v>
      </c>
      <c r="B18" s="15">
        <v>69</v>
      </c>
      <c r="C18" s="15">
        <v>38</v>
      </c>
      <c r="D18" s="15">
        <f t="shared" si="0"/>
        <v>2622</v>
      </c>
      <c r="E18" s="16">
        <f t="shared" si="1"/>
        <v>1444</v>
      </c>
      <c r="P18" s="4" t="s">
        <v>32</v>
      </c>
      <c r="Q18" s="4">
        <v>0.20733944954128442</v>
      </c>
      <c r="R18" s="4">
        <v>0.1596255578413352</v>
      </c>
      <c r="S18" s="4">
        <v>1.2989113544547541</v>
      </c>
      <c r="T18" s="4">
        <v>0.24165502235313546</v>
      </c>
      <c r="U18" s="4">
        <v>-0.1832502196863055</v>
      </c>
      <c r="V18" s="4">
        <v>0.59792911876887433</v>
      </c>
      <c r="W18" s="4">
        <v>-0.1832502196863055</v>
      </c>
      <c r="X18" s="4">
        <v>0.59792911876887433</v>
      </c>
    </row>
    <row r="19" spans="1:24" ht="15" thickBot="1" x14ac:dyDescent="0.4">
      <c r="A19" s="8">
        <v>8</v>
      </c>
      <c r="B19" s="15">
        <v>71</v>
      </c>
      <c r="C19" s="15">
        <v>44</v>
      </c>
      <c r="D19" s="15">
        <f t="shared" si="0"/>
        <v>3124</v>
      </c>
      <c r="E19" s="16">
        <f t="shared" si="1"/>
        <v>1936</v>
      </c>
    </row>
    <row r="20" spans="1:24" ht="15" thickBot="1" x14ac:dyDescent="0.4">
      <c r="A20" s="5" t="s">
        <v>33</v>
      </c>
      <c r="B20" s="17"/>
      <c r="C20" s="17"/>
      <c r="D20" s="17">
        <f>SUM(D12:D19)</f>
        <v>17581</v>
      </c>
      <c r="E20" s="18">
        <f>SUM(E12:E19)</f>
        <v>9540</v>
      </c>
    </row>
    <row r="21" spans="1:24" x14ac:dyDescent="0.35">
      <c r="A21" s="3"/>
      <c r="B21" s="19"/>
      <c r="C21" s="19"/>
      <c r="D21" s="19"/>
      <c r="E21" s="19"/>
    </row>
    <row r="22" spans="1:24" x14ac:dyDescent="0.35">
      <c r="A22" s="3" t="s">
        <v>4</v>
      </c>
      <c r="B22" s="19"/>
      <c r="C22" s="19"/>
      <c r="D22" s="19"/>
      <c r="E22" s="19"/>
    </row>
    <row r="24" spans="1:24" x14ac:dyDescent="0.35">
      <c r="A24" t="s">
        <v>34</v>
      </c>
      <c r="B24" s="1">
        <f>SUM(B12:B19)/A19</f>
        <v>66.75</v>
      </c>
      <c r="D24" t="s">
        <v>35</v>
      </c>
    </row>
    <row r="25" spans="1:24" x14ac:dyDescent="0.35">
      <c r="A25" t="s">
        <v>36</v>
      </c>
      <c r="B25" s="1">
        <f>SUM(C12:C19)/A19</f>
        <v>32.5</v>
      </c>
    </row>
    <row r="26" spans="1:24" x14ac:dyDescent="0.35">
      <c r="D26" s="10" t="s">
        <v>37</v>
      </c>
      <c r="E26" s="11">
        <f>+B28</f>
        <v>60.011467889908253</v>
      </c>
      <c r="F26" s="20" t="s">
        <v>38</v>
      </c>
      <c r="G26" s="10">
        <f>+B27</f>
        <v>0.20733944954128442</v>
      </c>
      <c r="H26" s="10" t="s">
        <v>39</v>
      </c>
    </row>
    <row r="27" spans="1:24" x14ac:dyDescent="0.35">
      <c r="A27" s="12" t="s">
        <v>40</v>
      </c>
      <c r="B27" s="12">
        <f>+(D20-A19*B24*B25)/(E20-A19*(B25^2))</f>
        <v>0.20733944954128442</v>
      </c>
    </row>
    <row r="28" spans="1:24" x14ac:dyDescent="0.35">
      <c r="A28" s="12" t="s">
        <v>41</v>
      </c>
      <c r="B28" s="12">
        <f>+B24-B27*B25</f>
        <v>60.011467889908253</v>
      </c>
    </row>
    <row r="30" spans="1:24" x14ac:dyDescent="0.35">
      <c r="A30" s="3" t="s">
        <v>5</v>
      </c>
      <c r="B30" s="15"/>
    </row>
    <row r="31" spans="1:24" ht="15" thickBot="1" x14ac:dyDescent="0.4">
      <c r="B31" s="15"/>
    </row>
    <row r="32" spans="1:24" ht="15" thickBot="1" x14ac:dyDescent="0.4">
      <c r="A32" s="5"/>
      <c r="B32" s="6" t="s">
        <v>15</v>
      </c>
      <c r="C32" s="6" t="s">
        <v>42</v>
      </c>
      <c r="D32" s="6" t="s">
        <v>43</v>
      </c>
      <c r="E32" s="7" t="s">
        <v>44</v>
      </c>
    </row>
    <row r="33" spans="1:11" x14ac:dyDescent="0.35">
      <c r="A33" s="8">
        <v>1</v>
      </c>
      <c r="B33" s="15">
        <v>60</v>
      </c>
      <c r="C33" s="15">
        <f>+$B$28+$B$27*C12</f>
        <v>63.121559633027516</v>
      </c>
      <c r="D33" s="21">
        <f>+B33-C33</f>
        <v>-3.1215596330275162</v>
      </c>
      <c r="E33" s="22">
        <f>+D33^2</f>
        <v>9.7441345425468811</v>
      </c>
    </row>
    <row r="34" spans="1:11" x14ac:dyDescent="0.35">
      <c r="A34" s="8">
        <v>2</v>
      </c>
      <c r="B34" s="15">
        <v>67</v>
      </c>
      <c r="C34" s="15">
        <f t="shared" ref="C34:C40" si="2">+$B$28+$B$27*C13</f>
        <v>66.85366972477064</v>
      </c>
      <c r="D34" s="21">
        <f t="shared" ref="D34:D40" si="3">+B34-C34</f>
        <v>0.14633027522936004</v>
      </c>
      <c r="E34" s="22">
        <f t="shared" ref="E34:E40" si="4">+D34^2</f>
        <v>2.141254944870026E-2</v>
      </c>
    </row>
    <row r="35" spans="1:11" x14ac:dyDescent="0.35">
      <c r="A35" s="8">
        <v>3</v>
      </c>
      <c r="B35" s="15">
        <v>57</v>
      </c>
      <c r="C35" s="15">
        <f t="shared" si="2"/>
        <v>64.572935779816504</v>
      </c>
      <c r="D35" s="21">
        <f t="shared" si="3"/>
        <v>-7.572935779816504</v>
      </c>
      <c r="E35" s="22">
        <f t="shared" si="4"/>
        <v>57.349356325225003</v>
      </c>
    </row>
    <row r="36" spans="1:11" x14ac:dyDescent="0.35">
      <c r="A36" s="8">
        <v>4</v>
      </c>
      <c r="B36" s="15">
        <v>67</v>
      </c>
      <c r="C36" s="15">
        <f t="shared" si="2"/>
        <v>71.000458715596324</v>
      </c>
      <c r="D36" s="21">
        <f t="shared" si="3"/>
        <v>-4.0004587155963236</v>
      </c>
      <c r="E36" s="22">
        <f t="shared" si="4"/>
        <v>16.003669935190587</v>
      </c>
    </row>
    <row r="37" spans="1:11" x14ac:dyDescent="0.35">
      <c r="A37" s="8">
        <v>5</v>
      </c>
      <c r="B37" s="15">
        <v>70</v>
      </c>
      <c r="C37" s="15">
        <f t="shared" si="2"/>
        <v>66.64633027522936</v>
      </c>
      <c r="D37" s="21">
        <f t="shared" si="3"/>
        <v>3.35366972477064</v>
      </c>
      <c r="E37" s="22">
        <f t="shared" si="4"/>
        <v>11.247100622843179</v>
      </c>
    </row>
    <row r="38" spans="1:11" x14ac:dyDescent="0.35">
      <c r="A38" s="8">
        <v>6</v>
      </c>
      <c r="B38" s="15">
        <v>73</v>
      </c>
      <c r="C38" s="15">
        <f t="shared" si="2"/>
        <v>64.780275229357798</v>
      </c>
      <c r="D38" s="21">
        <f t="shared" si="3"/>
        <v>8.2197247706422019</v>
      </c>
      <c r="E38" s="22">
        <f t="shared" si="4"/>
        <v>67.563875305108994</v>
      </c>
    </row>
    <row r="39" spans="1:11" x14ac:dyDescent="0.35">
      <c r="A39" s="8">
        <v>7</v>
      </c>
      <c r="B39" s="15">
        <v>69</v>
      </c>
      <c r="C39" s="15">
        <f t="shared" si="2"/>
        <v>67.890366972477068</v>
      </c>
      <c r="D39" s="21">
        <f t="shared" si="3"/>
        <v>1.109633027522932</v>
      </c>
      <c r="E39" s="22">
        <f t="shared" si="4"/>
        <v>1.2312854557697079</v>
      </c>
    </row>
    <row r="40" spans="1:11" ht="15" thickBot="1" x14ac:dyDescent="0.4">
      <c r="A40" s="8">
        <v>8</v>
      </c>
      <c r="B40" s="15">
        <v>71</v>
      </c>
      <c r="C40" s="15">
        <f t="shared" si="2"/>
        <v>69.134403669724762</v>
      </c>
      <c r="D40" s="21">
        <f t="shared" si="3"/>
        <v>1.8655963302752383</v>
      </c>
      <c r="E40" s="22">
        <f t="shared" si="4"/>
        <v>3.480449667536436</v>
      </c>
    </row>
    <row r="41" spans="1:11" ht="15" thickBot="1" x14ac:dyDescent="0.4">
      <c r="A41" s="5" t="s">
        <v>33</v>
      </c>
      <c r="B41" s="17"/>
      <c r="C41" s="17"/>
      <c r="D41" s="6"/>
      <c r="E41" s="23">
        <f>SUM(E33:E40)</f>
        <v>166.64128440366949</v>
      </c>
    </row>
    <row r="42" spans="1:11" x14ac:dyDescent="0.35">
      <c r="K42">
        <f>+B46</f>
        <v>1.2989113544547548</v>
      </c>
    </row>
    <row r="43" spans="1:11" x14ac:dyDescent="0.35">
      <c r="A43" t="s">
        <v>45</v>
      </c>
      <c r="B43">
        <f>SQRT(E41/(A40-2))</f>
        <v>5.2700614228499827</v>
      </c>
    </row>
    <row r="44" spans="1:11" x14ac:dyDescent="0.35">
      <c r="A44" t="s">
        <v>46</v>
      </c>
      <c r="B44">
        <f>+B43*SQRT(1/(E20-A40*(B25^2)))</f>
        <v>0.15962555784133511</v>
      </c>
      <c r="D44" s="15"/>
    </row>
    <row r="46" spans="1:11" x14ac:dyDescent="0.35">
      <c r="A46" t="s">
        <v>47</v>
      </c>
      <c r="B46">
        <f>+B27/B44</f>
        <v>1.2989113544547548</v>
      </c>
    </row>
    <row r="47" spans="1:11" x14ac:dyDescent="0.35">
      <c r="A47" t="s">
        <v>48</v>
      </c>
      <c r="B47">
        <v>0.05</v>
      </c>
    </row>
    <row r="48" spans="1:11" x14ac:dyDescent="0.35">
      <c r="A48" t="s">
        <v>49</v>
      </c>
      <c r="B48" s="24">
        <f>_xlfn.T.INV.2T(B47,(A40-2))</f>
        <v>2.4469118511449697</v>
      </c>
      <c r="G48">
        <f>+B49</f>
        <v>-2.4469118511449697</v>
      </c>
      <c r="I48" s="24">
        <f>+B48</f>
        <v>2.4469118511449697</v>
      </c>
    </row>
    <row r="49" spans="1:18" x14ac:dyDescent="0.35">
      <c r="A49" t="s">
        <v>50</v>
      </c>
      <c r="B49">
        <f>-B48</f>
        <v>-2.4469118511449697</v>
      </c>
    </row>
    <row r="51" spans="1:18" x14ac:dyDescent="0.35">
      <c r="A51" s="25" t="s">
        <v>51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</row>
    <row r="55" spans="1:18" x14ac:dyDescent="0.35">
      <c r="J55" s="27"/>
      <c r="K55" s="27"/>
    </row>
    <row r="63" spans="1:18" x14ac:dyDescent="0.35">
      <c r="J63" s="28"/>
      <c r="K63" s="28"/>
      <c r="L63" s="28"/>
      <c r="M63" s="28"/>
      <c r="N63" s="28"/>
      <c r="O63" s="28"/>
    </row>
    <row r="68" spans="10:18" x14ac:dyDescent="0.35">
      <c r="J68" s="28"/>
      <c r="K68" s="28"/>
      <c r="L68" s="28"/>
      <c r="M68" s="28"/>
      <c r="N68" s="28"/>
      <c r="O68" s="28"/>
      <c r="P68" s="28"/>
      <c r="Q68" s="28"/>
      <c r="R68" s="28"/>
    </row>
    <row r="69" spans="10:18" x14ac:dyDescent="0.35">
      <c r="N69" s="29"/>
    </row>
    <row r="70" spans="10:18" x14ac:dyDescent="0.35">
      <c r="N70" s="29"/>
    </row>
    <row r="76" spans="10:18" x14ac:dyDescent="0.35">
      <c r="J76" s="28"/>
      <c r="K76" s="28"/>
      <c r="L76" s="28"/>
    </row>
  </sheetData>
  <mergeCells count="1">
    <mergeCell ref="A51:R5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Compito</vt:lpstr>
      <vt:lpstr>Quesito 1</vt:lpstr>
      <vt:lpstr>Quesito 2</vt:lpstr>
      <vt:lpstr>Quesito 3</vt:lpstr>
      <vt:lpstr>Quesito 4</vt:lpstr>
      <vt:lpstr>Quesito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CANNATA ROBERTO</dc:creator>
  <cp:lastModifiedBy>CANNATA ROBERTO</cp:lastModifiedBy>
  <dcterms:created xsi:type="dcterms:W3CDTF">2024-12-28T08:47:49Z</dcterms:created>
  <dcterms:modified xsi:type="dcterms:W3CDTF">2025-05-24T11:01:36Z</dcterms:modified>
</cp:coreProperties>
</file>