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CTF_25-26/Preformulazione, fisica-farmaceutica e biofarmaceutica_140fa/Seminari/"/>
    </mc:Choice>
  </mc:AlternateContent>
  <xr:revisionPtr revIDLastSave="6" documentId="8_{7287CE26-DF50-4FFA-9093-E95C0FCF410B}" xr6:coauthVersionLast="47" xr6:coauthVersionMax="47" xr10:uidLastSave="{4AEE621F-FD2D-4679-ACC1-A41E96979BCE}"/>
  <bookViews>
    <workbookView xWindow="-110" yWindow="-110" windowWidth="19420" windowHeight="11500" xr2:uid="{C8C5818F-E811-4EE7-BF76-FAFFA5702667}"/>
  </bookViews>
  <sheets>
    <sheet name="correzione" sheetId="2" r:id="rId1"/>
    <sheet name="Foglio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2" l="1"/>
  <c r="J44" i="2"/>
  <c r="H44" i="2"/>
  <c r="K44" i="2" s="1"/>
  <c r="L44" i="2" s="1"/>
  <c r="K52" i="2" s="1"/>
  <c r="M42" i="2"/>
  <c r="K42" i="2"/>
  <c r="L42" i="2" s="1"/>
  <c r="M41" i="2"/>
  <c r="K41" i="2"/>
  <c r="L41" i="2" s="1"/>
  <c r="M40" i="2"/>
  <c r="K40" i="2"/>
  <c r="L40" i="2" s="1"/>
  <c r="M39" i="2"/>
  <c r="K39" i="2"/>
  <c r="L39" i="2" s="1"/>
  <c r="M38" i="2"/>
  <c r="K38" i="2"/>
  <c r="L38" i="2" s="1"/>
  <c r="M37" i="2"/>
  <c r="K37" i="2"/>
  <c r="L37" i="2" s="1"/>
  <c r="M36" i="2"/>
  <c r="K36" i="2"/>
  <c r="L36" i="2" s="1"/>
  <c r="M35" i="2"/>
  <c r="K35" i="2"/>
  <c r="L35" i="2" s="1"/>
  <c r="M34" i="2"/>
  <c r="K34" i="2"/>
  <c r="L34" i="2" s="1"/>
  <c r="M33" i="2"/>
  <c r="K33" i="2"/>
  <c r="L33" i="2" s="1"/>
  <c r="M32" i="2"/>
  <c r="K32" i="2"/>
  <c r="L32" i="2" s="1"/>
  <c r="M15" i="2"/>
  <c r="M16" i="2"/>
  <c r="M17" i="2"/>
  <c r="M18" i="2"/>
  <c r="M19" i="2"/>
  <c r="M20" i="2"/>
  <c r="M21" i="2"/>
  <c r="M22" i="2"/>
  <c r="M23" i="2"/>
  <c r="M24" i="2"/>
  <c r="M14" i="2"/>
  <c r="L18" i="2"/>
  <c r="L19" i="2"/>
  <c r="L20" i="2"/>
  <c r="L21" i="2"/>
  <c r="L22" i="2"/>
  <c r="L23" i="2"/>
  <c r="L24" i="2"/>
  <c r="L14" i="2"/>
  <c r="K15" i="2"/>
  <c r="L15" i="2" s="1"/>
  <c r="K16" i="2"/>
  <c r="L16" i="2" s="1"/>
  <c r="K17" i="2"/>
  <c r="L17" i="2" s="1"/>
  <c r="K18" i="2"/>
  <c r="K19" i="2"/>
  <c r="K20" i="2"/>
  <c r="K21" i="2"/>
  <c r="K22" i="2"/>
  <c r="K23" i="2"/>
  <c r="K24" i="2"/>
  <c r="K14" i="2"/>
  <c r="G24" i="2"/>
  <c r="G23" i="2"/>
  <c r="G22" i="2"/>
  <c r="G21" i="2"/>
  <c r="G20" i="2"/>
  <c r="J26" i="2" s="1"/>
  <c r="G19" i="2"/>
  <c r="G18" i="2"/>
  <c r="G17" i="2"/>
  <c r="G16" i="2"/>
  <c r="G15" i="2"/>
  <c r="G24" i="1"/>
  <c r="G23" i="1"/>
  <c r="G22" i="1"/>
  <c r="G21" i="1"/>
  <c r="G20" i="1"/>
  <c r="G19" i="1"/>
  <c r="G18" i="1"/>
  <c r="G17" i="1"/>
  <c r="G16" i="1"/>
  <c r="G15" i="1"/>
  <c r="H26" i="2" l="1"/>
  <c r="I26" i="2"/>
  <c r="M44" i="2"/>
  <c r="L52" i="2" s="1"/>
  <c r="G29" i="2"/>
  <c r="H29" i="2" s="1"/>
  <c r="G10" i="2"/>
  <c r="H10" i="2" s="1"/>
  <c r="K26" i="2" l="1"/>
  <c r="L26" i="2" s="1"/>
  <c r="K51" i="2" s="1"/>
  <c r="M26" i="2"/>
  <c r="L51" i="2" s="1"/>
</calcChain>
</file>

<file path=xl/sharedStrings.xml><?xml version="1.0" encoding="utf-8"?>
<sst xmlns="http://schemas.openxmlformats.org/spreadsheetml/2006/main" count="94" uniqueCount="31">
  <si>
    <t>Farmaco</t>
  </si>
  <si>
    <t>idrocortisone</t>
  </si>
  <si>
    <t xml:space="preserve">Test: </t>
  </si>
  <si>
    <t>Permeabilità, 96 PermeaPad® multiwell plate</t>
  </si>
  <si>
    <t>Sec</t>
  </si>
  <si>
    <t>ore</t>
  </si>
  <si>
    <t>Int. Campionameno</t>
  </si>
  <si>
    <t>Area</t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</si>
  <si>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</si>
  <si>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</si>
  <si>
    <t>μmol</t>
  </si>
  <si>
    <t>μmol/mL</t>
  </si>
  <si>
    <t>Parallelo 1</t>
  </si>
  <si>
    <t>Parallelo 2</t>
  </si>
  <si>
    <t>Parallelo 3</t>
  </si>
  <si>
    <t>pH 2</t>
  </si>
  <si>
    <t>pH 7.4</t>
  </si>
  <si>
    <t>PM</t>
  </si>
  <si>
    <t>mL</t>
  </si>
  <si>
    <t>Vcampione</t>
  </si>
  <si>
    <t>Vdonlatore</t>
  </si>
  <si>
    <t>Vaccettore</t>
  </si>
  <si>
    <t>Media</t>
  </si>
  <si>
    <t>Dev. Standasrd</t>
  </si>
  <si>
    <t>Q/A</t>
  </si>
  <si>
    <t>Papp (cm/sec)</t>
  </si>
  <si>
    <r>
      <t>j (</t>
    </r>
    <r>
      <rPr>
        <sz val="11"/>
        <color theme="1"/>
        <rFont val="Calibri"/>
        <family val="2"/>
      </rPr>
      <t>μmol/cm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</si>
  <si>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j medio (</t>
    </r>
    <r>
      <rPr>
        <sz val="11"/>
        <color theme="1"/>
        <rFont val="Calibri"/>
        <family val="2"/>
      </rPr>
      <t>μmol/cm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</si>
  <si>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t xml:space="preserve">Dev.S </t>
  </si>
  <si>
    <t xml:space="preserve">j </t>
  </si>
  <si>
    <r>
      <t>(μmol/cm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</si>
</sst>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2" fontId="0" fillId="0" borderId="0" xfId="0" applyNumberFormat="1"/>
    <xf numFmtId="11" fontId="0" fillId="0" borderId="0" xfId="0" applyNumberFormat="1"/>
    <xf numFmtId="11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1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2" borderId="0" xfId="0" applyFont="1" applyFill="1"/>
    <xf numFmtId="11" fontId="7" fillId="2" borderId="0" xfId="0" applyNumberFormat="1" applyFont="1" applyFill="1"/>
    <xf numFmtId="11" fontId="0" fillId="0" borderId="0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198753280839896"/>
                  <c:y val="-7.2818241469816275E-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correzione!$M$14:$M$24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4.4763251721850229E-3</c:v>
                  </c:pt>
                  <c:pt idx="2">
                    <c:v>5.8222765698307559E-3</c:v>
                  </c:pt>
                  <c:pt idx="3">
                    <c:v>3.2421041255871062E-3</c:v>
                  </c:pt>
                  <c:pt idx="4">
                    <c:v>1.6155734866380222E-2</c:v>
                  </c:pt>
                  <c:pt idx="5">
                    <c:v>1.1394213910311221E-2</c:v>
                  </c:pt>
                  <c:pt idx="6">
                    <c:v>1.5059148911721434E-2</c:v>
                  </c:pt>
                  <c:pt idx="7">
                    <c:v>1.7368717665018334E-2</c:v>
                  </c:pt>
                  <c:pt idx="8">
                    <c:v>1.8123887808563839E-2</c:v>
                  </c:pt>
                  <c:pt idx="9">
                    <c:v>2.0742958243221452E-2</c:v>
                  </c:pt>
                  <c:pt idx="10">
                    <c:v>2.2685305947548345E-2</c:v>
                  </c:pt>
                </c:numCache>
              </c:numRef>
            </c:plus>
            <c:minus>
              <c:numRef>
                <c:f>correzione!$M$14:$M$24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4.4763251721850229E-3</c:v>
                  </c:pt>
                  <c:pt idx="2">
                    <c:v>5.8222765698307559E-3</c:v>
                  </c:pt>
                  <c:pt idx="3">
                    <c:v>3.2421041255871062E-3</c:v>
                  </c:pt>
                  <c:pt idx="4">
                    <c:v>1.6155734866380222E-2</c:v>
                  </c:pt>
                  <c:pt idx="5">
                    <c:v>1.1394213910311221E-2</c:v>
                  </c:pt>
                  <c:pt idx="6">
                    <c:v>1.5059148911721434E-2</c:v>
                  </c:pt>
                  <c:pt idx="7">
                    <c:v>1.7368717665018334E-2</c:v>
                  </c:pt>
                  <c:pt idx="8">
                    <c:v>1.8123887808563839E-2</c:v>
                  </c:pt>
                  <c:pt idx="9">
                    <c:v>2.0742958243221452E-2</c:v>
                  </c:pt>
                  <c:pt idx="10">
                    <c:v>2.2685305947548345E-2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correzione!$G$14:$G$24</c:f>
              <c:numCache>
                <c:formatCode>General</c:formatCode>
                <c:ptCount val="11"/>
                <c:pt idx="0">
                  <c:v>0</c:v>
                </c:pt>
                <c:pt idx="1">
                  <c:v>1800</c:v>
                </c:pt>
                <c:pt idx="2">
                  <c:v>3600</c:v>
                </c:pt>
                <c:pt idx="3">
                  <c:v>5400</c:v>
                </c:pt>
                <c:pt idx="4">
                  <c:v>7200</c:v>
                </c:pt>
                <c:pt idx="5">
                  <c:v>9000</c:v>
                </c:pt>
                <c:pt idx="6">
                  <c:v>10800</c:v>
                </c:pt>
                <c:pt idx="7">
                  <c:v>12600</c:v>
                </c:pt>
                <c:pt idx="8">
                  <c:v>14400</c:v>
                </c:pt>
                <c:pt idx="9">
                  <c:v>16200</c:v>
                </c:pt>
                <c:pt idx="10">
                  <c:v>18000</c:v>
                </c:pt>
              </c:numCache>
            </c:numRef>
          </c:xVal>
          <c:yVal>
            <c:numRef>
              <c:f>correzione!$L$14:$L$24</c:f>
              <c:numCache>
                <c:formatCode>0.00E+00</c:formatCode>
                <c:ptCount val="11"/>
                <c:pt idx="0">
                  <c:v>0</c:v>
                </c:pt>
                <c:pt idx="1">
                  <c:v>6.4103853478119331E-3</c:v>
                </c:pt>
                <c:pt idx="2">
                  <c:v>1.5273810893016531E-2</c:v>
                </c:pt>
                <c:pt idx="3">
                  <c:v>2.2184254139492154E-2</c:v>
                </c:pt>
                <c:pt idx="4">
                  <c:v>4.0573958912673326E-2</c:v>
                </c:pt>
                <c:pt idx="5">
                  <c:v>3.9104750163410543E-2</c:v>
                </c:pt>
                <c:pt idx="6">
                  <c:v>4.85890797932685E-2</c:v>
                </c:pt>
                <c:pt idx="7">
                  <c:v>6.2156954243092623E-2</c:v>
                </c:pt>
                <c:pt idx="8">
                  <c:v>6.7500928920444556E-2</c:v>
                </c:pt>
                <c:pt idx="9">
                  <c:v>7.3478967359067338E-2</c:v>
                </c:pt>
                <c:pt idx="10">
                  <c:v>8.3918313447973153E-2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B-413D-8DBE-66F9E01BF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1116112"/>
        <c:axId val="2041132752"/>
      </c:scatterChart>
      <c:valAx>
        <c:axId val="204111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Tempo</a:t>
                </a:r>
                <a:r>
                  <a:rPr lang="it-IT" baseline="0"/>
                  <a:t> (sec)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132752"/>
        <c:crosses val="autoZero"/>
        <c:crossBetween val="midCat"/>
      </c:valAx>
      <c:valAx>
        <c:axId val="20411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micromol/cm2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116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198753280839896"/>
                  <c:y val="-7.2818241469816275E-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correzione!$M$32:$M$42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2.2976670909107492E-3</c:v>
                  </c:pt>
                  <c:pt idx="2">
                    <c:v>1.5069911098908623E-3</c:v>
                  </c:pt>
                  <c:pt idx="3">
                    <c:v>4.1627892739449519E-3</c:v>
                  </c:pt>
                  <c:pt idx="4">
                    <c:v>7.65927189924026E-3</c:v>
                  </c:pt>
                  <c:pt idx="5">
                    <c:v>1.0450424163460512E-2</c:v>
                  </c:pt>
                  <c:pt idx="6">
                    <c:v>1.0551335167854267E-2</c:v>
                  </c:pt>
                  <c:pt idx="7">
                    <c:v>7.487717231077994E-3</c:v>
                  </c:pt>
                  <c:pt idx="8">
                    <c:v>9.7793836241439856E-3</c:v>
                  </c:pt>
                  <c:pt idx="9">
                    <c:v>1.1443243142770045E-2</c:v>
                  </c:pt>
                  <c:pt idx="10">
                    <c:v>1.1133164618300447E-2</c:v>
                  </c:pt>
                </c:numCache>
              </c:numRef>
            </c:plus>
            <c:minus>
              <c:numRef>
                <c:f>correzione!$M$32:$M$42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2.2976670909107492E-3</c:v>
                  </c:pt>
                  <c:pt idx="2">
                    <c:v>1.5069911098908623E-3</c:v>
                  </c:pt>
                  <c:pt idx="3">
                    <c:v>4.1627892739449519E-3</c:v>
                  </c:pt>
                  <c:pt idx="4">
                    <c:v>7.65927189924026E-3</c:v>
                  </c:pt>
                  <c:pt idx="5">
                    <c:v>1.0450424163460512E-2</c:v>
                  </c:pt>
                  <c:pt idx="6">
                    <c:v>1.0551335167854267E-2</c:v>
                  </c:pt>
                  <c:pt idx="7">
                    <c:v>7.487717231077994E-3</c:v>
                  </c:pt>
                  <c:pt idx="8">
                    <c:v>9.7793836241439856E-3</c:v>
                  </c:pt>
                  <c:pt idx="9">
                    <c:v>1.1443243142770045E-2</c:v>
                  </c:pt>
                  <c:pt idx="10">
                    <c:v>1.1133164618300447E-2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correzione!$G$14:$G$24</c:f>
              <c:numCache>
                <c:formatCode>General</c:formatCode>
                <c:ptCount val="11"/>
                <c:pt idx="0">
                  <c:v>0</c:v>
                </c:pt>
                <c:pt idx="1">
                  <c:v>1800</c:v>
                </c:pt>
                <c:pt idx="2">
                  <c:v>3600</c:v>
                </c:pt>
                <c:pt idx="3">
                  <c:v>5400</c:v>
                </c:pt>
                <c:pt idx="4">
                  <c:v>7200</c:v>
                </c:pt>
                <c:pt idx="5">
                  <c:v>9000</c:v>
                </c:pt>
                <c:pt idx="6">
                  <c:v>10800</c:v>
                </c:pt>
                <c:pt idx="7">
                  <c:v>12600</c:v>
                </c:pt>
                <c:pt idx="8">
                  <c:v>14400</c:v>
                </c:pt>
                <c:pt idx="9">
                  <c:v>16200</c:v>
                </c:pt>
                <c:pt idx="10">
                  <c:v>18000</c:v>
                </c:pt>
              </c:numCache>
            </c:numRef>
          </c:xVal>
          <c:yVal>
            <c:numRef>
              <c:f>correzione!$L$32:$L$42</c:f>
              <c:numCache>
                <c:formatCode>0.00E+00</c:formatCode>
                <c:ptCount val="11"/>
                <c:pt idx="0">
                  <c:v>0</c:v>
                </c:pt>
                <c:pt idx="1">
                  <c:v>1.6246959808921585E-3</c:v>
                </c:pt>
                <c:pt idx="2">
                  <c:v>4.2604950891995232E-3</c:v>
                </c:pt>
                <c:pt idx="3">
                  <c:v>8.7519880996985433E-3</c:v>
                </c:pt>
                <c:pt idx="4">
                  <c:v>1.8429689495256727E-2</c:v>
                </c:pt>
                <c:pt idx="5">
                  <c:v>2.3664307244755531E-2</c:v>
                </c:pt>
                <c:pt idx="6">
                  <c:v>3.3049229008739654E-2</c:v>
                </c:pt>
                <c:pt idx="7">
                  <c:v>4.024461687819729E-2</c:v>
                </c:pt>
                <c:pt idx="8">
                  <c:v>4.764912348030409E-2</c:v>
                </c:pt>
                <c:pt idx="9">
                  <c:v>5.424697508514234E-2</c:v>
                </c:pt>
                <c:pt idx="10">
                  <c:v>6.9688221338992856E-2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D1-4ADD-B364-B517F1E9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1116112"/>
        <c:axId val="2041132752"/>
      </c:scatterChart>
      <c:valAx>
        <c:axId val="204111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Tempo</a:t>
                </a:r>
                <a:r>
                  <a:rPr lang="it-IT" baseline="0"/>
                  <a:t> (sec)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132752"/>
        <c:crosses val="autoZero"/>
        <c:crossBetween val="midCat"/>
      </c:valAx>
      <c:valAx>
        <c:axId val="20411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micromol/cm2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116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correzione!$L$51:$L$52</c:f>
                <c:numCache>
                  <c:formatCode>General</c:formatCode>
                  <c:ptCount val="2"/>
                  <c:pt idx="0">
                    <c:v>1.3888429840357088E-6</c:v>
                  </c:pt>
                  <c:pt idx="1">
                    <c:v>6.3386505954125815E-7</c:v>
                  </c:pt>
                </c:numCache>
              </c:numRef>
            </c:plus>
            <c:minus>
              <c:numRef>
                <c:f>correzione!$L$51:$L$52</c:f>
                <c:numCache>
                  <c:formatCode>General</c:formatCode>
                  <c:ptCount val="2"/>
                  <c:pt idx="0">
                    <c:v>1.3888429840357088E-6</c:v>
                  </c:pt>
                  <c:pt idx="1">
                    <c:v>6.3386505954125815E-7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correzione!$J$51:$J$52</c:f>
              <c:strCache>
                <c:ptCount val="2"/>
                <c:pt idx="0">
                  <c:v>pH 2</c:v>
                </c:pt>
                <c:pt idx="1">
                  <c:v>pH 7.4</c:v>
                </c:pt>
              </c:strCache>
            </c:strRef>
          </c:cat>
          <c:val>
            <c:numRef>
              <c:f>correzione!$K$51:$K$52</c:f>
              <c:numCache>
                <c:formatCode>0.00E+00</c:formatCode>
                <c:ptCount val="2"/>
                <c:pt idx="0">
                  <c:v>4.7096352043180177E-6</c:v>
                </c:pt>
                <c:pt idx="1">
                  <c:v>3.8722267947260567E-6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2-4781-89A2-5BE5A343E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82000"/>
        <c:axId val="201172848"/>
      </c:barChart>
      <c:catAx>
        <c:axId val="20118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172848"/>
        <c:crosses val="autoZero"/>
        <c:auto val="1"/>
        <c:lblAlgn val="ctr"/>
        <c:lblOffset val="100"/>
        <c:noMultiLvlLbl val="0"/>
      </c:catAx>
      <c:valAx>
        <c:axId val="20117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j</a:t>
                </a:r>
                <a:r>
                  <a:rPr lang="it-IT" baseline="0"/>
                  <a:t> (micromol/cm2*sec)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18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9</xdr:row>
      <xdr:rowOff>25400</xdr:rowOff>
    </xdr:from>
    <xdr:to>
      <xdr:col>20</xdr:col>
      <xdr:colOff>485775</xdr:colOff>
      <xdr:row>23</xdr:row>
      <xdr:rowOff>101600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D79FC43-93E2-44E8-859B-7BF2134C7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21</xdr:col>
      <xdr:colOff>76200</xdr:colOff>
      <xdr:row>42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6CEDF05-C2FA-4778-A334-F6574FA78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504825</xdr:colOff>
      <xdr:row>47</xdr:row>
      <xdr:rowOff>136525</xdr:rowOff>
    </xdr:from>
    <xdr:to>
      <xdr:col>8</xdr:col>
      <xdr:colOff>419100</xdr:colOff>
      <xdr:row>62</xdr:row>
      <xdr:rowOff>174625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EAE9696-C626-4330-BED9-557B0ADEF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0C1-54E8-4D44-8526-46EFCD8CBD40}">
  <dimension ref="A1:M52"/>
  <sheetViews>
    <sheetView tabSelected="1" topLeftCell="A32" workbookViewId="0">
      <selection activeCell="B56" sqref="B56"/>
    </sheetView>
  </sheetViews>
  <sheetFormatPr defaultRowHeight="15" x14ac:dyDescent="0.25"/>
  <cols>
    <col min="1" max="1" width="11" bestFit="1" customWidth="1"/>
    <col min="2" max="2" width="12.85546875" bestFit="1" customWidth="1"/>
    <col min="6" max="6" width="9.140625" customWidth="1"/>
    <col min="7" max="7" width="19.5703125" bestFit="1" customWidth="1"/>
    <col min="8" max="8" width="13.7109375" bestFit="1" customWidth="1"/>
    <col min="9" max="9" width="10.5703125" customWidth="1"/>
    <col min="10" max="10" width="10.28515625" bestFit="1" customWidth="1"/>
    <col min="11" max="11" width="12.140625" bestFit="1" customWidth="1"/>
    <col min="12" max="12" width="11.140625" bestFit="1" customWidth="1"/>
    <col min="13" max="13" width="14.28515625" bestFit="1" customWidth="1"/>
    <col min="15" max="17" width="10.28515625" bestFit="1" customWidth="1"/>
  </cols>
  <sheetData>
    <row r="1" spans="1:13" x14ac:dyDescent="0.25">
      <c r="A1" t="s">
        <v>0</v>
      </c>
      <c r="B1" t="s">
        <v>1</v>
      </c>
    </row>
    <row r="2" spans="1:13" x14ac:dyDescent="0.25">
      <c r="A2" t="s">
        <v>17</v>
      </c>
      <c r="B2">
        <v>362.46</v>
      </c>
    </row>
    <row r="3" spans="1:13" x14ac:dyDescent="0.25">
      <c r="A3" t="s">
        <v>2</v>
      </c>
      <c r="B3" t="s">
        <v>3</v>
      </c>
    </row>
    <row r="4" spans="1:13" x14ac:dyDescent="0.25">
      <c r="A4" t="s">
        <v>20</v>
      </c>
      <c r="B4">
        <v>0.2</v>
      </c>
      <c r="C4" t="s">
        <v>18</v>
      </c>
    </row>
    <row r="5" spans="1:13" x14ac:dyDescent="0.25">
      <c r="A5" t="s">
        <v>21</v>
      </c>
      <c r="B5">
        <v>0.4</v>
      </c>
      <c r="C5" t="s">
        <v>18</v>
      </c>
    </row>
    <row r="6" spans="1:13" x14ac:dyDescent="0.25">
      <c r="A6" t="s">
        <v>19</v>
      </c>
      <c r="B6">
        <v>0.1</v>
      </c>
      <c r="C6" t="s">
        <v>18</v>
      </c>
    </row>
    <row r="7" spans="1:13" ht="17.25" x14ac:dyDescent="0.25">
      <c r="A7" t="s">
        <v>7</v>
      </c>
      <c r="B7">
        <v>0.13</v>
      </c>
      <c r="C7" t="s">
        <v>8</v>
      </c>
    </row>
    <row r="8" spans="1:13" ht="18" x14ac:dyDescent="0.35">
      <c r="A8" t="s">
        <v>9</v>
      </c>
      <c r="B8" s="3">
        <v>2.3098144493432655</v>
      </c>
      <c r="C8" s="2" t="s">
        <v>11</v>
      </c>
    </row>
    <row r="9" spans="1:13" ht="18" x14ac:dyDescent="0.35">
      <c r="G9" t="s">
        <v>27</v>
      </c>
      <c r="H9" s="13" t="s">
        <v>25</v>
      </c>
    </row>
    <row r="10" spans="1:13" x14ac:dyDescent="0.25">
      <c r="F10" t="s">
        <v>15</v>
      </c>
      <c r="G10" s="4">
        <f>SLOPE(L14:L24,G14:G24)</f>
        <v>4.7096352043180185E-6</v>
      </c>
      <c r="H10" s="14">
        <f>G10/B8</f>
        <v>2.0389668986862033E-6</v>
      </c>
    </row>
    <row r="12" spans="1:13" x14ac:dyDescent="0.25">
      <c r="F12" s="11" t="s">
        <v>6</v>
      </c>
      <c r="G12" s="11"/>
      <c r="H12" s="6" t="s">
        <v>12</v>
      </c>
      <c r="I12" s="6" t="s">
        <v>13</v>
      </c>
      <c r="J12" s="6" t="s">
        <v>14</v>
      </c>
      <c r="K12" s="12" t="s">
        <v>22</v>
      </c>
      <c r="L12" s="12" t="s">
        <v>24</v>
      </c>
      <c r="M12" s="12" t="s">
        <v>23</v>
      </c>
    </row>
    <row r="13" spans="1:13" x14ac:dyDescent="0.25">
      <c r="F13" s="7" t="s">
        <v>5</v>
      </c>
      <c r="G13" s="7" t="s">
        <v>4</v>
      </c>
      <c r="H13" s="7" t="s">
        <v>10</v>
      </c>
      <c r="I13" s="7" t="s">
        <v>10</v>
      </c>
      <c r="J13" s="7" t="s">
        <v>10</v>
      </c>
      <c r="K13" s="7" t="s">
        <v>10</v>
      </c>
      <c r="L13" s="7" t="s">
        <v>10</v>
      </c>
      <c r="M13" s="7" t="s">
        <v>10</v>
      </c>
    </row>
    <row r="14" spans="1:13" x14ac:dyDescent="0.25">
      <c r="F14" s="1">
        <v>0</v>
      </c>
      <c r="G14" s="1">
        <v>0</v>
      </c>
      <c r="H14" s="5">
        <v>0</v>
      </c>
      <c r="I14" s="5">
        <v>0</v>
      </c>
      <c r="J14" s="5">
        <v>0</v>
      </c>
      <c r="K14" s="4">
        <f>AVERAGE(H14:J14)</f>
        <v>0</v>
      </c>
      <c r="L14" s="4">
        <f>K14/$B$7</f>
        <v>0</v>
      </c>
      <c r="M14" s="4">
        <f>_xlfn.STDEV.P(H14:J14)/$B$7</f>
        <v>0</v>
      </c>
    </row>
    <row r="15" spans="1:13" x14ac:dyDescent="0.25">
      <c r="F15" s="1">
        <v>30</v>
      </c>
      <c r="G15" s="1">
        <f t="shared" ref="G15:G24" si="0">F15*60</f>
        <v>1800</v>
      </c>
      <c r="H15" s="5">
        <v>1.5967337540439353E-3</v>
      </c>
      <c r="I15" s="5">
        <v>1.8541713689699147E-4</v>
      </c>
      <c r="J15" s="5">
        <v>7.1789939470572766E-4</v>
      </c>
      <c r="K15" s="4">
        <f t="shared" ref="K15:K24" si="1">AVERAGE(H15:J15)</f>
        <v>8.3335009521555133E-4</v>
      </c>
      <c r="L15" s="4">
        <f t="shared" ref="L15:L24" si="2">K15/$B$7</f>
        <v>6.4103853478119331E-3</v>
      </c>
      <c r="M15" s="4">
        <f t="shared" ref="M15:M24" si="3">_xlfn.STDEV.P(H15:J15)/$B$7</f>
        <v>4.4763251721850229E-3</v>
      </c>
    </row>
    <row r="16" spans="1:13" x14ac:dyDescent="0.25">
      <c r="F16" s="1">
        <v>60</v>
      </c>
      <c r="G16" s="1">
        <f t="shared" si="0"/>
        <v>3600</v>
      </c>
      <c r="H16" s="5">
        <v>2.3650290250334608E-3</v>
      </c>
      <c r="I16" s="5">
        <v>2.6626887582244236E-3</v>
      </c>
      <c r="J16" s="5">
        <v>9.2906846501856284E-4</v>
      </c>
      <c r="K16" s="4">
        <f t="shared" si="1"/>
        <v>1.9855954160921492E-3</v>
      </c>
      <c r="L16" s="4">
        <f t="shared" si="2"/>
        <v>1.5273810893016531E-2</v>
      </c>
      <c r="M16" s="4">
        <f t="shared" si="3"/>
        <v>5.8222765698307559E-3</v>
      </c>
    </row>
    <row r="17" spans="6:13" x14ac:dyDescent="0.25">
      <c r="F17" s="1">
        <v>90</v>
      </c>
      <c r="G17" s="1">
        <f t="shared" si="0"/>
        <v>5400</v>
      </c>
      <c r="H17" s="5">
        <v>2.9670417699769695E-3</v>
      </c>
      <c r="I17" s="5">
        <v>2.3312510549204531E-3</v>
      </c>
      <c r="J17" s="5">
        <v>3.353566289504519E-3</v>
      </c>
      <c r="K17" s="4">
        <f t="shared" si="1"/>
        <v>2.8839530381339802E-3</v>
      </c>
      <c r="L17" s="4">
        <f t="shared" si="2"/>
        <v>2.2184254139492154E-2</v>
      </c>
      <c r="M17" s="4">
        <f t="shared" si="3"/>
        <v>3.2421041255871062E-3</v>
      </c>
    </row>
    <row r="18" spans="6:13" x14ac:dyDescent="0.25">
      <c r="F18" s="1">
        <v>120</v>
      </c>
      <c r="G18" s="1">
        <f t="shared" si="0"/>
        <v>7200</v>
      </c>
      <c r="H18" s="5">
        <v>6.1471188454889306E-3</v>
      </c>
      <c r="I18" s="5">
        <v>2.3795825264773356E-3</v>
      </c>
      <c r="J18" s="5">
        <v>7.297142603976332E-3</v>
      </c>
      <c r="K18" s="4">
        <f t="shared" si="1"/>
        <v>5.2746146586475327E-3</v>
      </c>
      <c r="L18" s="4">
        <f t="shared" si="2"/>
        <v>4.0573958912673326E-2</v>
      </c>
      <c r="M18" s="4">
        <f t="shared" si="3"/>
        <v>1.6155734866380222E-2</v>
      </c>
    </row>
    <row r="19" spans="6:13" x14ac:dyDescent="0.25">
      <c r="F19" s="1">
        <v>150</v>
      </c>
      <c r="G19" s="1">
        <f t="shared" si="0"/>
        <v>9000</v>
      </c>
      <c r="H19" s="5">
        <v>5.2574729642763099E-3</v>
      </c>
      <c r="I19" s="5">
        <v>3.1887978454702356E-3</v>
      </c>
      <c r="J19" s="5">
        <v>6.8045817539835662E-3</v>
      </c>
      <c r="K19" s="4">
        <f t="shared" si="1"/>
        <v>5.0836175212433709E-3</v>
      </c>
      <c r="L19" s="4">
        <f t="shared" si="2"/>
        <v>3.9104750163410543E-2</v>
      </c>
      <c r="M19" s="4">
        <f t="shared" si="3"/>
        <v>1.1394213910311221E-2</v>
      </c>
    </row>
    <row r="20" spans="6:13" x14ac:dyDescent="0.25">
      <c r="F20" s="1">
        <v>180</v>
      </c>
      <c r="G20" s="1">
        <f t="shared" si="0"/>
        <v>10800</v>
      </c>
      <c r="H20" s="5">
        <v>8.1685226394836805E-3</v>
      </c>
      <c r="I20" s="5">
        <v>3.608320313236003E-3</v>
      </c>
      <c r="J20" s="5">
        <v>7.172898166655034E-3</v>
      </c>
      <c r="K20" s="4">
        <f t="shared" si="1"/>
        <v>6.3165803731249056E-3</v>
      </c>
      <c r="L20" s="4">
        <f t="shared" si="2"/>
        <v>4.85890797932685E-2</v>
      </c>
      <c r="M20" s="4">
        <f t="shared" si="3"/>
        <v>1.5059148911721434E-2</v>
      </c>
    </row>
    <row r="21" spans="6:13" x14ac:dyDescent="0.25">
      <c r="F21" s="1">
        <v>210</v>
      </c>
      <c r="G21" s="1">
        <f t="shared" si="0"/>
        <v>12600</v>
      </c>
      <c r="H21" s="5">
        <v>9.4600456506009675E-3</v>
      </c>
      <c r="I21" s="5">
        <v>4.8966233585645419E-3</v>
      </c>
      <c r="J21" s="5">
        <v>9.8845431456406167E-3</v>
      </c>
      <c r="K21" s="4">
        <f t="shared" si="1"/>
        <v>8.0804040516020414E-3</v>
      </c>
      <c r="L21" s="4">
        <f t="shared" si="2"/>
        <v>6.2156954243092623E-2</v>
      </c>
      <c r="M21" s="4">
        <f t="shared" si="3"/>
        <v>1.7368717665018334E-2</v>
      </c>
    </row>
    <row r="22" spans="6:13" x14ac:dyDescent="0.25">
      <c r="F22" s="1">
        <v>240</v>
      </c>
      <c r="G22" s="1">
        <f t="shared" si="0"/>
        <v>14400</v>
      </c>
      <c r="H22" s="5">
        <v>9.9972502149190054E-3</v>
      </c>
      <c r="I22" s="5">
        <v>5.4795358166764962E-3</v>
      </c>
      <c r="J22" s="5">
        <v>1.0848576247377877E-2</v>
      </c>
      <c r="K22" s="4">
        <f t="shared" si="1"/>
        <v>8.7751207596577924E-3</v>
      </c>
      <c r="L22" s="4">
        <f t="shared" si="2"/>
        <v>6.7500928920444556E-2</v>
      </c>
      <c r="M22" s="4">
        <f t="shared" si="3"/>
        <v>1.8123887808563839E-2</v>
      </c>
    </row>
    <row r="23" spans="6:13" x14ac:dyDescent="0.25">
      <c r="F23" s="1">
        <v>270</v>
      </c>
      <c r="G23" s="1">
        <f t="shared" si="0"/>
        <v>16200</v>
      </c>
      <c r="H23" s="5">
        <v>1.1267643026250974E-2</v>
      </c>
      <c r="I23" s="5">
        <v>5.7449223717371371E-3</v>
      </c>
      <c r="J23" s="5">
        <v>1.164423187204815E-2</v>
      </c>
      <c r="K23" s="4">
        <f t="shared" si="1"/>
        <v>9.5522657566787534E-3</v>
      </c>
      <c r="L23" s="4">
        <f t="shared" si="2"/>
        <v>7.3478967359067338E-2</v>
      </c>
      <c r="M23" s="4">
        <f t="shared" si="3"/>
        <v>2.0742958243221452E-2</v>
      </c>
    </row>
    <row r="24" spans="6:13" x14ac:dyDescent="0.25">
      <c r="F24" s="8">
        <v>300</v>
      </c>
      <c r="G24" s="8">
        <f t="shared" si="0"/>
        <v>18000</v>
      </c>
      <c r="H24" s="9">
        <v>1.3296685187914816E-2</v>
      </c>
      <c r="I24" s="9">
        <v>6.7540940354791574E-3</v>
      </c>
      <c r="J24" s="9">
        <v>1.2677363021315561E-2</v>
      </c>
      <c r="K24" s="10">
        <f t="shared" si="1"/>
        <v>1.0909380748236511E-2</v>
      </c>
      <c r="L24" s="10">
        <f t="shared" si="2"/>
        <v>8.3918313447973153E-2</v>
      </c>
      <c r="M24" s="10">
        <f t="shared" si="3"/>
        <v>2.2685305947548345E-2</v>
      </c>
    </row>
    <row r="25" spans="6:13" x14ac:dyDescent="0.25">
      <c r="F25" s="1"/>
      <c r="G25" s="1"/>
      <c r="H25" s="1"/>
      <c r="I25" s="1"/>
      <c r="J25" s="1"/>
    </row>
    <row r="26" spans="6:13" ht="18" x14ac:dyDescent="0.35">
      <c r="F26" s="1"/>
      <c r="G26" s="4" t="s">
        <v>26</v>
      </c>
      <c r="H26">
        <f>SLOPE(H14:H24,$G14:$G24)</f>
        <v>7.2258150582475557E-7</v>
      </c>
      <c r="I26">
        <f t="shared" ref="I26:J26" si="4">SLOPE(I14:I24,$G14:$G24)</f>
        <v>3.5766926609171428E-7</v>
      </c>
      <c r="J26">
        <f t="shared" si="4"/>
        <v>7.5650695776755734E-7</v>
      </c>
      <c r="K26" s="15">
        <f>AVERAGE(H26:J26)</f>
        <v>6.1225257656134236E-7</v>
      </c>
      <c r="L26" s="4">
        <f>K26/B7</f>
        <v>4.7096352043180177E-6</v>
      </c>
      <c r="M26" s="15">
        <f>_xlfn.STDEV.P(H26:J26)/B7</f>
        <v>1.3888429840357088E-6</v>
      </c>
    </row>
    <row r="27" spans="6:13" x14ac:dyDescent="0.25">
      <c r="F27" s="1"/>
      <c r="G27" s="1"/>
      <c r="H27" s="1"/>
      <c r="I27" s="1"/>
      <c r="J27" s="1"/>
    </row>
    <row r="28" spans="6:13" ht="18" x14ac:dyDescent="0.35">
      <c r="F28" s="1" t="s">
        <v>16</v>
      </c>
      <c r="G28" s="4" t="s">
        <v>27</v>
      </c>
      <c r="H28" s="14" t="s">
        <v>25</v>
      </c>
      <c r="I28" s="1"/>
      <c r="J28" s="1"/>
    </row>
    <row r="29" spans="6:13" x14ac:dyDescent="0.25">
      <c r="F29" s="1"/>
      <c r="G29" s="4">
        <f>SLOPE(L32:L42,G32:G42)</f>
        <v>3.8722267947260567E-6</v>
      </c>
      <c r="H29" s="14">
        <f>G29/B8</f>
        <v>1.6764233143606065E-6</v>
      </c>
      <c r="I29" s="1"/>
      <c r="J29" s="1"/>
    </row>
    <row r="30" spans="6:13" x14ac:dyDescent="0.25">
      <c r="F30" s="11" t="s">
        <v>6</v>
      </c>
      <c r="G30" s="11"/>
      <c r="H30" s="6" t="s">
        <v>12</v>
      </c>
      <c r="I30" s="6" t="s">
        <v>13</v>
      </c>
      <c r="J30" s="6" t="s">
        <v>14</v>
      </c>
      <c r="K30" s="12" t="s">
        <v>22</v>
      </c>
      <c r="L30" s="12" t="s">
        <v>24</v>
      </c>
      <c r="M30" s="12" t="s">
        <v>23</v>
      </c>
    </row>
    <row r="31" spans="6:13" x14ac:dyDescent="0.25">
      <c r="F31" s="7" t="s">
        <v>5</v>
      </c>
      <c r="G31" s="7" t="s">
        <v>4</v>
      </c>
      <c r="H31" s="7" t="s">
        <v>10</v>
      </c>
      <c r="I31" s="7" t="s">
        <v>10</v>
      </c>
      <c r="J31" s="7" t="s">
        <v>10</v>
      </c>
      <c r="K31" s="7" t="s">
        <v>10</v>
      </c>
      <c r="L31" s="7" t="s">
        <v>10</v>
      </c>
      <c r="M31" s="7" t="s">
        <v>10</v>
      </c>
    </row>
    <row r="32" spans="6:13" x14ac:dyDescent="0.25">
      <c r="F32" s="1">
        <v>0</v>
      </c>
      <c r="G32" s="1">
        <v>0</v>
      </c>
      <c r="H32" s="4">
        <v>0</v>
      </c>
      <c r="I32" s="4">
        <v>0</v>
      </c>
      <c r="J32" s="4">
        <v>0</v>
      </c>
      <c r="K32" s="4">
        <f>AVERAGE(H32:J32)</f>
        <v>0</v>
      </c>
      <c r="L32" s="4">
        <f>K32/$B$7</f>
        <v>0</v>
      </c>
      <c r="M32" s="4">
        <f>_xlfn.STDEV.P(H32:J32)/$B$7</f>
        <v>0</v>
      </c>
    </row>
    <row r="33" spans="6:13" x14ac:dyDescent="0.25">
      <c r="F33" s="1">
        <v>30</v>
      </c>
      <c r="G33" s="1">
        <v>1800</v>
      </c>
      <c r="H33" s="4">
        <v>6.3363143254794186E-4</v>
      </c>
      <c r="I33" s="4">
        <v>0</v>
      </c>
      <c r="J33" s="4">
        <v>0</v>
      </c>
      <c r="K33" s="4">
        <f t="shared" ref="K33:K42" si="5">AVERAGE(H33:J33)</f>
        <v>2.1121047751598062E-4</v>
      </c>
      <c r="L33" s="4">
        <f t="shared" ref="L33:L42" si="6">K33/$B$7</f>
        <v>1.6246959808921585E-3</v>
      </c>
      <c r="M33" s="4">
        <f t="shared" ref="M33:M42" si="7">_xlfn.STDEV.P(H33:J33)/$B$7</f>
        <v>2.2976670909107492E-3</v>
      </c>
    </row>
    <row r="34" spans="6:13" x14ac:dyDescent="0.25">
      <c r="F34" s="1">
        <v>60</v>
      </c>
      <c r="G34" s="1">
        <v>3600</v>
      </c>
      <c r="H34" s="4">
        <v>8.0887574266186107E-4</v>
      </c>
      <c r="I34" s="4">
        <v>3.3256469711346416E-4</v>
      </c>
      <c r="J34" s="4">
        <v>5.201526450124888E-4</v>
      </c>
      <c r="K34" s="4">
        <f t="shared" si="5"/>
        <v>5.5386436159593803E-4</v>
      </c>
      <c r="L34" s="4">
        <f t="shared" si="6"/>
        <v>4.2604950891995232E-3</v>
      </c>
      <c r="M34" s="4">
        <f t="shared" si="7"/>
        <v>1.5069911098908623E-3</v>
      </c>
    </row>
    <row r="35" spans="6:13" x14ac:dyDescent="0.25">
      <c r="F35" s="1">
        <v>90</v>
      </c>
      <c r="G35" s="1">
        <v>5400</v>
      </c>
      <c r="H35" s="4">
        <v>1.834714599043399E-3</v>
      </c>
      <c r="I35" s="4">
        <v>5.1546557681566175E-4</v>
      </c>
      <c r="J35" s="4">
        <v>1.063095183023371E-3</v>
      </c>
      <c r="K35" s="4">
        <f t="shared" si="5"/>
        <v>1.1377584529608106E-3</v>
      </c>
      <c r="L35" s="4">
        <f t="shared" si="6"/>
        <v>8.7519880996985433E-3</v>
      </c>
      <c r="M35" s="4">
        <f t="shared" si="7"/>
        <v>4.1627892739449519E-3</v>
      </c>
    </row>
    <row r="36" spans="6:13" x14ac:dyDescent="0.25">
      <c r="F36" s="1">
        <v>120</v>
      </c>
      <c r="G36" s="1">
        <v>7200</v>
      </c>
      <c r="H36" s="4">
        <v>3.7916261924589062E-3</v>
      </c>
      <c r="I36" s="4">
        <v>1.8592850447893201E-3</v>
      </c>
      <c r="J36" s="4">
        <v>1.5366676659018983E-3</v>
      </c>
      <c r="K36" s="4">
        <f t="shared" si="5"/>
        <v>2.3958596343833746E-3</v>
      </c>
      <c r="L36" s="4">
        <f t="shared" si="6"/>
        <v>1.8429689495256727E-2</v>
      </c>
      <c r="M36" s="4">
        <f t="shared" si="7"/>
        <v>7.65927189924026E-3</v>
      </c>
    </row>
    <row r="37" spans="6:13" x14ac:dyDescent="0.25">
      <c r="F37" s="1">
        <v>150</v>
      </c>
      <c r="G37" s="1">
        <v>9000</v>
      </c>
      <c r="H37" s="4">
        <v>4.9347033353020729E-3</v>
      </c>
      <c r="I37" s="4">
        <v>1.7247808805028841E-3</v>
      </c>
      <c r="J37" s="4">
        <v>2.5695956096496988E-3</v>
      </c>
      <c r="K37" s="4">
        <f t="shared" si="5"/>
        <v>3.0763599418182192E-3</v>
      </c>
      <c r="L37" s="4">
        <f t="shared" si="6"/>
        <v>2.3664307244755531E-2</v>
      </c>
      <c r="M37" s="4">
        <f t="shared" si="7"/>
        <v>1.0450424163460512E-2</v>
      </c>
    </row>
    <row r="38" spans="6:13" x14ac:dyDescent="0.25">
      <c r="F38" s="1">
        <v>180</v>
      </c>
      <c r="G38" s="1">
        <v>10800</v>
      </c>
      <c r="H38" s="4">
        <v>6.2362390710106446E-3</v>
      </c>
      <c r="I38" s="4">
        <v>3.3269267142271098E-3</v>
      </c>
      <c r="J38" s="4">
        <v>3.3260335281707102E-3</v>
      </c>
      <c r="K38" s="4">
        <f t="shared" si="5"/>
        <v>4.2963997711361552E-3</v>
      </c>
      <c r="L38" s="4">
        <f t="shared" si="6"/>
        <v>3.3049229008739654E-2</v>
      </c>
      <c r="M38" s="4">
        <f t="shared" si="7"/>
        <v>1.0551335167854267E-2</v>
      </c>
    </row>
    <row r="39" spans="6:13" x14ac:dyDescent="0.25">
      <c r="F39" s="1">
        <v>210</v>
      </c>
      <c r="G39" s="1">
        <v>12600</v>
      </c>
      <c r="H39" s="4">
        <v>6.6017643669217937E-3</v>
      </c>
      <c r="I39" s="4">
        <v>4.4299017889762636E-3</v>
      </c>
      <c r="J39" s="4">
        <v>4.6637344265988865E-3</v>
      </c>
      <c r="K39" s="4">
        <f t="shared" si="5"/>
        <v>5.231800194165648E-3</v>
      </c>
      <c r="L39" s="4">
        <f t="shared" si="6"/>
        <v>4.024461687819729E-2</v>
      </c>
      <c r="M39" s="4">
        <f t="shared" si="7"/>
        <v>7.487717231077994E-3</v>
      </c>
    </row>
    <row r="40" spans="6:13" x14ac:dyDescent="0.25">
      <c r="F40" s="1">
        <v>240</v>
      </c>
      <c r="G40" s="1">
        <v>14400</v>
      </c>
      <c r="H40" s="4">
        <v>7.9918862120856825E-3</v>
      </c>
      <c r="I40" s="4">
        <v>5.2620770068651556E-3</v>
      </c>
      <c r="J40" s="4">
        <v>5.3291949383677565E-3</v>
      </c>
      <c r="K40" s="4">
        <f t="shared" si="5"/>
        <v>6.1943860524395315E-3</v>
      </c>
      <c r="L40" s="4">
        <f t="shared" si="6"/>
        <v>4.764912348030409E-2</v>
      </c>
      <c r="M40" s="4">
        <f t="shared" si="7"/>
        <v>9.7793836241439856E-3</v>
      </c>
    </row>
    <row r="41" spans="6:13" x14ac:dyDescent="0.25">
      <c r="F41" s="1">
        <v>270</v>
      </c>
      <c r="G41" s="1">
        <v>16200</v>
      </c>
      <c r="H41" s="4">
        <v>9.008023550256105E-3</v>
      </c>
      <c r="I41" s="4">
        <v>5.4030900897855732E-3</v>
      </c>
      <c r="J41" s="4">
        <v>6.7452066431638348E-3</v>
      </c>
      <c r="K41" s="4">
        <f t="shared" si="5"/>
        <v>7.0521067610685049E-3</v>
      </c>
      <c r="L41" s="4">
        <f t="shared" si="6"/>
        <v>5.424697508514234E-2</v>
      </c>
      <c r="M41" s="4">
        <f t="shared" si="7"/>
        <v>1.1443243142770045E-2</v>
      </c>
    </row>
    <row r="42" spans="6:13" x14ac:dyDescent="0.25">
      <c r="F42" s="8">
        <v>300</v>
      </c>
      <c r="G42" s="8">
        <v>18000</v>
      </c>
      <c r="H42" s="10">
        <v>1.0946214742319644E-2</v>
      </c>
      <c r="I42" s="10">
        <v>7.4289221052261274E-3</v>
      </c>
      <c r="J42" s="10">
        <v>8.8032694746614445E-3</v>
      </c>
      <c r="K42" s="10">
        <f t="shared" si="5"/>
        <v>9.0594687740690721E-3</v>
      </c>
      <c r="L42" s="10">
        <f t="shared" si="6"/>
        <v>6.9688221338992856E-2</v>
      </c>
      <c r="M42" s="10">
        <f t="shared" si="7"/>
        <v>1.1133164618300447E-2</v>
      </c>
    </row>
    <row r="44" spans="6:13" ht="18" x14ac:dyDescent="0.35">
      <c r="G44" s="4" t="s">
        <v>26</v>
      </c>
      <c r="H44">
        <f>SLOPE(H32:H42,$G32:$G42)</f>
        <v>6.1493124244954979E-7</v>
      </c>
      <c r="I44">
        <f t="shared" ref="I44:J44" si="8">SLOPE(I32:I42,$G32:$G42)</f>
        <v>4.1839405004185354E-7</v>
      </c>
      <c r="J44">
        <f t="shared" si="8"/>
        <v>4.7684315745175866E-7</v>
      </c>
      <c r="K44" s="15">
        <f>AVERAGE(H44:J44)</f>
        <v>5.0338948331438738E-7</v>
      </c>
      <c r="L44" s="4">
        <f>K44/B7</f>
        <v>3.8722267947260567E-6</v>
      </c>
      <c r="M44" s="15">
        <f>_xlfn.STDEV.P(H44:J44)/B7</f>
        <v>6.3386505954125815E-7</v>
      </c>
    </row>
    <row r="49" spans="10:12" x14ac:dyDescent="0.25">
      <c r="K49" s="4" t="s">
        <v>29</v>
      </c>
      <c r="L49" t="s">
        <v>28</v>
      </c>
    </row>
    <row r="50" spans="10:12" ht="18" customHeight="1" x14ac:dyDescent="0.25">
      <c r="K50" s="4" t="s">
        <v>30</v>
      </c>
      <c r="L50" s="4" t="s">
        <v>30</v>
      </c>
    </row>
    <row r="51" spans="10:12" x14ac:dyDescent="0.25">
      <c r="J51" t="s">
        <v>15</v>
      </c>
      <c r="K51" s="4">
        <f>L26</f>
        <v>4.7096352043180177E-6</v>
      </c>
      <c r="L51" s="4">
        <f>M26</f>
        <v>1.3888429840357088E-6</v>
      </c>
    </row>
    <row r="52" spans="10:12" x14ac:dyDescent="0.25">
      <c r="J52" t="s">
        <v>16</v>
      </c>
      <c r="K52" s="4">
        <f>L44</f>
        <v>3.8722267947260567E-6</v>
      </c>
      <c r="L52" s="4">
        <f>M44</f>
        <v>6.3386505954125815E-7</v>
      </c>
    </row>
  </sheetData>
  <mergeCells count="2">
    <mergeCell ref="F12:G12"/>
    <mergeCell ref="F30:G3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C4-814D-4AF0-B748-6181503E69D0}">
  <dimension ref="A1:P26"/>
  <sheetViews>
    <sheetView workbookViewId="0">
      <selection activeCell="L1" sqref="L1:L1048576"/>
    </sheetView>
  </sheetViews>
  <sheetFormatPr defaultRowHeight="15" x14ac:dyDescent="0.25"/>
  <cols>
    <col min="1" max="1" width="11" bestFit="1" customWidth="1"/>
    <col min="2" max="2" width="12.85546875" bestFit="1" customWidth="1"/>
    <col min="6" max="6" width="9.140625" customWidth="1"/>
    <col min="8" max="8" width="12" bestFit="1" customWidth="1"/>
    <col min="9" max="9" width="10.5703125" customWidth="1"/>
    <col min="10" max="10" width="10.28515625" bestFit="1" customWidth="1"/>
    <col min="14" max="16" width="10.28515625" bestFit="1" customWidth="1"/>
  </cols>
  <sheetData>
    <row r="1" spans="1:16" x14ac:dyDescent="0.25">
      <c r="A1" t="s">
        <v>0</v>
      </c>
      <c r="B1" t="s">
        <v>1</v>
      </c>
    </row>
    <row r="2" spans="1:16" x14ac:dyDescent="0.25">
      <c r="A2" t="s">
        <v>17</v>
      </c>
      <c r="B2">
        <v>362.46</v>
      </c>
    </row>
    <row r="3" spans="1:16" x14ac:dyDescent="0.25">
      <c r="A3" t="s">
        <v>2</v>
      </c>
      <c r="B3" t="s">
        <v>3</v>
      </c>
    </row>
    <row r="4" spans="1:16" x14ac:dyDescent="0.25">
      <c r="A4" t="s">
        <v>20</v>
      </c>
      <c r="B4">
        <v>0.2</v>
      </c>
      <c r="C4" t="s">
        <v>18</v>
      </c>
    </row>
    <row r="5" spans="1:16" x14ac:dyDescent="0.25">
      <c r="A5" t="s">
        <v>21</v>
      </c>
      <c r="B5">
        <v>0.4</v>
      </c>
      <c r="C5" t="s">
        <v>18</v>
      </c>
    </row>
    <row r="6" spans="1:16" x14ac:dyDescent="0.25">
      <c r="A6" t="s">
        <v>19</v>
      </c>
      <c r="B6">
        <v>0.1</v>
      </c>
      <c r="C6" t="s">
        <v>18</v>
      </c>
    </row>
    <row r="7" spans="1:16" ht="17.25" x14ac:dyDescent="0.25">
      <c r="A7" t="s">
        <v>7</v>
      </c>
      <c r="B7">
        <v>0.13</v>
      </c>
      <c r="C7" t="s">
        <v>8</v>
      </c>
    </row>
    <row r="8" spans="1:16" ht="18" x14ac:dyDescent="0.35">
      <c r="A8" t="s">
        <v>9</v>
      </c>
      <c r="B8" s="3">
        <v>2.3098144493432655</v>
      </c>
      <c r="C8" s="2" t="s">
        <v>11</v>
      </c>
    </row>
    <row r="10" spans="1:16" x14ac:dyDescent="0.25">
      <c r="F10" t="s">
        <v>15</v>
      </c>
      <c r="L10" s="1" t="s">
        <v>16</v>
      </c>
      <c r="M10" s="1"/>
      <c r="N10" s="1"/>
      <c r="O10" s="1"/>
      <c r="P10" s="1"/>
    </row>
    <row r="11" spans="1:16" x14ac:dyDescent="0.25">
      <c r="L11" s="1"/>
      <c r="M11" s="1"/>
      <c r="N11" s="1"/>
      <c r="O11" s="1"/>
      <c r="P11" s="1"/>
    </row>
    <row r="12" spans="1:16" x14ac:dyDescent="0.25">
      <c r="F12" s="11" t="s">
        <v>6</v>
      </c>
      <c r="G12" s="11"/>
      <c r="H12" s="6" t="s">
        <v>12</v>
      </c>
      <c r="I12" s="6" t="s">
        <v>13</v>
      </c>
      <c r="J12" s="6" t="s">
        <v>14</v>
      </c>
      <c r="L12" s="11" t="s">
        <v>6</v>
      </c>
      <c r="M12" s="11"/>
      <c r="N12" s="6" t="s">
        <v>12</v>
      </c>
      <c r="O12" s="6" t="s">
        <v>13</v>
      </c>
      <c r="P12" s="6" t="s">
        <v>14</v>
      </c>
    </row>
    <row r="13" spans="1:16" x14ac:dyDescent="0.25">
      <c r="F13" s="7" t="s">
        <v>5</v>
      </c>
      <c r="G13" s="7" t="s">
        <v>4</v>
      </c>
      <c r="H13" s="7" t="s">
        <v>10</v>
      </c>
      <c r="I13" s="7" t="s">
        <v>10</v>
      </c>
      <c r="J13" s="7" t="s">
        <v>10</v>
      </c>
      <c r="L13" s="7" t="s">
        <v>5</v>
      </c>
      <c r="M13" s="7" t="s">
        <v>4</v>
      </c>
      <c r="N13" s="7" t="s">
        <v>10</v>
      </c>
      <c r="O13" s="7" t="s">
        <v>10</v>
      </c>
      <c r="P13" s="7" t="s">
        <v>10</v>
      </c>
    </row>
    <row r="14" spans="1:16" x14ac:dyDescent="0.25">
      <c r="F14" s="1">
        <v>0</v>
      </c>
      <c r="G14" s="1">
        <v>0</v>
      </c>
      <c r="H14" s="5">
        <v>0</v>
      </c>
      <c r="I14" s="5">
        <v>0</v>
      </c>
      <c r="J14" s="5">
        <v>0</v>
      </c>
      <c r="L14" s="1">
        <v>0</v>
      </c>
      <c r="M14" s="1">
        <v>0</v>
      </c>
      <c r="N14" s="4">
        <v>0</v>
      </c>
      <c r="O14" s="4">
        <v>0</v>
      </c>
      <c r="P14" s="4">
        <v>0</v>
      </c>
    </row>
    <row r="15" spans="1:16" x14ac:dyDescent="0.25">
      <c r="F15" s="1">
        <v>30</v>
      </c>
      <c r="G15" s="1">
        <f t="shared" ref="G15:G24" si="0">F15*60</f>
        <v>1800</v>
      </c>
      <c r="H15" s="5">
        <v>1.5967337540439353E-3</v>
      </c>
      <c r="I15" s="5">
        <v>1.8541713689699147E-4</v>
      </c>
      <c r="J15" s="5">
        <v>7.1789939470572766E-4</v>
      </c>
      <c r="L15" s="1">
        <v>30</v>
      </c>
      <c r="M15" s="1">
        <v>1800</v>
      </c>
      <c r="N15" s="4">
        <v>6.3363143254794186E-4</v>
      </c>
      <c r="O15" s="4">
        <v>0</v>
      </c>
      <c r="P15" s="4">
        <v>0</v>
      </c>
    </row>
    <row r="16" spans="1:16" x14ac:dyDescent="0.25">
      <c r="F16" s="1">
        <v>60</v>
      </c>
      <c r="G16" s="1">
        <f t="shared" si="0"/>
        <v>3600</v>
      </c>
      <c r="H16" s="5">
        <v>2.3650290250334608E-3</v>
      </c>
      <c r="I16" s="5">
        <v>2.6626887582244236E-3</v>
      </c>
      <c r="J16" s="5">
        <v>9.2906846501856284E-4</v>
      </c>
      <c r="L16" s="1">
        <v>60</v>
      </c>
      <c r="M16" s="1">
        <v>3600</v>
      </c>
      <c r="N16" s="4">
        <v>8.0887574266186107E-4</v>
      </c>
      <c r="O16" s="4">
        <v>3.3256469711346416E-4</v>
      </c>
      <c r="P16" s="4">
        <v>5.201526450124888E-4</v>
      </c>
    </row>
    <row r="17" spans="6:16" x14ac:dyDescent="0.25">
      <c r="F17" s="1">
        <v>90</v>
      </c>
      <c r="G17" s="1">
        <f t="shared" si="0"/>
        <v>5400</v>
      </c>
      <c r="H17" s="5">
        <v>2.9670417699769695E-3</v>
      </c>
      <c r="I17" s="5">
        <v>2.3312510549204531E-3</v>
      </c>
      <c r="J17" s="5">
        <v>3.353566289504519E-3</v>
      </c>
      <c r="L17" s="1">
        <v>90</v>
      </c>
      <c r="M17" s="1">
        <v>5400</v>
      </c>
      <c r="N17" s="4">
        <v>1.834714599043399E-3</v>
      </c>
      <c r="O17" s="4">
        <v>5.1546557681566175E-4</v>
      </c>
      <c r="P17" s="4">
        <v>1.063095183023371E-3</v>
      </c>
    </row>
    <row r="18" spans="6:16" x14ac:dyDescent="0.25">
      <c r="F18" s="1">
        <v>120</v>
      </c>
      <c r="G18" s="1">
        <f t="shared" si="0"/>
        <v>7200</v>
      </c>
      <c r="H18" s="5">
        <v>6.1471188454889306E-3</v>
      </c>
      <c r="I18" s="5">
        <v>2.3795825264773356E-3</v>
      </c>
      <c r="J18" s="5">
        <v>7.297142603976332E-3</v>
      </c>
      <c r="L18" s="1">
        <v>120</v>
      </c>
      <c r="M18" s="1">
        <v>7200</v>
      </c>
      <c r="N18" s="4">
        <v>3.7916261924589062E-3</v>
      </c>
      <c r="O18" s="4">
        <v>1.8592850447893201E-3</v>
      </c>
      <c r="P18" s="4">
        <v>1.5366676659018983E-3</v>
      </c>
    </row>
    <row r="19" spans="6:16" x14ac:dyDescent="0.25">
      <c r="F19" s="1">
        <v>150</v>
      </c>
      <c r="G19" s="1">
        <f t="shared" si="0"/>
        <v>9000</v>
      </c>
      <c r="H19" s="5">
        <v>5.2574729642763099E-3</v>
      </c>
      <c r="I19" s="5">
        <v>3.1887978454702356E-3</v>
      </c>
      <c r="J19" s="5">
        <v>6.8045817539835662E-3</v>
      </c>
      <c r="L19" s="1">
        <v>150</v>
      </c>
      <c r="M19" s="1">
        <v>9000</v>
      </c>
      <c r="N19" s="4">
        <v>4.9347033353020729E-3</v>
      </c>
      <c r="O19" s="4">
        <v>1.7247808805028841E-3</v>
      </c>
      <c r="P19" s="4">
        <v>2.5695956096496988E-3</v>
      </c>
    </row>
    <row r="20" spans="6:16" x14ac:dyDescent="0.25">
      <c r="F20" s="1">
        <v>180</v>
      </c>
      <c r="G20" s="1">
        <f t="shared" si="0"/>
        <v>10800</v>
      </c>
      <c r="H20" s="5">
        <v>8.1685226394836805E-3</v>
      </c>
      <c r="I20" s="5">
        <v>3.608320313236003E-3</v>
      </c>
      <c r="J20" s="5">
        <v>7.172898166655034E-3</v>
      </c>
      <c r="L20" s="1">
        <v>180</v>
      </c>
      <c r="M20" s="1">
        <v>10800</v>
      </c>
      <c r="N20" s="4">
        <v>6.2362390710106446E-3</v>
      </c>
      <c r="O20" s="4">
        <v>3.3269267142271098E-3</v>
      </c>
      <c r="P20" s="4">
        <v>3.3260335281707102E-3</v>
      </c>
    </row>
    <row r="21" spans="6:16" x14ac:dyDescent="0.25">
      <c r="F21" s="1">
        <v>210</v>
      </c>
      <c r="G21" s="1">
        <f t="shared" si="0"/>
        <v>12600</v>
      </c>
      <c r="H21" s="5">
        <v>9.4600456506009675E-3</v>
      </c>
      <c r="I21" s="5">
        <v>4.8966233585645419E-3</v>
      </c>
      <c r="J21" s="5">
        <v>9.8845431456406167E-3</v>
      </c>
      <c r="L21" s="1">
        <v>210</v>
      </c>
      <c r="M21" s="1">
        <v>12600</v>
      </c>
      <c r="N21" s="4">
        <v>6.6017643669217937E-3</v>
      </c>
      <c r="O21" s="4">
        <v>4.4299017889762636E-3</v>
      </c>
      <c r="P21" s="4">
        <v>4.6637344265988865E-3</v>
      </c>
    </row>
    <row r="22" spans="6:16" x14ac:dyDescent="0.25">
      <c r="F22" s="1">
        <v>240</v>
      </c>
      <c r="G22" s="1">
        <f t="shared" si="0"/>
        <v>14400</v>
      </c>
      <c r="H22" s="5">
        <v>9.9972502149190054E-3</v>
      </c>
      <c r="I22" s="5">
        <v>5.4795358166764962E-3</v>
      </c>
      <c r="J22" s="5">
        <v>1.0848576247377877E-2</v>
      </c>
      <c r="L22" s="1">
        <v>240</v>
      </c>
      <c r="M22" s="1">
        <v>14400</v>
      </c>
      <c r="N22" s="4">
        <v>7.9918862120856825E-3</v>
      </c>
      <c r="O22" s="4">
        <v>5.2620770068651556E-3</v>
      </c>
      <c r="P22" s="4">
        <v>5.3291949383677565E-3</v>
      </c>
    </row>
    <row r="23" spans="6:16" x14ac:dyDescent="0.25">
      <c r="F23" s="1">
        <v>270</v>
      </c>
      <c r="G23" s="1">
        <f t="shared" si="0"/>
        <v>16200</v>
      </c>
      <c r="H23" s="5">
        <v>1.1267643026250974E-2</v>
      </c>
      <c r="I23" s="5">
        <v>5.7449223717371371E-3</v>
      </c>
      <c r="J23" s="5">
        <v>1.164423187204815E-2</v>
      </c>
      <c r="L23" s="1">
        <v>270</v>
      </c>
      <c r="M23" s="1">
        <v>16200</v>
      </c>
      <c r="N23" s="4">
        <v>9.008023550256105E-3</v>
      </c>
      <c r="O23" s="4">
        <v>5.4030900897855732E-3</v>
      </c>
      <c r="P23" s="4">
        <v>6.7452066431638348E-3</v>
      </c>
    </row>
    <row r="24" spans="6:16" x14ac:dyDescent="0.25">
      <c r="F24" s="8">
        <v>300</v>
      </c>
      <c r="G24" s="8">
        <f t="shared" si="0"/>
        <v>18000</v>
      </c>
      <c r="H24" s="9">
        <v>1.3296685187914816E-2</v>
      </c>
      <c r="I24" s="9">
        <v>6.7540940354791574E-3</v>
      </c>
      <c r="J24" s="9">
        <v>1.2677363021315561E-2</v>
      </c>
      <c r="L24" s="8">
        <v>300</v>
      </c>
      <c r="M24" s="8">
        <v>18000</v>
      </c>
      <c r="N24" s="10">
        <v>1.0946214742319644E-2</v>
      </c>
      <c r="O24" s="10">
        <v>7.4289221052261274E-3</v>
      </c>
      <c r="P24" s="10">
        <v>8.8032694746614445E-3</v>
      </c>
    </row>
    <row r="25" spans="6:16" x14ac:dyDescent="0.25">
      <c r="F25" s="1"/>
      <c r="G25" s="1"/>
      <c r="H25" s="1"/>
      <c r="I25" s="1"/>
      <c r="J25" s="1"/>
    </row>
    <row r="26" spans="6:16" x14ac:dyDescent="0.25">
      <c r="F26" s="1"/>
      <c r="G26" s="1"/>
      <c r="H26" s="1"/>
      <c r="I26" s="1"/>
      <c r="J26" s="1"/>
    </row>
  </sheetData>
  <mergeCells count="2">
    <mergeCell ref="F12:G12"/>
    <mergeCell ref="L12:M1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correzione</vt:lpstr>
      <vt:lpstr>Foglio1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CAGNO MASSIMILIANO PIO</dc:creator>
  <cp:lastModifiedBy>DI CAGNO MASSIMILIANO PIO</cp:lastModifiedBy>
  <dcterms:created xsi:type="dcterms:W3CDTF">2025-10-28T09:18:38Z</dcterms:created>
  <dcterms:modified xsi:type="dcterms:W3CDTF">2025-10-28T11:43:53Z</dcterms:modified>
</cp:coreProperties>
</file>