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EE99BB93-0A04-48C6-BF5D-7BDA3FE1CCC7}" xr6:coauthVersionLast="36" xr6:coauthVersionMax="47" xr10:uidLastSave="{00000000-0000-0000-0000-000000000000}"/>
  <bookViews>
    <workbookView xWindow="5895" yWindow="1275" windowWidth="23265" windowHeight="12465" xr2:uid="{00000000-000D-0000-FFFF-FFFF00000000}"/>
  </bookViews>
  <sheets>
    <sheet name="exp data" sheetId="2" r:id="rId1"/>
    <sheet name="elaboration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2" l="1"/>
  <c r="B8" i="2"/>
  <c r="B7" i="2"/>
  <c r="B6" i="2"/>
  <c r="B5" i="2"/>
  <c r="B4" i="2"/>
  <c r="B3" i="2"/>
  <c r="B2" i="2"/>
  <c r="G2" i="2" l="1"/>
  <c r="C3" i="2"/>
  <c r="D3" i="2" s="1"/>
  <c r="C4" i="2"/>
  <c r="D4" i="2" s="1"/>
  <c r="C5" i="2"/>
  <c r="D5" i="2" s="1"/>
  <c r="C6" i="2"/>
  <c r="E6" i="2" s="1"/>
  <c r="C7" i="2"/>
  <c r="D7" i="2" s="1"/>
  <c r="C8" i="2"/>
  <c r="E8" i="2" s="1"/>
  <c r="C2" i="2"/>
  <c r="E2" i="2" s="1"/>
  <c r="D2" i="2" l="1"/>
  <c r="D8" i="2"/>
  <c r="E7" i="2"/>
  <c r="D6" i="2"/>
  <c r="E5" i="2"/>
  <c r="E4" i="2"/>
  <c r="E3" i="2"/>
  <c r="C7" i="3"/>
  <c r="F7" i="3" s="1"/>
  <c r="C4" i="3"/>
  <c r="D4" i="3" s="1"/>
  <c r="E4" i="3" s="1"/>
  <c r="C5" i="3"/>
  <c r="F5" i="3" s="1"/>
  <c r="C8" i="3"/>
  <c r="F8" i="3" s="1"/>
  <c r="C6" i="3"/>
  <c r="F6" i="3" s="1"/>
  <c r="C3" i="3"/>
  <c r="D3" i="3" s="1"/>
  <c r="E3" i="3" s="1"/>
  <c r="F3" i="3" l="1"/>
  <c r="G3" i="3"/>
  <c r="H3" i="3" s="1"/>
  <c r="F4" i="3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</calcChain>
</file>

<file path=xl/sharedStrings.xml><?xml version="1.0" encoding="utf-8"?>
<sst xmlns="http://schemas.openxmlformats.org/spreadsheetml/2006/main" count="19" uniqueCount="18">
  <si>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</si>
  <si>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</si>
  <si>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</si>
  <si>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</si>
  <si>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</si>
  <si>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</si>
  <si>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</si>
  <si>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</si>
  <si>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</si>
  <si>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</si>
  <si>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</si>
  <si>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</si>
  <si>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</si>
  <si>
    <t>k [S cm^-1]</t>
  </si>
  <si>
    <r>
      <t>L [</t>
    </r>
    <r>
      <rPr>
        <b/>
        <sz val="14"/>
        <rFont val="Calibri"/>
        <family val="2"/>
        <scheme val="minor"/>
      </rPr>
      <t>S</t>
    </r>
    <r>
      <rPr>
        <b/>
        <sz val="14"/>
        <rFont val="Symbol"/>
        <family val="1"/>
        <charset val="2"/>
      </rPr>
      <t xml:space="preserve">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</si>
  <si>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t>pendeza</t>
  </si>
  <si>
    <t>intercetta</t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</si>
  <si>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(sperimentale)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</si>
</sst>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3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956248889941388"/>
                  <c:y val="5.52412815786389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y = 2.73120x - 0.02474</a:t>
                    </a:r>
                    <a:b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</a:br>
                    <a:r>
                      <a:rPr lang="en-US" sz="1200" b="1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R² = 0.99832</a:t>
                    </a:r>
                    <a:endParaRPr lang="en-US" sz="1200" b="1">
                      <a:latin typeface="Arial" panose="020B0604020202020204" pitchFamily="34" charset="0"/>
                      <a:cs typeface="Arial" panose="020B0604020202020204" pitchFamily="34" charset="0"/>
                    </a:endParaRPr>
                  </a:p>
                </c:rich>
              </c:tx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1.9723865877712032E-2</c:v>
                </c:pt>
                <c:pt idx="1">
                  <c:v>3.0450669914738129E-2</c:v>
                </c:pt>
                <c:pt idx="2">
                  <c:v>4.2698548249359529E-2</c:v>
                </c:pt>
                <c:pt idx="3">
                  <c:v>6.0496067755595885E-2</c:v>
                </c:pt>
                <c:pt idx="4">
                  <c:v>8.5470085470085472E-2</c:v>
                </c:pt>
                <c:pt idx="5">
                  <c:v>9.5529231944975174E-2</c:v>
                </c:pt>
                <c:pt idx="6">
                  <c:v>0.13123359580052493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5.0700000000000002E-2</c:v>
                </c:pt>
                <c:pt idx="1">
                  <c:v>8.2099999999999992E-2</c:v>
                </c:pt>
                <c:pt idx="2">
                  <c:v>0.11709999999999998</c:v>
                </c:pt>
                <c:pt idx="3">
                  <c:v>0.1653</c:v>
                </c:pt>
                <c:pt idx="4">
                  <c:v>0.23399999999999999</c:v>
                </c:pt>
                <c:pt idx="5">
                  <c:v>0.26169999999999999</c:v>
                </c:pt>
                <c:pt idx="6">
                  <c:v>0.38100000000000001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0.12976708471973383</c:v>
                </c:pt>
                <c:pt idx="1">
                  <c:v>8.4054261581776285E-2</c:v>
                </c:pt>
                <c:pt idx="2">
                  <c:v>5.9943690811364206E-2</c:v>
                </c:pt>
                <c:pt idx="3">
                  <c:v>4.2308676734067061E-2</c:v>
                </c:pt>
                <c:pt idx="4">
                  <c:v>2.9946250319938569E-2</c:v>
                </c:pt>
                <c:pt idx="5">
                  <c:v>2.679293575633478E-2</c:v>
                </c:pt>
                <c:pt idx="6">
                  <c:v>1.9503455336575378E-2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3</xdr:row>
      <xdr:rowOff>196850</xdr:rowOff>
    </xdr:from>
    <xdr:to>
      <xdr:col>14</xdr:col>
      <xdr:colOff>368300</xdr:colOff>
      <xdr:row>27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tabSelected="1" workbookViewId="0">
      <selection activeCell="K2" sqref="K2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11" s="14" customFormat="1" ht="18.75">
      <c r="A1" s="9" t="s">
        <v>1</v>
      </c>
      <c r="B1" s="10" t="s">
        <v>13</v>
      </c>
      <c r="C1" s="7" t="s">
        <v>14</v>
      </c>
      <c r="D1" s="10" t="s">
        <v>8</v>
      </c>
      <c r="E1" s="12" t="s">
        <v>9</v>
      </c>
      <c r="F1" s="13" t="s">
        <v>10</v>
      </c>
      <c r="G1" s="9" t="s">
        <v>3</v>
      </c>
      <c r="K1" s="16" t="s">
        <v>17</v>
      </c>
    </row>
    <row r="2" spans="1:11">
      <c r="A2" s="2">
        <v>1E-3</v>
      </c>
      <c r="B2" s="5">
        <f>50.7*10^-6</f>
        <v>5.0699999999999999E-5</v>
      </c>
      <c r="C2" s="5">
        <f>($B2*1000)/$A2</f>
        <v>50.7</v>
      </c>
      <c r="D2" s="5">
        <f>1/$C2</f>
        <v>1.9723865877712032E-2</v>
      </c>
      <c r="E2" s="5">
        <f>$C2*$A2</f>
        <v>5.0700000000000002E-2</v>
      </c>
      <c r="F2">
        <v>390.7</v>
      </c>
      <c r="G2">
        <f>0.02474/$F$2</f>
        <v>6.3322242129511144E-5</v>
      </c>
      <c r="I2" t="s">
        <v>15</v>
      </c>
      <c r="J2" t="s">
        <v>16</v>
      </c>
      <c r="K2">
        <f>-I3/J3</f>
        <v>110.39611964430071</v>
      </c>
    </row>
    <row r="3" spans="1:11">
      <c r="A3" s="3">
        <v>2.5000000000000001E-3</v>
      </c>
      <c r="B3" s="5">
        <f>82.1*10^-6</f>
        <v>8.209999999999999E-5</v>
      </c>
      <c r="C3" s="5">
        <f t="shared" ref="C3:C8" si="0">($B3*1000)/$A3</f>
        <v>32.839999999999996</v>
      </c>
      <c r="D3" s="5">
        <f t="shared" ref="D3:D8" si="1">1/$C3</f>
        <v>3.0450669914738129E-2</v>
      </c>
      <c r="E3" s="5">
        <f t="shared" ref="E3:E8" si="2">$C3*$A3</f>
        <v>8.2099999999999992E-2</v>
      </c>
      <c r="I3">
        <v>2.7311999999999999</v>
      </c>
      <c r="J3">
        <v>-2.4740000000000002E-2</v>
      </c>
    </row>
    <row r="4" spans="1:11">
      <c r="A4" s="3">
        <v>5.0000000000000001E-3</v>
      </c>
      <c r="B4" s="5">
        <f>117.1*10^-6</f>
        <v>1.1709999999999999E-4</v>
      </c>
      <c r="C4" s="5">
        <f t="shared" si="0"/>
        <v>23.419999999999995</v>
      </c>
      <c r="D4" s="5">
        <f t="shared" si="1"/>
        <v>4.2698548249359529E-2</v>
      </c>
      <c r="E4" s="5">
        <f t="shared" si="2"/>
        <v>0.11709999999999998</v>
      </c>
    </row>
    <row r="5" spans="1:11">
      <c r="A5" s="1">
        <v>0.01</v>
      </c>
      <c r="B5" s="5">
        <f>165.3*10^-6</f>
        <v>1.6530000000000001E-4</v>
      </c>
      <c r="C5" s="5">
        <f t="shared" si="0"/>
        <v>16.53</v>
      </c>
      <c r="D5" s="5">
        <f t="shared" si="1"/>
        <v>6.0496067755595885E-2</v>
      </c>
      <c r="E5" s="5">
        <f t="shared" si="2"/>
        <v>0.1653</v>
      </c>
    </row>
    <row r="6" spans="1:11">
      <c r="A6" s="1">
        <v>0.02</v>
      </c>
      <c r="B6" s="5">
        <f>234*10^-6</f>
        <v>2.34E-4</v>
      </c>
      <c r="C6" s="5">
        <f t="shared" si="0"/>
        <v>11.7</v>
      </c>
      <c r="D6" s="5">
        <f t="shared" si="1"/>
        <v>8.5470085470085472E-2</v>
      </c>
      <c r="E6" s="5">
        <f t="shared" si="2"/>
        <v>0.23399999999999999</v>
      </c>
    </row>
    <row r="7" spans="1:11">
      <c r="A7" s="3">
        <v>2.5000000000000001E-2</v>
      </c>
      <c r="B7" s="5">
        <f>261.7*10^-6</f>
        <v>2.6169999999999996E-4</v>
      </c>
      <c r="C7" s="5">
        <f t="shared" si="0"/>
        <v>10.467999999999998</v>
      </c>
      <c r="D7" s="5">
        <f t="shared" si="1"/>
        <v>9.5529231944975174E-2</v>
      </c>
      <c r="E7" s="5">
        <f t="shared" si="2"/>
        <v>0.26169999999999999</v>
      </c>
    </row>
    <row r="8" spans="1:11">
      <c r="A8" s="4">
        <v>0.05</v>
      </c>
      <c r="B8" s="5">
        <f>381*10^-6</f>
        <v>3.8099999999999999E-4</v>
      </c>
      <c r="C8" s="5">
        <f t="shared" si="0"/>
        <v>7.62</v>
      </c>
      <c r="D8" s="5">
        <f t="shared" si="1"/>
        <v>0.13123359580052493</v>
      </c>
      <c r="E8" s="5">
        <f t="shared" si="2"/>
        <v>0.38100000000000001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workbookViewId="0">
      <selection activeCell="K6" sqref="K6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12</v>
      </c>
      <c r="G1" s="8" t="s">
        <v>6</v>
      </c>
      <c r="H1" s="8" t="s">
        <v>7</v>
      </c>
    </row>
    <row r="2" spans="1:8">
      <c r="A2" s="2">
        <v>1E-3</v>
      </c>
      <c r="B2" s="5">
        <v>50.7</v>
      </c>
      <c r="C2" s="5">
        <f t="shared" ref="C2:C8" si="0">$B2/$B$11</f>
        <v>0.12976708471973383</v>
      </c>
      <c r="D2" s="5">
        <f>-0.509*SQRT($A2*$C2)</f>
        <v>-5.7982916515361112E-3</v>
      </c>
      <c r="E2" s="5">
        <f>10^$D2</f>
        <v>0.98673767015969827</v>
      </c>
      <c r="F2" s="5">
        <f>($A2*$C2*$C2)/(1-$C2)</f>
        <v>1.9350562339089725E-5</v>
      </c>
      <c r="G2" s="5">
        <f>$F2*($E2)^2</f>
        <v>1.8840698817077094E-5</v>
      </c>
      <c r="H2" s="5">
        <f>-LOG10($G2)</f>
        <v>4.7249029929034396</v>
      </c>
    </row>
    <row r="3" spans="1:8">
      <c r="A3" s="3">
        <v>2.5000000000000001E-3</v>
      </c>
      <c r="B3" s="5">
        <v>32.839999999999996</v>
      </c>
      <c r="C3" s="5">
        <f t="shared" si="0"/>
        <v>8.4054261581776285E-2</v>
      </c>
      <c r="D3" s="5">
        <f t="shared" ref="D3:D8" si="1">-0.509*SQRT($A3*$C3)</f>
        <v>-7.3784927568013815E-3</v>
      </c>
      <c r="E3" s="5">
        <f t="shared" ref="E3:E8" si="2">10^$D3</f>
        <v>0.98315390207699915</v>
      </c>
      <c r="F3" s="5">
        <f t="shared" ref="F3:F8" si="3">($A3*$C3*$C3)/(1-$C3)</f>
        <v>1.9283672038964488E-5</v>
      </c>
      <c r="G3" s="5">
        <f t="shared" ref="G3:G8" si="4">$F3*$E3^2</f>
        <v>1.8639435316862956E-5</v>
      </c>
      <c r="H3" s="5">
        <f t="shared" ref="H3:H8" si="5">-LOG10($G3)</f>
        <v>4.7295672487677223</v>
      </c>
    </row>
    <row r="4" spans="1:8">
      <c r="A4" s="3">
        <v>5.0000000000000001E-3</v>
      </c>
      <c r="B4" s="5">
        <v>23.419999999999995</v>
      </c>
      <c r="C4" s="5">
        <f t="shared" si="0"/>
        <v>5.9943690811364206E-2</v>
      </c>
      <c r="D4" s="5">
        <f t="shared" si="1"/>
        <v>-8.8120007260267096E-3</v>
      </c>
      <c r="E4" s="5">
        <f t="shared" si="2"/>
        <v>0.97991408305659555</v>
      </c>
      <c r="F4" s="5">
        <f t="shared" si="3"/>
        <v>1.9111866134858273E-5</v>
      </c>
      <c r="G4" s="5">
        <f t="shared" si="4"/>
        <v>1.8351817992079072E-5</v>
      </c>
      <c r="H4" s="5">
        <f t="shared" si="5"/>
        <v>4.7363209066260952</v>
      </c>
    </row>
    <row r="5" spans="1:8">
      <c r="A5" s="1">
        <v>0.01</v>
      </c>
      <c r="B5" s="5">
        <v>16.53</v>
      </c>
      <c r="C5" s="5">
        <f t="shared" si="0"/>
        <v>4.2308676734067061E-2</v>
      </c>
      <c r="D5" s="5">
        <f t="shared" si="1"/>
        <v>-1.04696581973524E-2</v>
      </c>
      <c r="E5" s="5">
        <f t="shared" si="2"/>
        <v>0.97618098052448987</v>
      </c>
      <c r="F5" s="5">
        <f t="shared" si="3"/>
        <v>1.8691034193391467E-5</v>
      </c>
      <c r="G5" s="5">
        <f t="shared" si="4"/>
        <v>1.7811234256120194E-5</v>
      </c>
      <c r="H5" s="5">
        <f t="shared" si="5"/>
        <v>4.7493059844082159</v>
      </c>
    </row>
    <row r="6" spans="1:8">
      <c r="A6" s="1">
        <v>0.02</v>
      </c>
      <c r="B6" s="5">
        <v>11.7</v>
      </c>
      <c r="C6" s="5">
        <f t="shared" si="0"/>
        <v>2.9946250319938569E-2</v>
      </c>
      <c r="D6" s="5">
        <f t="shared" si="1"/>
        <v>-1.2456728687051031E-2</v>
      </c>
      <c r="E6" s="5">
        <f t="shared" si="2"/>
        <v>0.97172476540622588</v>
      </c>
      <c r="F6" s="5">
        <f t="shared" si="3"/>
        <v>1.8489241622336741E-5</v>
      </c>
      <c r="G6" s="5">
        <f t="shared" si="4"/>
        <v>1.7458448276957883E-5</v>
      </c>
      <c r="H6" s="5">
        <f t="shared" si="5"/>
        <v>4.7579943594106542</v>
      </c>
    </row>
    <row r="7" spans="1:8">
      <c r="A7" s="3">
        <v>2.5000000000000001E-2</v>
      </c>
      <c r="B7" s="5">
        <v>10.467999999999998</v>
      </c>
      <c r="C7" s="5">
        <f t="shared" si="0"/>
        <v>2.679293575633478E-2</v>
      </c>
      <c r="D7" s="5">
        <f t="shared" si="1"/>
        <v>-1.3173401789863327E-2</v>
      </c>
      <c r="E7" s="5">
        <f t="shared" si="2"/>
        <v>0.97012254677280407</v>
      </c>
      <c r="F7" s="5">
        <f t="shared" si="3"/>
        <v>1.8440613329316865E-5</v>
      </c>
      <c r="G7" s="5">
        <f t="shared" si="4"/>
        <v>1.7355157443534998E-5</v>
      </c>
      <c r="H7" s="5">
        <f t="shared" si="5"/>
        <v>4.7605714421165501</v>
      </c>
    </row>
    <row r="8" spans="1:8">
      <c r="A8" s="4">
        <v>0.05</v>
      </c>
      <c r="B8" s="5">
        <v>7.62</v>
      </c>
      <c r="C8" s="5">
        <f t="shared" si="0"/>
        <v>1.9503455336575378E-2</v>
      </c>
      <c r="D8" s="5">
        <f t="shared" si="1"/>
        <v>-1.5894927983566468E-2</v>
      </c>
      <c r="E8" s="5">
        <f t="shared" si="2"/>
        <v>0.96406223798631541</v>
      </c>
      <c r="F8" s="5">
        <f t="shared" si="3"/>
        <v>1.9397557907578626E-5</v>
      </c>
      <c r="G8" s="5">
        <f t="shared" si="4"/>
        <v>1.8028400655230195E-5</v>
      </c>
      <c r="H8" s="5">
        <f t="shared" si="5"/>
        <v>4.744042798924661</v>
      </c>
    </row>
    <row r="11" spans="1:8" ht="18">
      <c r="A11" s="11" t="s">
        <v>11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ASARO FIORETTA</cp:lastModifiedBy>
  <dcterms:created xsi:type="dcterms:W3CDTF">2006-11-11T21:25:00Z</dcterms:created>
  <dcterms:modified xsi:type="dcterms:W3CDTF">2025-11-13T16:03:01Z</dcterms:modified>
</cp:coreProperties>
</file>