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autoCompressPictures="0"/>
  <mc:AlternateContent xmlns:mc="http://schemas.openxmlformats.org/markup-compatibility/2006">
    <mc:Choice Requires="x15">
      <x15ac:absPath xmlns:x15ac="http://schemas.microsoft.com/office/spreadsheetml/2010/11/ac" url="C:\Users\Utente\Desktop\LabCF1_2526\"/>
    </mc:Choice>
  </mc:AlternateContent>
  <xr:revisionPtr revIDLastSave="0" documentId="13_ncr:1_{C356C1D6-6377-4927-A2BB-34B7E913B98C}" xr6:coauthVersionLast="36" xr6:coauthVersionMax="47" xr10:uidLastSave="{00000000-0000-0000-0000-000000000000}"/>
  <bookViews>
    <workbookView xWindow="5895" yWindow="1275" windowWidth="23265" windowHeight="12465" xr2:uid="{00000000-000D-0000-FFFF-FFFF00000000}"/>
  </bookViews>
  <sheets>
    <sheet name="exp data" sheetId="2" r:id="rId1"/>
    <sheet name="elaboration" sheetId="3" r:id="rId2"/>
  </sheets>
  <calcPr calcId="191029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G2" i="2" l="1"/>
  <c r="H2" i="2"/>
  <c r="F4" i="2" a="1"/>
  <c r="F4" i="2" s="1"/>
  <c r="G6" i="2" l="1"/>
  <c r="F6" i="2"/>
  <c r="G5" i="2"/>
  <c r="F5" i="2"/>
  <c r="G4" i="2"/>
  <c r="G7" i="2"/>
  <c r="F7" i="2"/>
  <c r="B8" i="2" l="1"/>
  <c r="C7" i="2"/>
  <c r="B7" i="2"/>
  <c r="B4" i="2"/>
  <c r="B6" i="2"/>
  <c r="B5" i="2"/>
  <c r="B3" i="2"/>
  <c r="B2" i="2"/>
  <c r="C3" i="2" l="1"/>
  <c r="D3" i="2" s="1"/>
  <c r="C4" i="2"/>
  <c r="D4" i="2" s="1"/>
  <c r="C5" i="2"/>
  <c r="D5" i="2" s="1"/>
  <c r="C6" i="2"/>
  <c r="E6" i="2" s="1"/>
  <c r="D7" i="2"/>
  <c r="C8" i="2"/>
  <c r="E8" i="2" s="1"/>
  <c r="C2" i="2"/>
  <c r="E2" i="2" s="1"/>
  <c r="D2" i="2" l="1"/>
  <c r="D8" i="2"/>
  <c r="E7" i="2"/>
  <c r="D6" i="2"/>
  <c r="E5" i="2"/>
  <c r="E4" i="2"/>
  <c r="E3" i="2"/>
  <c r="C8" i="3"/>
  <c r="F8" i="3" s="1"/>
  <c r="C3" i="3"/>
  <c r="D3" i="3" s="1"/>
  <c r="E3" i="3" s="1"/>
  <c r="F3" i="3" l="1"/>
  <c r="G3" i="3"/>
  <c r="H3" i="3" s="1"/>
  <c r="D8" i="3"/>
  <c r="E8" i="3" s="1"/>
  <c r="G8" i="3" s="1"/>
  <c r="H8" i="3" s="1"/>
  <c r="C2" i="3"/>
  <c r="F2" i="3" s="1"/>
  <c r="D2" i="3" l="1"/>
  <c r="E2" i="3" s="1"/>
  <c r="G2" i="3" s="1"/>
  <c r="H2" i="3" s="1"/>
  <c r="E7" i="3"/>
  <c r="F4" i="3"/>
  <c r="G4" i="3"/>
  <c r="H4" i="3"/>
  <c r="D7" i="3"/>
  <c r="F7" i="3"/>
  <c r="G7" i="3"/>
  <c r="H7" i="3"/>
  <c r="F6" i="3"/>
  <c r="G6" i="3"/>
  <c r="H6" i="3"/>
  <c r="E5" i="3"/>
  <c r="C7" i="3"/>
  <c r="B7" i="3"/>
  <c r="B6" i="3"/>
  <c r="C6" i="3"/>
  <c r="D6" i="3"/>
  <c r="E6" i="3"/>
  <c r="B4" i="3"/>
  <c r="C4" i="3"/>
  <c r="D4" i="3"/>
  <c r="E4" i="3"/>
  <c r="D5" i="3"/>
  <c r="B5" i="3"/>
  <c r="C5" i="3"/>
  <c r="F5" i="3"/>
  <c r="G5" i="3"/>
  <c r="H5" i="3"/>
</calcChain>
</file>

<file path=xl/sharedStrings.xml><?xml version="1.0" encoding="utf-8"?>
<sst xmlns="http://schemas.openxmlformats.org/spreadsheetml/2006/main" count="19" uniqueCount="17">
  <si>
    <t>a</t>
  </si>
  <si>
    <t>c [M]</t>
  </si>
  <si>
    <t xml:space="preserve">L </t>
  </si>
  <si>
    <t>Kc</t>
  </si>
  <si>
    <r>
      <t xml:space="preserve">log </t>
    </r>
    <r>
      <rPr>
        <b/>
        <sz val="14"/>
        <rFont val="Symbol"/>
        <family val="1"/>
        <charset val="2"/>
      </rPr>
      <t>g±</t>
    </r>
    <r>
      <rPr>
        <b/>
        <sz val="14"/>
        <rFont val="Times New Roman"/>
        <family val="1"/>
      </rPr>
      <t xml:space="preserve"> </t>
    </r>
  </si>
  <si>
    <r>
      <t>g±</t>
    </r>
    <r>
      <rPr>
        <b/>
        <sz val="14"/>
        <rFont val="Times New Roman"/>
        <family val="1"/>
      </rPr>
      <t xml:space="preserve"> </t>
    </r>
  </si>
  <si>
    <r>
      <t>K</t>
    </r>
    <r>
      <rPr>
        <b/>
        <vertAlign val="subscript"/>
        <sz val="14"/>
        <rFont val="Times New Roman"/>
        <family val="1"/>
      </rPr>
      <t>T</t>
    </r>
  </si>
  <si>
    <r>
      <t>pK</t>
    </r>
    <r>
      <rPr>
        <b/>
        <vertAlign val="subscript"/>
        <sz val="14"/>
        <rFont val="Times New Roman"/>
        <family val="1"/>
      </rPr>
      <t>T</t>
    </r>
  </si>
  <si>
    <r>
      <t>k [</t>
    </r>
    <r>
      <rPr>
        <b/>
        <sz val="14"/>
        <rFont val="Symbol"/>
        <family val="1"/>
        <charset val="2"/>
      </rPr>
      <t>W</t>
    </r>
    <r>
      <rPr>
        <b/>
        <sz val="14"/>
        <rFont val="Arial"/>
        <family val="2"/>
      </rPr>
      <t>^-1 cm^-1]</t>
    </r>
  </si>
  <si>
    <r>
      <t xml:space="preserve">L [W-1 </t>
    </r>
    <r>
      <rPr>
        <b/>
        <sz val="14"/>
        <rFont val="Arial"/>
        <family val="2"/>
      </rPr>
      <t>cm^2 mol^-1</t>
    </r>
    <r>
      <rPr>
        <b/>
        <sz val="14"/>
        <rFont val="Symbol"/>
        <family val="1"/>
        <charset val="2"/>
      </rPr>
      <t>]</t>
    </r>
  </si>
  <si>
    <r>
      <t>1/</t>
    </r>
    <r>
      <rPr>
        <b/>
        <sz val="14"/>
        <rFont val="Symbol"/>
        <family val="1"/>
        <charset val="2"/>
      </rPr>
      <t>L</t>
    </r>
  </si>
  <si>
    <r>
      <rPr>
        <b/>
        <sz val="14"/>
        <rFont val="Symbol"/>
        <family val="1"/>
        <charset val="2"/>
      </rPr>
      <t>L</t>
    </r>
    <r>
      <rPr>
        <b/>
        <sz val="14"/>
        <rFont val="Arial"/>
        <family val="2"/>
      </rPr>
      <t>×c</t>
    </r>
  </si>
  <si>
    <r>
      <rPr>
        <b/>
        <sz val="14"/>
        <rFont val="Symbol"/>
        <family val="1"/>
        <charset val="2"/>
      </rPr>
      <t>L</t>
    </r>
    <r>
      <rPr>
        <b/>
        <sz val="14"/>
        <rFont val="Arial"/>
        <family val="2"/>
      </rPr>
      <t>0 (letteratura)</t>
    </r>
  </si>
  <si>
    <r>
      <t>L</t>
    </r>
    <r>
      <rPr>
        <b/>
        <sz val="10"/>
        <rFont val="Symbol"/>
        <family val="1"/>
        <charset val="2"/>
      </rPr>
      <t>0</t>
    </r>
  </si>
  <si>
    <r>
      <t>K</t>
    </r>
    <r>
      <rPr>
        <b/>
        <sz val="11"/>
        <rFont val="Arial"/>
        <family val="2"/>
      </rPr>
      <t>c</t>
    </r>
  </si>
  <si>
    <t>pend</t>
  </si>
  <si>
    <t>int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</si>
</sst>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0"/>
    <numFmt numFmtId="165" formatCode="0.00000E+00"/>
  </numFmts>
  <fonts count="11">
    <font>
      <sz val="12"/>
      <name val="Arial"/>
    </font>
    <font>
      <sz val="8"/>
      <name val="Arial"/>
      <family val="2"/>
    </font>
    <font>
      <sz val="12"/>
      <name val="Arial"/>
      <family val="2"/>
    </font>
    <font>
      <b/>
      <sz val="14"/>
      <name val="Symbol"/>
      <family val="1"/>
      <charset val="2"/>
    </font>
    <font>
      <b/>
      <sz val="14"/>
      <name val="Times New Roman"/>
      <family val="1"/>
    </font>
    <font>
      <b/>
      <vertAlign val="subscript"/>
      <sz val="14"/>
      <name val="Times New Roman"/>
      <family val="1"/>
    </font>
    <font>
      <b/>
      <sz val="14"/>
      <name val="Arial"/>
      <family val="2"/>
    </font>
    <font>
      <b/>
      <sz val="14"/>
      <name val="Symbol"/>
      <family val="1"/>
      <charset val="2"/>
    </font>
    <font>
      <b/>
      <sz val="14"/>
      <name val="Arial"/>
      <family val="2"/>
      <charset val="2"/>
    </font>
    <font>
      <b/>
      <sz val="10"/>
      <name val="Symbol"/>
      <family val="1"/>
      <charset val="2"/>
    </font>
    <font>
      <b/>
      <sz val="1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8">
    <xf numFmtId="0" fontId="0" fillId="0" borderId="0" xfId="0"/>
    <xf numFmtId="164" fontId="0" fillId="0" borderId="0" xfId="0" applyNumberFormat="1"/>
    <xf numFmtId="164" fontId="2" fillId="0" borderId="0" xfId="0" applyNumberFormat="1" applyFont="1"/>
    <xf numFmtId="164" fontId="2" fillId="0" borderId="0" xfId="0" applyNumberFormat="1" applyFont="1" applyAlignment="1">
      <alignment vertical="top" wrapText="1"/>
    </xf>
    <xf numFmtId="164" fontId="2" fillId="0" borderId="0" xfId="0" applyNumberFormat="1" applyFont="1" applyAlignment="1">
      <alignment wrapText="1"/>
    </xf>
    <xf numFmtId="165" fontId="0" fillId="0" borderId="0" xfId="0" applyNumberFormat="1"/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 vertical="top" wrapText="1"/>
    </xf>
    <xf numFmtId="164" fontId="6" fillId="0" borderId="0" xfId="0" applyNumberFormat="1" applyFont="1" applyAlignment="1">
      <alignment horizontal="center"/>
    </xf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164" fontId="8" fillId="0" borderId="0" xfId="0" applyNumberFormat="1" applyFont="1" applyAlignment="1">
      <alignment horizontal="center"/>
    </xf>
    <xf numFmtId="0" fontId="6" fillId="0" borderId="0" xfId="0" applyFont="1"/>
    <xf numFmtId="0" fontId="3" fillId="0" borderId="0" xfId="0" applyFont="1" applyAlignment="1">
      <alignment horizontal="center" vertical="top" wrapText="1"/>
    </xf>
    <xf numFmtId="165" fontId="2" fillId="0" borderId="0" xfId="0" applyNumberFormat="1" applyFont="1"/>
    <xf numFmtId="0" fontId="2" fillId="0" borderId="0" xfId="0" applyFont="1"/>
  </cellXfs>
  <cellStyles count="1">
    <cellStyle name="Normale" xfId="0" builtinId="0"/>
  </cellStyles>
  <dxfs count="0"/>
  <tableStyles count="0" defaultTableStyle="TableStyleMedium9" defaultPivotStyle="PivotStyleLight16"/>
  <colors>
    <mruColors>
      <color rgb="FFCCFFFF"/>
      <color rgb="FF00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32879936060624"/>
          <c:y val="4.9097472924187723E-2"/>
          <c:w val="0.80046666864010418"/>
          <c:h val="0.88129963898916963"/>
        </c:manualLayout>
      </c:layout>
      <c:scatterChart>
        <c:scatterStyle val="lineMarker"/>
        <c:varyColors val="0"/>
        <c:ser>
          <c:idx val="0"/>
          <c:order val="0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39915776344980092"/>
                  <c:y val="1.7780152932147006E-2"/>
                </c:manualLayout>
              </c:layout>
              <c:numFmt formatCode="#,##0.00000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8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it-IT"/>
                </a:p>
              </c:txPr>
            </c:trendlineLbl>
          </c:trendline>
          <c:xVal>
            <c:numRef>
              <c:f>'exp data'!$D$2:$D$8</c:f>
              <c:numCache>
                <c:formatCode>0.00000E+00</c:formatCode>
                <c:ptCount val="7"/>
                <c:pt idx="0">
                  <c:v>1.9880715705765408E-2</c:v>
                </c:pt>
                <c:pt idx="1">
                  <c:v>3.0674846625766871E-2</c:v>
                </c:pt>
                <c:pt idx="2">
                  <c:v>4.3290043290043295E-2</c:v>
                </c:pt>
                <c:pt idx="3">
                  <c:v>6.5659881812212731E-2</c:v>
                </c:pt>
                <c:pt idx="4">
                  <c:v>8.6542622241453926E-2</c:v>
                </c:pt>
                <c:pt idx="5">
                  <c:v>9.6450617283950643E-2</c:v>
                </c:pt>
                <c:pt idx="6">
                  <c:v>0.13262599469496023</c:v>
                </c:pt>
              </c:numCache>
            </c:numRef>
          </c:xVal>
          <c:yVal>
            <c:numRef>
              <c:f>'exp data'!$E$2:$E$8</c:f>
              <c:numCache>
                <c:formatCode>0.00000E+00</c:formatCode>
                <c:ptCount val="7"/>
                <c:pt idx="0">
                  <c:v>5.0299999999999997E-2</c:v>
                </c:pt>
                <c:pt idx="1">
                  <c:v>8.1500000000000003E-2</c:v>
                </c:pt>
                <c:pt idx="2">
                  <c:v>0.11549999999999999</c:v>
                </c:pt>
                <c:pt idx="3">
                  <c:v>0.15230000000000002</c:v>
                </c:pt>
                <c:pt idx="4">
                  <c:v>0.23109999999999997</c:v>
                </c:pt>
                <c:pt idx="5">
                  <c:v>0.25919999999999993</c:v>
                </c:pt>
                <c:pt idx="6">
                  <c:v>0.377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B92-1F4C-9D9D-B0CE096BFE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27292432"/>
        <c:axId val="284366800"/>
      </c:scatterChart>
      <c:valAx>
        <c:axId val="3272924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 b="1">
                    <a:latin typeface="Arial" panose="020B0604020202020204" pitchFamily="34" charset="0"/>
                    <a:cs typeface="Arial" panose="020B0604020202020204" pitchFamily="34" charset="0"/>
                  </a:rPr>
                  <a:t>1/Λ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it-IT"/>
            </a:p>
          </c:txPr>
        </c:title>
        <c:numFmt formatCode="#,##0.00" sourceLinked="0"/>
        <c:majorTickMark val="in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284366800"/>
        <c:crosses val="autoZero"/>
        <c:crossBetween val="midCat"/>
      </c:valAx>
      <c:valAx>
        <c:axId val="284366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 b="1"/>
                  <a:t>Λ×c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it-IT"/>
            </a:p>
          </c:txPr>
        </c:title>
        <c:numFmt formatCode="#,##0.00" sourceLinked="0"/>
        <c:majorTickMark val="in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32729243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plot </a:t>
            </a:r>
            <a:r>
              <a:rPr lang="en-US" b="1">
                <a:latin typeface="Symbol" pitchFamily="2" charset="2"/>
              </a:rPr>
              <a:t>a</a:t>
            </a:r>
            <a:r>
              <a:rPr lang="en-US" b="1"/>
              <a:t> vc 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elaboration!$A$2:$A$8</c:f>
              <c:numCache>
                <c:formatCode>0.00000</c:formatCode>
                <c:ptCount val="7"/>
                <c:pt idx="0">
                  <c:v>1E-3</c:v>
                </c:pt>
                <c:pt idx="1">
                  <c:v>2.5000000000000001E-3</c:v>
                </c:pt>
                <c:pt idx="2">
                  <c:v>5.0000000000000001E-3</c:v>
                </c:pt>
                <c:pt idx="3">
                  <c:v>0.01</c:v>
                </c:pt>
                <c:pt idx="4">
                  <c:v>0.02</c:v>
                </c:pt>
                <c:pt idx="5">
                  <c:v>2.5000000000000001E-2</c:v>
                </c:pt>
                <c:pt idx="6">
                  <c:v>0.05</c:v>
                </c:pt>
              </c:numCache>
            </c:numRef>
          </c:xVal>
          <c:yVal>
            <c:numRef>
              <c:f>elaboration!$C$2:$C$8</c:f>
              <c:numCache>
                <c:formatCode>0.00000E+00</c:formatCode>
                <c:ptCount val="7"/>
                <c:pt idx="0">
                  <c:v>0.12874328128999232</c:v>
                </c:pt>
                <c:pt idx="1">
                  <c:v>8.343997952393141E-2</c:v>
                </c:pt>
                <c:pt idx="2">
                  <c:v>5.8868697210135656E-2</c:v>
                </c:pt>
                <c:pt idx="3">
                  <c:v>4.1719989761965705E-2</c:v>
                </c:pt>
                <c:pt idx="4">
                  <c:v>2.9677501919631429E-2</c:v>
                </c:pt>
                <c:pt idx="5">
                  <c:v>2.6321986178653698E-2</c:v>
                </c:pt>
                <c:pt idx="6">
                  <c:v>1.9298694650627082E-2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CE2-4040-986D-449DF7C10C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73689328"/>
        <c:axId val="387117664"/>
      </c:scatterChart>
      <c:valAx>
        <c:axId val="3736893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>
                    <a:latin typeface="Arial" panose="020B0604020202020204" pitchFamily="34" charset="0"/>
                    <a:cs typeface="Arial" panose="020B0604020202020204" pitchFamily="34" charset="0"/>
                  </a:rPr>
                  <a:t>c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it-IT"/>
            </a:p>
          </c:txPr>
        </c:title>
        <c:numFmt formatCode="0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387117664"/>
        <c:crosses val="autoZero"/>
        <c:crossBetween val="midCat"/>
      </c:valAx>
      <c:valAx>
        <c:axId val="3871176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>
                    <a:latin typeface="Symbol" pitchFamily="2" charset="2"/>
                  </a:rPr>
                  <a:t>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it-IT"/>
            </a:p>
          </c:txPr>
        </c:title>
        <c:numFmt formatCode="#,##0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37368932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736600</xdr:colOff>
      <xdr:row>13</xdr:row>
      <xdr:rowOff>44450</xdr:rowOff>
    </xdr:from>
    <xdr:to>
      <xdr:col>13</xdr:col>
      <xdr:colOff>473075</xdr:colOff>
      <xdr:row>36</xdr:row>
      <xdr:rowOff>60325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3A7D6A8-5AA6-28A9-94C9-554BC1BFF55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1098550</xdr:colOff>
      <xdr:row>10</xdr:row>
      <xdr:rowOff>209550</xdr:rowOff>
    </xdr:from>
    <xdr:to>
      <xdr:col>7</xdr:col>
      <xdr:colOff>609600</xdr:colOff>
      <xdr:row>28</xdr:row>
      <xdr:rowOff>114300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18A68F2-3000-2F89-2159-064FCF18FA5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10"/>
  <sheetViews>
    <sheetView tabSelected="1" workbookViewId="0">
      <selection activeCell="G2" sqref="G2"/>
    </sheetView>
  </sheetViews>
  <sheetFormatPr defaultColWidth="8.6640625" defaultRowHeight="15"/>
  <cols>
    <col min="1" max="1" width="13.33203125" style="1" customWidth="1"/>
    <col min="2" max="2" width="15.109375" customWidth="1"/>
    <col min="3" max="3" width="22" customWidth="1"/>
    <col min="4" max="4" width="15.44140625" customWidth="1"/>
    <col min="5" max="5" width="13.6640625" customWidth="1"/>
    <col min="6" max="6" width="15.88671875" customWidth="1"/>
    <col min="7" max="7" width="14" customWidth="1"/>
    <col min="8" max="8" width="11.21875" bestFit="1" customWidth="1"/>
  </cols>
  <sheetData>
    <row r="1" spans="1:8" s="14" customFormat="1" ht="18">
      <c r="A1" s="9" t="s">
        <v>1</v>
      </c>
      <c r="B1" s="10" t="s">
        <v>8</v>
      </c>
      <c r="C1" s="11" t="s">
        <v>9</v>
      </c>
      <c r="D1" s="10" t="s">
        <v>10</v>
      </c>
      <c r="E1" s="12" t="s">
        <v>11</v>
      </c>
      <c r="F1" s="13" t="s">
        <v>12</v>
      </c>
      <c r="G1" s="9" t="s">
        <v>3</v>
      </c>
      <c r="H1" s="14" t="s">
        <v>3</v>
      </c>
    </row>
    <row r="2" spans="1:8">
      <c r="A2" s="2">
        <v>1E-3</v>
      </c>
      <c r="B2" s="5">
        <f>50.3*10^-6</f>
        <v>5.0299999999999996E-5</v>
      </c>
      <c r="C2" s="5">
        <f>($B2*1000)/$A2</f>
        <v>50.3</v>
      </c>
      <c r="D2" s="5">
        <f>1/$C2</f>
        <v>1.9880715705765408E-2</v>
      </c>
      <c r="E2" s="5">
        <f>$C2*$A2</f>
        <v>5.0299999999999997E-2</v>
      </c>
      <c r="F2">
        <v>390.7</v>
      </c>
      <c r="G2">
        <f>0.0124/$F$2</f>
        <v>3.1737906321986181E-5</v>
      </c>
      <c r="H2">
        <f>-G4/F2</f>
        <v>3.1782998956127577E-5</v>
      </c>
    </row>
    <row r="3" spans="1:8">
      <c r="A3" s="3">
        <v>2.5000000000000001E-3</v>
      </c>
      <c r="B3" s="5">
        <f>81.5*10^-6</f>
        <v>8.1500000000000002E-5</v>
      </c>
      <c r="C3" s="5">
        <f t="shared" ref="C3:C8" si="0">($B3*1000)/$A3</f>
        <v>32.6</v>
      </c>
      <c r="D3" s="5">
        <f t="shared" ref="D3:D8" si="1">1/$C3</f>
        <v>3.0674846625766871E-2</v>
      </c>
      <c r="E3" s="5">
        <f t="shared" ref="E3:E8" si="2">$C3*$A3</f>
        <v>8.1500000000000003E-2</v>
      </c>
      <c r="F3" s="17" t="s">
        <v>15</v>
      </c>
      <c r="G3" s="17" t="s">
        <v>16</v>
      </c>
    </row>
    <row r="4" spans="1:8">
      <c r="A4" s="3">
        <v>5.0000000000000001E-3</v>
      </c>
      <c r="B4" s="16">
        <f>115.5*10^-6</f>
        <v>1.1549999999999999E-4</v>
      </c>
      <c r="C4" s="5">
        <f t="shared" si="0"/>
        <v>23.099999999999998</v>
      </c>
      <c r="D4" s="5">
        <f t="shared" si="1"/>
        <v>4.3290043290043295E-2</v>
      </c>
      <c r="E4" s="5">
        <f t="shared" si="2"/>
        <v>0.11549999999999999</v>
      </c>
      <c r="F4">
        <f t="array" ref="F4:G7">LINEST(E2:E8,D2:D8,1,1)</f>
        <v>2.8494061919820952</v>
      </c>
      <c r="G4">
        <v>-1.2417617692159044E-2</v>
      </c>
    </row>
    <row r="5" spans="1:8">
      <c r="A5" s="1">
        <v>0.01</v>
      </c>
      <c r="B5" s="5">
        <f>152.3*10^-6</f>
        <v>1.5230000000000002E-4</v>
      </c>
      <c r="C5" s="5">
        <f t="shared" si="0"/>
        <v>15.230000000000002</v>
      </c>
      <c r="D5" s="5">
        <f t="shared" si="1"/>
        <v>6.5659881812212731E-2</v>
      </c>
      <c r="E5" s="5">
        <f t="shared" si="2"/>
        <v>0.15230000000000002</v>
      </c>
      <c r="F5">
        <v>0.12489717717352107</v>
      </c>
      <c r="G5">
        <v>9.663366111350288E-3</v>
      </c>
    </row>
    <row r="6" spans="1:8">
      <c r="A6" s="1">
        <v>0.02</v>
      </c>
      <c r="B6" s="5">
        <f>231.1*10^-6</f>
        <v>2.3109999999999998E-4</v>
      </c>
      <c r="C6" s="5">
        <f t="shared" si="0"/>
        <v>11.554999999999998</v>
      </c>
      <c r="D6" s="5">
        <f t="shared" si="1"/>
        <v>8.6542622241453926E-2</v>
      </c>
      <c r="E6" s="5">
        <f t="shared" si="2"/>
        <v>0.23109999999999997</v>
      </c>
      <c r="F6">
        <v>0.9904848777593569</v>
      </c>
      <c r="G6">
        <v>1.2271976729349115E-2</v>
      </c>
    </row>
    <row r="7" spans="1:8">
      <c r="A7" s="3">
        <v>2.5000000000000001E-2</v>
      </c>
      <c r="B7" s="5">
        <f>259.2*10^-6</f>
        <v>2.5919999999999996E-4</v>
      </c>
      <c r="C7" s="5">
        <f>($B7*1000)/$A7</f>
        <v>10.367999999999997</v>
      </c>
      <c r="D7" s="5">
        <f t="shared" si="1"/>
        <v>9.6450617283950643E-2</v>
      </c>
      <c r="E7" s="5">
        <f t="shared" si="2"/>
        <v>0.25919999999999993</v>
      </c>
      <c r="F7">
        <v>520.47932370672572</v>
      </c>
      <c r="G7">
        <v>5</v>
      </c>
    </row>
    <row r="8" spans="1:8">
      <c r="A8" s="4">
        <v>0.05</v>
      </c>
      <c r="B8" s="5">
        <f>0.377*10^-3</f>
        <v>3.77E-4</v>
      </c>
      <c r="C8" s="5">
        <f t="shared" si="0"/>
        <v>7.54</v>
      </c>
      <c r="D8" s="5">
        <f t="shared" si="1"/>
        <v>0.13262599469496023</v>
      </c>
      <c r="E8" s="5">
        <f t="shared" si="2"/>
        <v>0.377</v>
      </c>
    </row>
    <row r="10" spans="1:8">
      <c r="C10" s="5"/>
    </row>
  </sheetData>
  <phoneticPr fontId="1" type="noConversion"/>
  <pageMargins left="0.75" right="0.75" top="1" bottom="1" header="0.5" footer="0.5"/>
  <headerFooter alignWithMargins="0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094BB-07E6-DD46-B47E-257F6C37FFC2}">
  <dimension ref="A1:H11"/>
  <sheetViews>
    <sheetView workbookViewId="0">
      <selection activeCell="C8" sqref="C8"/>
    </sheetView>
  </sheetViews>
  <sheetFormatPr defaultColWidth="10.88671875" defaultRowHeight="15"/>
  <cols>
    <col min="1" max="1" width="13.109375" customWidth="1"/>
    <col min="2" max="2" width="12.109375" customWidth="1"/>
    <col min="3" max="3" width="12.44140625" customWidth="1"/>
    <col min="4" max="4" width="11.6640625" bestFit="1" customWidth="1"/>
    <col min="5" max="5" width="11.109375" bestFit="1" customWidth="1"/>
    <col min="6" max="6" width="11.109375" customWidth="1"/>
    <col min="7" max="7" width="14.109375" customWidth="1"/>
    <col min="8" max="8" width="12.109375" bestFit="1" customWidth="1"/>
  </cols>
  <sheetData>
    <row r="1" spans="1:8" ht="20.25">
      <c r="A1" s="9" t="s">
        <v>1</v>
      </c>
      <c r="B1" s="11" t="s">
        <v>2</v>
      </c>
      <c r="C1" s="15" t="s">
        <v>0</v>
      </c>
      <c r="D1" s="6" t="s">
        <v>4</v>
      </c>
      <c r="E1" s="7" t="s">
        <v>5</v>
      </c>
      <c r="F1" s="7" t="s">
        <v>14</v>
      </c>
      <c r="G1" s="8" t="s">
        <v>6</v>
      </c>
      <c r="H1" s="8" t="s">
        <v>7</v>
      </c>
    </row>
    <row r="2" spans="1:8">
      <c r="A2" s="2">
        <v>1E-3</v>
      </c>
      <c r="B2" s="5">
        <v>50.3</v>
      </c>
      <c r="C2" s="5">
        <f t="shared" ref="C2:C8" si="0">$B2/$B$11</f>
        <v>0.12874328128999232</v>
      </c>
      <c r="D2" s="5">
        <f>-0.509*SQRT($A2*$C2)</f>
        <v>-5.775373413026425E-3</v>
      </c>
      <c r="E2" s="5">
        <f>10^$D2</f>
        <v>0.98678974285901999</v>
      </c>
      <c r="F2" s="5">
        <f>($A2*$C2*$C2)/(1-$C2)</f>
        <v>1.9024051259948925E-5</v>
      </c>
      <c r="G2" s="5">
        <f>$F2*($E2)^2</f>
        <v>1.8524745946122458E-5</v>
      </c>
      <c r="H2" s="5">
        <f>-LOG10($G2)</f>
        <v>4.732247739351533</v>
      </c>
    </row>
    <row r="3" spans="1:8">
      <c r="A3" s="3">
        <v>2.5000000000000001E-3</v>
      </c>
      <c r="B3" s="5">
        <v>32.6</v>
      </c>
      <c r="C3" s="5">
        <f t="shared" si="0"/>
        <v>8.343997952393141E-2</v>
      </c>
      <c r="D3" s="5">
        <f t="shared" ref="D3:D8" si="1">-0.509*SQRT($A3*$C3)</f>
        <v>-7.3514817103492265E-3</v>
      </c>
      <c r="E3" s="5">
        <f t="shared" ref="E3:E8" si="2">10^$D3</f>
        <v>0.98321505146450272</v>
      </c>
      <c r="F3" s="5">
        <f t="shared" ref="F3:F8" si="3">($A3*$C3*$C3)/(1-$C3)</f>
        <v>1.8990109833008685E-5</v>
      </c>
      <c r="G3" s="5">
        <f t="shared" ref="G3:G8" si="4">$F3*$E3^2</f>
        <v>1.8357963969595923E-5</v>
      </c>
      <c r="H3" s="5">
        <f t="shared" ref="H3:H8" si="5">-LOG10($G3)</f>
        <v>4.7361754868494703</v>
      </c>
    </row>
    <row r="4" spans="1:8">
      <c r="A4" s="3">
        <v>5.0000000000000001E-3</v>
      </c>
      <c r="B4" s="5">
        <f t="shared" ref="B4:B7" ca="1" si="6">($B4*1000)/$A4</f>
        <v>23.099999999999998</v>
      </c>
      <c r="C4" s="5">
        <f t="shared" ca="1" si="0"/>
        <v>5.8868697210135656E-2</v>
      </c>
      <c r="D4" s="5">
        <f t="shared" ca="1" si="1"/>
        <v>-8.7326287399325398E-3</v>
      </c>
      <c r="E4" s="5">
        <f t="shared" ca="1" si="2"/>
        <v>0.98009318925758615</v>
      </c>
      <c r="F4" s="5">
        <f t="shared" ca="1" si="3"/>
        <v>1.841147723460865E-5</v>
      </c>
      <c r="G4" s="5">
        <f t="shared" ca="1" si="4"/>
        <v>1.7685745769721125E-5</v>
      </c>
      <c r="H4" s="5">
        <f t="shared" ca="1" si="5"/>
        <v>4.7523766222023074</v>
      </c>
    </row>
    <row r="5" spans="1:8">
      <c r="A5" s="1">
        <v>0.01</v>
      </c>
      <c r="B5" s="5">
        <f t="shared" ca="1" si="6"/>
        <v>15.230000000000002</v>
      </c>
      <c r="C5" s="5">
        <f t="shared" ca="1" si="0"/>
        <v>4.1719989761965705E-2</v>
      </c>
      <c r="D5" s="5">
        <f t="shared" ca="1" si="1"/>
        <v>-1.0396565138313633E-2</v>
      </c>
      <c r="E5" s="5">
        <f t="shared" ca="1" si="2"/>
        <v>0.97634528852685742</v>
      </c>
      <c r="F5" s="5">
        <f t="shared" ca="1" si="3"/>
        <v>1.8163350243590839E-5</v>
      </c>
      <c r="G5" s="5">
        <f t="shared" ca="1" si="4"/>
        <v>1.7314215843416373E-5</v>
      </c>
      <c r="H5" s="5">
        <f t="shared" ca="1" si="5"/>
        <v>4.7615971727595641</v>
      </c>
    </row>
    <row r="6" spans="1:8">
      <c r="A6" s="1">
        <v>0.02</v>
      </c>
      <c r="B6" s="5">
        <f t="shared" ca="1" si="6"/>
        <v>11.554999999999998</v>
      </c>
      <c r="C6" s="5">
        <f t="shared" ca="1" si="0"/>
        <v>2.9677501919631429E-2</v>
      </c>
      <c r="D6" s="5">
        <f t="shared" ca="1" si="1"/>
        <v>-1.2400707136966047E-2</v>
      </c>
      <c r="E6" s="5">
        <f t="shared" ca="1" si="2"/>
        <v>0.97185012053068931</v>
      </c>
      <c r="F6" s="5">
        <f t="shared" ca="1" si="3"/>
        <v>1.8153843117770875E-5</v>
      </c>
      <c r="G6" s="5">
        <f t="shared" ca="1" si="4"/>
        <v>1.7146171516989317E-5</v>
      </c>
      <c r="H6" s="5">
        <f t="shared" ca="1" si="5"/>
        <v>4.7658328362427005</v>
      </c>
    </row>
    <row r="7" spans="1:8">
      <c r="A7" s="3">
        <v>2.5000000000000001E-2</v>
      </c>
      <c r="B7" s="5">
        <f t="shared" ca="1" si="6"/>
        <v>10.367999999999997</v>
      </c>
      <c r="C7" s="5">
        <f t="shared" ca="1" si="0"/>
        <v>2.6321986178653698E-2</v>
      </c>
      <c r="D7" s="5">
        <f t="shared" ca="1" si="1"/>
        <v>-1.3057111569133294E-2</v>
      </c>
      <c r="E7" s="5">
        <f t="shared" ca="1" si="2"/>
        <v>0.9703823494536632</v>
      </c>
      <c r="F7" s="5">
        <f t="shared" ca="1" si="3"/>
        <v>1.7789426960306261E-5</v>
      </c>
      <c r="G7" s="5">
        <f t="shared" ca="1" si="4"/>
        <v>1.6751269876305893E-5</v>
      </c>
      <c r="H7" s="5">
        <f t="shared" ca="1" si="5"/>
        <v>4.7759522644857739</v>
      </c>
    </row>
    <row r="8" spans="1:8">
      <c r="A8" s="4">
        <v>0.05</v>
      </c>
      <c r="B8" s="5">
        <v>7.54</v>
      </c>
      <c r="C8" s="5">
        <f t="shared" si="0"/>
        <v>1.9298694650627082E-2</v>
      </c>
      <c r="D8" s="5">
        <f t="shared" si="1"/>
        <v>-1.5811269886981113E-2</v>
      </c>
      <c r="E8" s="5">
        <f t="shared" si="2"/>
        <v>0.96424796307294425</v>
      </c>
      <c r="F8" s="5">
        <f t="shared" si="3"/>
        <v>1.8988432725979776E-5</v>
      </c>
      <c r="G8" s="5">
        <f t="shared" si="4"/>
        <v>1.7654953599327866E-5</v>
      </c>
      <c r="H8" s="5">
        <f t="shared" si="5"/>
        <v>4.7531334195102497</v>
      </c>
    </row>
    <row r="11" spans="1:8" ht="18">
      <c r="A11" s="11" t="s">
        <v>13</v>
      </c>
      <c r="B11">
        <v>390.7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exp data</vt:lpstr>
      <vt:lpstr>elaboration</vt:lpstr>
    </vt:vector>
  </TitlesOfParts>
  <Company>UTS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Claudio</dc:creator>
  <cp:lastModifiedBy>Utente</cp:lastModifiedBy>
  <dcterms:created xsi:type="dcterms:W3CDTF">2006-11-11T21:25:00Z</dcterms:created>
  <dcterms:modified xsi:type="dcterms:W3CDTF">2025-11-18T16:19:30Z</dcterms:modified>
</cp:coreProperties>
</file>