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rober\Desktop\"/>
    </mc:Choice>
  </mc:AlternateContent>
  <xr:revisionPtr revIDLastSave="0" documentId="13_ncr:1_{6D63412D-3B1D-4576-8442-CE81103DD758}" xr6:coauthVersionLast="47" xr6:coauthVersionMax="47" xr10:uidLastSave="{00000000-0000-0000-0000-000000000000}"/>
  <bookViews>
    <workbookView minimized="1" xWindow="10070" yWindow="3180" windowWidth="9470" windowHeight="8170" firstSheet="5" activeTab="6" xr2:uid="{00000000-000D-0000-FFFF-FFFF00000000}"/>
  </bookViews>
  <sheets>
    <sheet name="Tabella 7.1.a" sheetId="1" r:id="rId1"/>
    <sheet name="Tabella 7.1.b" sheetId="11" r:id="rId2"/>
    <sheet name="Tabella 7.2.c" sheetId="12" r:id="rId3"/>
    <sheet name="Decomposizione serie mensile" sheetId="6" r:id="rId4"/>
    <sheet name="Forme analitiche per il trend" sheetId="7" r:id="rId5"/>
    <sheet name="Exponential Smoothing" sheetId="8" r:id="rId6"/>
    <sheet name="Holt e Winters" sheetId="10" r:id="rId7"/>
  </sheets>
  <definedNames>
    <definedName name="solver_adj" localSheetId="5" hidden="1">'Exponential Smoothing'!$C$1</definedName>
    <definedName name="solver_adj" localSheetId="6" hidden="1">'Holt e Winters'!$M$8:$M$10</definedName>
    <definedName name="solver_cvg" localSheetId="5" hidden="1">0.0001</definedName>
    <definedName name="solver_cvg" localSheetId="6" hidden="1">0.0001</definedName>
    <definedName name="solver_drv" localSheetId="5" hidden="1">1</definedName>
    <definedName name="solver_drv" localSheetId="6" hidden="1">1</definedName>
    <definedName name="solver_eng" localSheetId="5" hidden="1">1</definedName>
    <definedName name="solver_eng" localSheetId="6" hidden="1">1</definedName>
    <definedName name="solver_est" localSheetId="5" hidden="1">1</definedName>
    <definedName name="solver_est" localSheetId="6" hidden="1">1</definedName>
    <definedName name="solver_itr" localSheetId="5" hidden="1">2147483647</definedName>
    <definedName name="solver_itr" localSheetId="6" hidden="1">2147483647</definedName>
    <definedName name="solver_lhs1" localSheetId="5" hidden="1">'Exponential Smoothing'!$C$1</definedName>
    <definedName name="solver_lhs1" localSheetId="6" hidden="1">'Holt e Winters'!$M$10</definedName>
    <definedName name="solver_lhs2" localSheetId="5" hidden="1">'Exponential Smoothing'!$C$1</definedName>
    <definedName name="solver_lhs2" localSheetId="6" hidden="1">'Holt e Winters'!$M$8</definedName>
    <definedName name="solver_lhs3" localSheetId="6" hidden="1">'Holt e Winters'!$M$9</definedName>
    <definedName name="solver_mip" localSheetId="5" hidden="1">2147483647</definedName>
    <definedName name="solver_mip" localSheetId="6" hidden="1">2147483647</definedName>
    <definedName name="solver_mni" localSheetId="5" hidden="1">30</definedName>
    <definedName name="solver_mni" localSheetId="6" hidden="1">30</definedName>
    <definedName name="solver_mrt" localSheetId="5" hidden="1">0.075</definedName>
    <definedName name="solver_mrt" localSheetId="6" hidden="1">0.075</definedName>
    <definedName name="solver_msl" localSheetId="5" hidden="1">2</definedName>
    <definedName name="solver_msl" localSheetId="6" hidden="1">2</definedName>
    <definedName name="solver_neg" localSheetId="5" hidden="1">1</definedName>
    <definedName name="solver_neg" localSheetId="6" hidden="1">1</definedName>
    <definedName name="solver_nod" localSheetId="5" hidden="1">2147483647</definedName>
    <definedName name="solver_nod" localSheetId="6" hidden="1">2147483647</definedName>
    <definedName name="solver_num" localSheetId="5" hidden="1">2</definedName>
    <definedName name="solver_num" localSheetId="6" hidden="1">3</definedName>
    <definedName name="solver_nwt" localSheetId="5" hidden="1">1</definedName>
    <definedName name="solver_nwt" localSheetId="6" hidden="1">1</definedName>
    <definedName name="solver_opt" localSheetId="5" hidden="1">'Exponential Smoothing'!$E$15</definedName>
    <definedName name="solver_opt" localSheetId="6" hidden="1">'Holt e Winters'!$M$11</definedName>
    <definedName name="solver_pre" localSheetId="5" hidden="1">0.000001</definedName>
    <definedName name="solver_pre" localSheetId="6" hidden="1">0.000001</definedName>
    <definedName name="solver_rbv" localSheetId="5" hidden="1">1</definedName>
    <definedName name="solver_rbv" localSheetId="6" hidden="1">1</definedName>
    <definedName name="solver_rel1" localSheetId="5" hidden="1">1</definedName>
    <definedName name="solver_rel1" localSheetId="6" hidden="1">1</definedName>
    <definedName name="solver_rel2" localSheetId="5" hidden="1">3</definedName>
    <definedName name="solver_rel2" localSheetId="6" hidden="1">1</definedName>
    <definedName name="solver_rel3" localSheetId="6" hidden="1">1</definedName>
    <definedName name="solver_rhs1" localSheetId="5" hidden="1">1</definedName>
    <definedName name="solver_rhs1" localSheetId="6" hidden="1">1</definedName>
    <definedName name="solver_rhs2" localSheetId="5" hidden="1">0</definedName>
    <definedName name="solver_rhs2" localSheetId="6" hidden="1">1</definedName>
    <definedName name="solver_rhs3" localSheetId="6" hidden="1">1</definedName>
    <definedName name="solver_rlx" localSheetId="5" hidden="1">2</definedName>
    <definedName name="solver_rlx" localSheetId="6" hidden="1">2</definedName>
    <definedName name="solver_rsd" localSheetId="5" hidden="1">0</definedName>
    <definedName name="solver_rsd" localSheetId="6" hidden="1">0</definedName>
    <definedName name="solver_scl" localSheetId="5" hidden="1">1</definedName>
    <definedName name="solver_scl" localSheetId="6" hidden="1">1</definedName>
    <definedName name="solver_sho" localSheetId="5" hidden="1">2</definedName>
    <definedName name="solver_sho" localSheetId="6" hidden="1">2</definedName>
    <definedName name="solver_ssz" localSheetId="5" hidden="1">100</definedName>
    <definedName name="solver_ssz" localSheetId="6" hidden="1">100</definedName>
    <definedName name="solver_tim" localSheetId="5" hidden="1">2147483647</definedName>
    <definedName name="solver_tim" localSheetId="6" hidden="1">2147483647</definedName>
    <definedName name="solver_tol" localSheetId="5" hidden="1">0.01</definedName>
    <definedName name="solver_tol" localSheetId="6" hidden="1">0.01</definedName>
    <definedName name="solver_typ" localSheetId="5" hidden="1">2</definedName>
    <definedName name="solver_typ" localSheetId="6" hidden="1">2</definedName>
    <definedName name="solver_val" localSheetId="5" hidden="1">0</definedName>
    <definedName name="solver_val" localSheetId="6" hidden="1">0</definedName>
    <definedName name="solver_ver" localSheetId="5" hidden="1">3</definedName>
    <definedName name="solver_ver" localSheetId="6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1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3" i="6"/>
  <c r="F2" i="6" l="1"/>
  <c r="M3" i="6"/>
  <c r="M4" i="6"/>
  <c r="M5" i="6"/>
  <c r="M6" i="6"/>
  <c r="M7" i="6"/>
  <c r="M8" i="6"/>
  <c r="M9" i="6"/>
  <c r="M10" i="6"/>
  <c r="M11" i="6"/>
  <c r="M12" i="6"/>
  <c r="M13" i="6"/>
  <c r="M2" i="6"/>
  <c r="D8" i="6"/>
  <c r="E6" i="10"/>
  <c r="G6" i="10" s="1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2" i="6"/>
  <c r="B26" i="12" l="1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25" i="12"/>
  <c r="B31" i="1"/>
  <c r="B117" i="1"/>
  <c r="S117" i="1"/>
  <c r="T117" i="1"/>
  <c r="U117" i="1"/>
  <c r="V117" i="1"/>
  <c r="W117" i="1"/>
  <c r="X117" i="1"/>
  <c r="B109" i="11"/>
  <c r="B23" i="11"/>
  <c r="C69" i="11" s="1"/>
  <c r="G3" i="10"/>
  <c r="G5" i="10"/>
  <c r="E5" i="10"/>
  <c r="C2" i="8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49" i="7"/>
  <c r="J21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49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27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5" i="7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5" i="7"/>
  <c r="C6" i="8" l="1"/>
  <c r="C7" i="8" s="1"/>
  <c r="C8" i="8" s="1"/>
  <c r="C9" i="8" s="1"/>
  <c r="C10" i="8" s="1"/>
  <c r="C11" i="8" s="1"/>
  <c r="C12" i="8" s="1"/>
  <c r="C13" i="8" s="1"/>
  <c r="C14" i="8" s="1"/>
  <c r="C48" i="11"/>
  <c r="C42" i="11"/>
  <c r="C33" i="11"/>
  <c r="C37" i="11"/>
  <c r="F37" i="11" s="1"/>
  <c r="C53" i="11"/>
  <c r="D53" i="11" s="1"/>
  <c r="C58" i="11"/>
  <c r="C25" i="11"/>
  <c r="C27" i="11"/>
  <c r="C67" i="11"/>
  <c r="G69" i="11" s="1"/>
  <c r="C30" i="11"/>
  <c r="H30" i="11" s="1"/>
  <c r="C31" i="11"/>
  <c r="P42" i="11" s="1"/>
  <c r="B23" i="12"/>
  <c r="C28" i="12" s="1"/>
  <c r="B97" i="12"/>
  <c r="E69" i="11"/>
  <c r="D69" i="11"/>
  <c r="P69" i="11"/>
  <c r="E37" i="11"/>
  <c r="D48" i="11"/>
  <c r="E53" i="11"/>
  <c r="P53" i="11"/>
  <c r="C107" i="11"/>
  <c r="E42" i="11"/>
  <c r="C36" i="11"/>
  <c r="K42" i="11" s="1"/>
  <c r="D42" i="11"/>
  <c r="C47" i="11"/>
  <c r="D58" i="11"/>
  <c r="D67" i="11"/>
  <c r="C100" i="11"/>
  <c r="C52" i="11"/>
  <c r="K58" i="11" s="1"/>
  <c r="C62" i="11"/>
  <c r="L69" i="11" s="1"/>
  <c r="E67" i="11"/>
  <c r="C41" i="11"/>
  <c r="F42" i="11" s="1"/>
  <c r="C57" i="11"/>
  <c r="Q69" i="11" s="1"/>
  <c r="C98" i="11"/>
  <c r="N67" i="11"/>
  <c r="D31" i="11"/>
  <c r="C66" i="11"/>
  <c r="H69" i="11" s="1"/>
  <c r="E48" i="11"/>
  <c r="D33" i="11"/>
  <c r="I37" i="11"/>
  <c r="F31" i="11"/>
  <c r="K48" i="11"/>
  <c r="C51" i="11"/>
  <c r="L58" i="11" s="1"/>
  <c r="J53" i="11"/>
  <c r="J67" i="11"/>
  <c r="C96" i="11"/>
  <c r="C108" i="11"/>
  <c r="C29" i="11"/>
  <c r="C26" i="11"/>
  <c r="E33" i="11"/>
  <c r="C35" i="11"/>
  <c r="G37" i="11" s="1"/>
  <c r="C40" i="11"/>
  <c r="G42" i="11" s="1"/>
  <c r="K53" i="11"/>
  <c r="C56" i="11"/>
  <c r="J58" i="11"/>
  <c r="C61" i="11"/>
  <c r="K67" i="11"/>
  <c r="D37" i="11"/>
  <c r="O37" i="11"/>
  <c r="C93" i="11"/>
  <c r="C105" i="11"/>
  <c r="C101" i="11"/>
  <c r="C97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94" i="11"/>
  <c r="C91" i="11"/>
  <c r="C71" i="11"/>
  <c r="C92" i="11"/>
  <c r="C63" i="11"/>
  <c r="K69" i="11" s="1"/>
  <c r="C102" i="11"/>
  <c r="C95" i="11"/>
  <c r="C64" i="11"/>
  <c r="J69" i="11" s="1"/>
  <c r="C103" i="11"/>
  <c r="C70" i="11"/>
  <c r="C46" i="11"/>
  <c r="G48" i="11" s="1"/>
  <c r="C45" i="11"/>
  <c r="M48" i="11"/>
  <c r="L53" i="11"/>
  <c r="C50" i="11"/>
  <c r="H53" i="11" s="1"/>
  <c r="C65" i="11"/>
  <c r="I69" i="11" s="1"/>
  <c r="D27" i="11"/>
  <c r="C32" i="11"/>
  <c r="F33" i="11" s="1"/>
  <c r="K33" i="11"/>
  <c r="C39" i="11"/>
  <c r="C55" i="11"/>
  <c r="H58" i="11" s="1"/>
  <c r="Q67" i="11"/>
  <c r="C106" i="11"/>
  <c r="E58" i="11"/>
  <c r="P58" i="11"/>
  <c r="O58" i="11"/>
  <c r="Q37" i="11"/>
  <c r="N42" i="11"/>
  <c r="C44" i="11"/>
  <c r="R48" i="11"/>
  <c r="C60" i="11"/>
  <c r="N69" i="11" s="1"/>
  <c r="C99" i="11"/>
  <c r="Q42" i="11"/>
  <c r="C49" i="11"/>
  <c r="N58" i="11" s="1"/>
  <c r="C68" i="11"/>
  <c r="C104" i="11"/>
  <c r="D30" i="11"/>
  <c r="M33" i="11"/>
  <c r="C38" i="11"/>
  <c r="R53" i="11"/>
  <c r="Q58" i="11"/>
  <c r="G27" i="11"/>
  <c r="E30" i="11"/>
  <c r="C34" i="11"/>
  <c r="C54" i="11"/>
  <c r="I58" i="11" s="1"/>
  <c r="E27" i="11"/>
  <c r="C28" i="11"/>
  <c r="C43" i="11"/>
  <c r="O53" i="11" s="1"/>
  <c r="C59" i="11"/>
  <c r="O69" i="11" s="1"/>
  <c r="G2" i="10"/>
  <c r="G4" i="10"/>
  <c r="D7" i="8" l="1"/>
  <c r="F7" i="8" s="1"/>
  <c r="E7" i="8"/>
  <c r="E6" i="8"/>
  <c r="D6" i="8"/>
  <c r="C92" i="12"/>
  <c r="E92" i="12" s="1"/>
  <c r="C93" i="12"/>
  <c r="E93" i="12" s="1"/>
  <c r="C49" i="12"/>
  <c r="C36" i="12"/>
  <c r="D36" i="12" s="1"/>
  <c r="C68" i="12"/>
  <c r="E68" i="12" s="1"/>
  <c r="C67" i="12"/>
  <c r="E67" i="12" s="1"/>
  <c r="C45" i="12"/>
  <c r="I49" i="12" s="1"/>
  <c r="C41" i="12"/>
  <c r="E41" i="12" s="1"/>
  <c r="C63" i="12"/>
  <c r="E63" i="12" s="1"/>
  <c r="C26" i="12"/>
  <c r="D26" i="12" s="1"/>
  <c r="C88" i="12"/>
  <c r="C35" i="12"/>
  <c r="E35" i="12" s="1"/>
  <c r="C56" i="12"/>
  <c r="L63" i="12" s="1"/>
  <c r="C33" i="12"/>
  <c r="C62" i="12"/>
  <c r="D62" i="12" s="1"/>
  <c r="C80" i="12"/>
  <c r="E80" i="12" s="1"/>
  <c r="C51" i="12"/>
  <c r="C74" i="12"/>
  <c r="C96" i="12"/>
  <c r="C27" i="12"/>
  <c r="F28" i="12" s="1"/>
  <c r="C58" i="12"/>
  <c r="J63" i="12" s="1"/>
  <c r="C89" i="12"/>
  <c r="L96" i="12" s="1"/>
  <c r="C76" i="12"/>
  <c r="E76" i="12" s="1"/>
  <c r="C72" i="12"/>
  <c r="Q53" i="11"/>
  <c r="O67" i="11"/>
  <c r="K31" i="11"/>
  <c r="L48" i="11"/>
  <c r="M67" i="11"/>
  <c r="J42" i="11"/>
  <c r="P48" i="11"/>
  <c r="F53" i="11"/>
  <c r="H67" i="11"/>
  <c r="I31" i="11"/>
  <c r="J30" i="11"/>
  <c r="E31" i="11"/>
  <c r="F58" i="11"/>
  <c r="F67" i="11"/>
  <c r="G67" i="11"/>
  <c r="K37" i="11"/>
  <c r="E25" i="11"/>
  <c r="D25" i="11"/>
  <c r="H33" i="11"/>
  <c r="J31" i="11"/>
  <c r="L37" i="11"/>
  <c r="G33" i="11"/>
  <c r="D28" i="12"/>
  <c r="G28" i="12"/>
  <c r="E28" i="12"/>
  <c r="E96" i="12"/>
  <c r="D96" i="12"/>
  <c r="C73" i="12"/>
  <c r="C78" i="12"/>
  <c r="C59" i="12"/>
  <c r="C44" i="12"/>
  <c r="J49" i="12" s="1"/>
  <c r="C52" i="12"/>
  <c r="E49" i="12"/>
  <c r="N72" i="12"/>
  <c r="D72" i="12"/>
  <c r="C30" i="12"/>
  <c r="F27" i="12"/>
  <c r="D68" i="12"/>
  <c r="C87" i="12"/>
  <c r="C69" i="12"/>
  <c r="H72" i="12" s="1"/>
  <c r="C66" i="12"/>
  <c r="G68" i="12" s="1"/>
  <c r="C94" i="12"/>
  <c r="C61" i="12"/>
  <c r="L68" i="12" s="1"/>
  <c r="C85" i="12"/>
  <c r="L92" i="12" s="1"/>
  <c r="C95" i="12"/>
  <c r="F96" i="12" s="1"/>
  <c r="C86" i="12"/>
  <c r="C81" i="12"/>
  <c r="C54" i="12"/>
  <c r="C79" i="12"/>
  <c r="N88" i="12" s="1"/>
  <c r="C84" i="12"/>
  <c r="Q96" i="12" s="1"/>
  <c r="C53" i="12"/>
  <c r="J58" i="12" s="1"/>
  <c r="C90" i="12"/>
  <c r="G92" i="12" s="1"/>
  <c r="C71" i="12"/>
  <c r="C42" i="12"/>
  <c r="L49" i="12" s="1"/>
  <c r="C48" i="12"/>
  <c r="C31" i="12"/>
  <c r="C43" i="12"/>
  <c r="K49" i="12" s="1"/>
  <c r="C83" i="12"/>
  <c r="C77" i="12"/>
  <c r="C64" i="12"/>
  <c r="C40" i="12"/>
  <c r="N49" i="12" s="1"/>
  <c r="C37" i="12"/>
  <c r="Q49" i="12" s="1"/>
  <c r="C34" i="12"/>
  <c r="C25" i="12"/>
  <c r="C75" i="12"/>
  <c r="C65" i="12"/>
  <c r="C55" i="12"/>
  <c r="M63" i="12" s="1"/>
  <c r="C70" i="12"/>
  <c r="C57" i="12"/>
  <c r="C32" i="12"/>
  <c r="C91" i="12"/>
  <c r="F92" i="12" s="1"/>
  <c r="C47" i="12"/>
  <c r="C29" i="12"/>
  <c r="C38" i="12"/>
  <c r="C60" i="12"/>
  <c r="H63" i="12" s="1"/>
  <c r="C46" i="12"/>
  <c r="J51" i="12" s="1"/>
  <c r="C50" i="12"/>
  <c r="C82" i="12"/>
  <c r="O92" i="12" s="1"/>
  <c r="C39" i="12"/>
  <c r="Q51" i="12" s="1"/>
  <c r="E39" i="11"/>
  <c r="P39" i="11"/>
  <c r="O39" i="11"/>
  <c r="H39" i="11"/>
  <c r="F39" i="11"/>
  <c r="G39" i="11"/>
  <c r="I39" i="11"/>
  <c r="D39" i="11"/>
  <c r="K39" i="11"/>
  <c r="N39" i="11"/>
  <c r="R39" i="11"/>
  <c r="Q39" i="11"/>
  <c r="M39" i="11"/>
  <c r="L39" i="11"/>
  <c r="J39" i="11"/>
  <c r="O102" i="11"/>
  <c r="M102" i="11"/>
  <c r="J102" i="11"/>
  <c r="H102" i="11"/>
  <c r="Q102" i="11"/>
  <c r="G102" i="11"/>
  <c r="E102" i="11"/>
  <c r="N102" i="11"/>
  <c r="D102" i="11"/>
  <c r="I102" i="11"/>
  <c r="R102" i="11"/>
  <c r="P102" i="11"/>
  <c r="L102" i="11"/>
  <c r="K102" i="11"/>
  <c r="F102" i="11"/>
  <c r="N82" i="11"/>
  <c r="I82" i="11"/>
  <c r="Q82" i="11"/>
  <c r="R82" i="11"/>
  <c r="K82" i="11"/>
  <c r="J82" i="11"/>
  <c r="F82" i="11"/>
  <c r="P82" i="11"/>
  <c r="O82" i="11"/>
  <c r="M82" i="11"/>
  <c r="L82" i="11"/>
  <c r="H82" i="11"/>
  <c r="G82" i="11"/>
  <c r="E82" i="11"/>
  <c r="D82" i="11"/>
  <c r="I29" i="11"/>
  <c r="H29" i="11"/>
  <c r="G29" i="11"/>
  <c r="D29" i="11"/>
  <c r="F29" i="11"/>
  <c r="E29" i="11"/>
  <c r="O100" i="11"/>
  <c r="M100" i="11"/>
  <c r="J100" i="11"/>
  <c r="H100" i="11"/>
  <c r="L100" i="11"/>
  <c r="E100" i="11"/>
  <c r="Q100" i="11"/>
  <c r="R100" i="11"/>
  <c r="G100" i="11"/>
  <c r="F100" i="11"/>
  <c r="P100" i="11"/>
  <c r="N100" i="11"/>
  <c r="K100" i="11"/>
  <c r="I100" i="11"/>
  <c r="D100" i="11"/>
  <c r="O107" i="11"/>
  <c r="M107" i="11"/>
  <c r="J107" i="11"/>
  <c r="I107" i="11"/>
  <c r="H107" i="11"/>
  <c r="G107" i="11"/>
  <c r="Q107" i="11"/>
  <c r="N107" i="11"/>
  <c r="L107" i="11"/>
  <c r="K107" i="11"/>
  <c r="D107" i="11"/>
  <c r="R107" i="11"/>
  <c r="P107" i="11"/>
  <c r="F107" i="11"/>
  <c r="E107" i="11"/>
  <c r="K34" i="11"/>
  <c r="F34" i="11"/>
  <c r="D34" i="11"/>
  <c r="H34" i="11"/>
  <c r="M34" i="11"/>
  <c r="L34" i="11"/>
  <c r="N34" i="11"/>
  <c r="J34" i="11"/>
  <c r="E34" i="11"/>
  <c r="I34" i="11"/>
  <c r="G34" i="11"/>
  <c r="P37" i="11"/>
  <c r="O92" i="11"/>
  <c r="J92" i="11"/>
  <c r="M92" i="11"/>
  <c r="F92" i="11"/>
  <c r="D92" i="11"/>
  <c r="K92" i="11"/>
  <c r="P92" i="11"/>
  <c r="Q92" i="11"/>
  <c r="N92" i="11"/>
  <c r="L92" i="11"/>
  <c r="I92" i="11"/>
  <c r="H92" i="11"/>
  <c r="G92" i="11"/>
  <c r="E92" i="11"/>
  <c r="R92" i="11"/>
  <c r="N84" i="11"/>
  <c r="I84" i="11"/>
  <c r="Q84" i="11"/>
  <c r="G84" i="11"/>
  <c r="K84" i="11"/>
  <c r="D84" i="11"/>
  <c r="R84" i="11"/>
  <c r="P84" i="11"/>
  <c r="O84" i="11"/>
  <c r="M84" i="11"/>
  <c r="L84" i="11"/>
  <c r="J84" i="11"/>
  <c r="H84" i="11"/>
  <c r="F84" i="11"/>
  <c r="E84" i="11"/>
  <c r="N61" i="11"/>
  <c r="F61" i="11"/>
  <c r="R61" i="11"/>
  <c r="Q61" i="11"/>
  <c r="K61" i="11"/>
  <c r="J61" i="11"/>
  <c r="I61" i="11"/>
  <c r="O61" i="11"/>
  <c r="H61" i="11"/>
  <c r="G61" i="11"/>
  <c r="E61" i="11"/>
  <c r="D61" i="11"/>
  <c r="L61" i="11"/>
  <c r="P61" i="11"/>
  <c r="M61" i="11"/>
  <c r="E44" i="11"/>
  <c r="P44" i="11"/>
  <c r="O44" i="11"/>
  <c r="G44" i="11"/>
  <c r="F44" i="11"/>
  <c r="D44" i="11"/>
  <c r="H44" i="11"/>
  <c r="L44" i="11"/>
  <c r="R44" i="11"/>
  <c r="M44" i="11"/>
  <c r="J44" i="11"/>
  <c r="Q44" i="11"/>
  <c r="N44" i="11"/>
  <c r="K44" i="11"/>
  <c r="I44" i="11"/>
  <c r="K32" i="11"/>
  <c r="G32" i="11"/>
  <c r="F32" i="11"/>
  <c r="E32" i="11"/>
  <c r="D32" i="11"/>
  <c r="J32" i="11"/>
  <c r="H32" i="11"/>
  <c r="L32" i="11"/>
  <c r="I32" i="11"/>
  <c r="E45" i="11"/>
  <c r="P45" i="11"/>
  <c r="O45" i="11"/>
  <c r="J45" i="11"/>
  <c r="I45" i="11"/>
  <c r="H45" i="11"/>
  <c r="M45" i="11"/>
  <c r="G45" i="11"/>
  <c r="F45" i="11"/>
  <c r="D45" i="11"/>
  <c r="K45" i="11"/>
  <c r="R45" i="11"/>
  <c r="Q45" i="11"/>
  <c r="N45" i="11"/>
  <c r="L45" i="11"/>
  <c r="N71" i="11"/>
  <c r="I71" i="11"/>
  <c r="Q71" i="11"/>
  <c r="P71" i="11"/>
  <c r="O71" i="11"/>
  <c r="F71" i="11"/>
  <c r="G71" i="11"/>
  <c r="E71" i="11"/>
  <c r="D71" i="11"/>
  <c r="K71" i="11"/>
  <c r="H71" i="11"/>
  <c r="R71" i="11"/>
  <c r="M71" i="11"/>
  <c r="L71" i="11"/>
  <c r="J71" i="11"/>
  <c r="N85" i="11"/>
  <c r="I85" i="11"/>
  <c r="Q85" i="11"/>
  <c r="L85" i="11"/>
  <c r="F85" i="11"/>
  <c r="E85" i="11"/>
  <c r="P85" i="11"/>
  <c r="J85" i="11"/>
  <c r="H85" i="11"/>
  <c r="G85" i="11"/>
  <c r="D85" i="11"/>
  <c r="O85" i="11"/>
  <c r="R85" i="11"/>
  <c r="M85" i="11"/>
  <c r="K85" i="11"/>
  <c r="E38" i="11"/>
  <c r="P38" i="11"/>
  <c r="F38" i="11"/>
  <c r="D38" i="11"/>
  <c r="R38" i="11"/>
  <c r="Q38" i="11"/>
  <c r="L38" i="11"/>
  <c r="O38" i="11"/>
  <c r="M38" i="11"/>
  <c r="K38" i="11"/>
  <c r="I38" i="11"/>
  <c r="G38" i="11"/>
  <c r="N38" i="11"/>
  <c r="J38" i="11"/>
  <c r="H38" i="11"/>
  <c r="O91" i="11"/>
  <c r="J91" i="11"/>
  <c r="Q91" i="11"/>
  <c r="K91" i="11"/>
  <c r="D91" i="11"/>
  <c r="R91" i="11"/>
  <c r="G91" i="11"/>
  <c r="P91" i="11"/>
  <c r="N91" i="11"/>
  <c r="M91" i="11"/>
  <c r="L91" i="11"/>
  <c r="I91" i="11"/>
  <c r="H91" i="11"/>
  <c r="F91" i="11"/>
  <c r="E91" i="11"/>
  <c r="N86" i="11"/>
  <c r="I86" i="11"/>
  <c r="Q86" i="11"/>
  <c r="R86" i="11"/>
  <c r="K86" i="11"/>
  <c r="J86" i="11"/>
  <c r="P86" i="11"/>
  <c r="O86" i="11"/>
  <c r="M86" i="11"/>
  <c r="L86" i="11"/>
  <c r="H86" i="11"/>
  <c r="G86" i="11"/>
  <c r="F86" i="11"/>
  <c r="E86" i="11"/>
  <c r="D86" i="11"/>
  <c r="E56" i="11"/>
  <c r="P56" i="11"/>
  <c r="O56" i="11"/>
  <c r="K56" i="11"/>
  <c r="J56" i="11"/>
  <c r="I56" i="11"/>
  <c r="H56" i="11"/>
  <c r="G56" i="11"/>
  <c r="F56" i="11"/>
  <c r="D56" i="11"/>
  <c r="L56" i="11"/>
  <c r="R56" i="11"/>
  <c r="N56" i="11"/>
  <c r="Q56" i="11"/>
  <c r="M56" i="11"/>
  <c r="O108" i="11"/>
  <c r="M108" i="11"/>
  <c r="J108" i="11"/>
  <c r="I108" i="11"/>
  <c r="H108" i="11"/>
  <c r="Q108" i="11"/>
  <c r="G108" i="11"/>
  <c r="E108" i="11"/>
  <c r="L108" i="11"/>
  <c r="R108" i="11"/>
  <c r="P108" i="11"/>
  <c r="N108" i="11"/>
  <c r="K108" i="11"/>
  <c r="F108" i="11"/>
  <c r="D108" i="11"/>
  <c r="H37" i="11"/>
  <c r="E59" i="11"/>
  <c r="P59" i="11"/>
  <c r="O59" i="11"/>
  <c r="G59" i="11"/>
  <c r="R59" i="11"/>
  <c r="Q59" i="11"/>
  <c r="N59" i="11"/>
  <c r="M59" i="11"/>
  <c r="L59" i="11"/>
  <c r="K59" i="11"/>
  <c r="J59" i="11"/>
  <c r="I59" i="11"/>
  <c r="H59" i="11"/>
  <c r="F59" i="11"/>
  <c r="D59" i="11"/>
  <c r="M37" i="11"/>
  <c r="O94" i="11"/>
  <c r="J94" i="11"/>
  <c r="E94" i="11"/>
  <c r="R94" i="11"/>
  <c r="K94" i="11"/>
  <c r="H94" i="11"/>
  <c r="G94" i="11"/>
  <c r="P94" i="11"/>
  <c r="N94" i="11"/>
  <c r="M94" i="11"/>
  <c r="L94" i="11"/>
  <c r="I94" i="11"/>
  <c r="F94" i="11"/>
  <c r="D94" i="11"/>
  <c r="Q94" i="11"/>
  <c r="N87" i="11"/>
  <c r="I87" i="11"/>
  <c r="Q87" i="11"/>
  <c r="P87" i="11"/>
  <c r="O87" i="11"/>
  <c r="F87" i="11"/>
  <c r="G87" i="11"/>
  <c r="E87" i="11"/>
  <c r="D87" i="11"/>
  <c r="K87" i="11"/>
  <c r="R87" i="11"/>
  <c r="M87" i="11"/>
  <c r="L87" i="11"/>
  <c r="J87" i="11"/>
  <c r="H87" i="11"/>
  <c r="O96" i="11"/>
  <c r="M96" i="11"/>
  <c r="J96" i="11"/>
  <c r="H96" i="11"/>
  <c r="L96" i="11"/>
  <c r="E96" i="11"/>
  <c r="Q96" i="11"/>
  <c r="P96" i="11"/>
  <c r="N96" i="11"/>
  <c r="R96" i="11"/>
  <c r="K96" i="11"/>
  <c r="I96" i="11"/>
  <c r="G96" i="11"/>
  <c r="F96" i="11"/>
  <c r="D96" i="11"/>
  <c r="O48" i="11"/>
  <c r="O98" i="11"/>
  <c r="M98" i="11"/>
  <c r="J98" i="11"/>
  <c r="H98" i="11"/>
  <c r="Q98" i="11"/>
  <c r="G98" i="11"/>
  <c r="E98" i="11"/>
  <c r="L98" i="11"/>
  <c r="K98" i="11"/>
  <c r="R98" i="11"/>
  <c r="P98" i="11"/>
  <c r="N98" i="11"/>
  <c r="I98" i="11"/>
  <c r="F98" i="11"/>
  <c r="D98" i="11"/>
  <c r="E47" i="11"/>
  <c r="P47" i="11"/>
  <c r="O47" i="11"/>
  <c r="R47" i="11"/>
  <c r="Q47" i="11"/>
  <c r="N47" i="11"/>
  <c r="M47" i="11"/>
  <c r="L47" i="11"/>
  <c r="K47" i="11"/>
  <c r="J47" i="11"/>
  <c r="F47" i="11"/>
  <c r="I47" i="11"/>
  <c r="G47" i="11"/>
  <c r="H47" i="11"/>
  <c r="D47" i="11"/>
  <c r="N81" i="11"/>
  <c r="I81" i="11"/>
  <c r="Q81" i="11"/>
  <c r="L81" i="11"/>
  <c r="F81" i="11"/>
  <c r="E81" i="11"/>
  <c r="P81" i="11"/>
  <c r="R81" i="11"/>
  <c r="O81" i="11"/>
  <c r="M81" i="11"/>
  <c r="K81" i="11"/>
  <c r="J81" i="11"/>
  <c r="H81" i="11"/>
  <c r="G81" i="11"/>
  <c r="D81" i="11"/>
  <c r="E43" i="11"/>
  <c r="P43" i="11"/>
  <c r="O43" i="11"/>
  <c r="R43" i="11"/>
  <c r="Q43" i="11"/>
  <c r="N43" i="11"/>
  <c r="J43" i="11"/>
  <c r="M43" i="11"/>
  <c r="I43" i="11"/>
  <c r="L43" i="11"/>
  <c r="G43" i="11"/>
  <c r="K43" i="11"/>
  <c r="D43" i="11"/>
  <c r="H43" i="11"/>
  <c r="F43" i="11"/>
  <c r="N65" i="11"/>
  <c r="J65" i="11"/>
  <c r="E65" i="11"/>
  <c r="D65" i="11"/>
  <c r="K65" i="11"/>
  <c r="I65" i="11"/>
  <c r="H65" i="11"/>
  <c r="G65" i="11"/>
  <c r="F65" i="11"/>
  <c r="O65" i="11"/>
  <c r="R65" i="11"/>
  <c r="Q65" i="11"/>
  <c r="P65" i="11"/>
  <c r="L65" i="11"/>
  <c r="M65" i="11"/>
  <c r="I33" i="11"/>
  <c r="N72" i="11"/>
  <c r="I72" i="11"/>
  <c r="Q72" i="11"/>
  <c r="G72" i="11"/>
  <c r="K72" i="11"/>
  <c r="R72" i="11"/>
  <c r="P72" i="11"/>
  <c r="O72" i="11"/>
  <c r="M72" i="11"/>
  <c r="L72" i="11"/>
  <c r="J72" i="11"/>
  <c r="H72" i="11"/>
  <c r="F72" i="11"/>
  <c r="E72" i="11"/>
  <c r="D72" i="11"/>
  <c r="N88" i="11"/>
  <c r="I88" i="11"/>
  <c r="Q88" i="11"/>
  <c r="G88" i="11"/>
  <c r="K88" i="11"/>
  <c r="R88" i="11"/>
  <c r="P88" i="11"/>
  <c r="O88" i="11"/>
  <c r="M88" i="11"/>
  <c r="L88" i="11"/>
  <c r="J88" i="11"/>
  <c r="H88" i="11"/>
  <c r="F88" i="11"/>
  <c r="E88" i="11"/>
  <c r="D88" i="11"/>
  <c r="E57" i="11"/>
  <c r="P57" i="11"/>
  <c r="O57" i="11"/>
  <c r="N57" i="11"/>
  <c r="M57" i="11"/>
  <c r="L57" i="11"/>
  <c r="K57" i="11"/>
  <c r="J57" i="11"/>
  <c r="I57" i="11"/>
  <c r="H57" i="11"/>
  <c r="D57" i="11"/>
  <c r="G57" i="11"/>
  <c r="F57" i="11"/>
  <c r="R57" i="11"/>
  <c r="Q57" i="11"/>
  <c r="D28" i="11"/>
  <c r="G30" i="11"/>
  <c r="F28" i="11"/>
  <c r="H28" i="11"/>
  <c r="G28" i="11"/>
  <c r="E28" i="11"/>
  <c r="L33" i="11"/>
  <c r="N73" i="11"/>
  <c r="I73" i="11"/>
  <c r="Q73" i="11"/>
  <c r="L73" i="11"/>
  <c r="F73" i="11"/>
  <c r="E73" i="11"/>
  <c r="P73" i="11"/>
  <c r="R73" i="11"/>
  <c r="H73" i="11"/>
  <c r="O73" i="11"/>
  <c r="M73" i="11"/>
  <c r="K73" i="11"/>
  <c r="J73" i="11"/>
  <c r="G73" i="11"/>
  <c r="D73" i="11"/>
  <c r="N89" i="11"/>
  <c r="I89" i="11"/>
  <c r="Q89" i="11"/>
  <c r="L89" i="11"/>
  <c r="F89" i="11"/>
  <c r="E89" i="11"/>
  <c r="P89" i="11"/>
  <c r="H89" i="11"/>
  <c r="R89" i="11"/>
  <c r="O89" i="11"/>
  <c r="M89" i="11"/>
  <c r="K89" i="11"/>
  <c r="J89" i="11"/>
  <c r="G89" i="11"/>
  <c r="D89" i="11"/>
  <c r="N63" i="11"/>
  <c r="H63" i="11"/>
  <c r="R63" i="11"/>
  <c r="Q63" i="11"/>
  <c r="P63" i="11"/>
  <c r="O63" i="11"/>
  <c r="M63" i="11"/>
  <c r="L63" i="11"/>
  <c r="J63" i="11"/>
  <c r="K63" i="11"/>
  <c r="I63" i="11"/>
  <c r="G63" i="11"/>
  <c r="E63" i="11"/>
  <c r="F63" i="11"/>
  <c r="D63" i="11"/>
  <c r="M53" i="11"/>
  <c r="E46" i="11"/>
  <c r="P46" i="11"/>
  <c r="O46" i="11"/>
  <c r="M46" i="11"/>
  <c r="L46" i="11"/>
  <c r="K46" i="11"/>
  <c r="J46" i="11"/>
  <c r="I46" i="11"/>
  <c r="H46" i="11"/>
  <c r="G46" i="11"/>
  <c r="R46" i="11"/>
  <c r="F46" i="11"/>
  <c r="N46" i="11"/>
  <c r="D46" i="11"/>
  <c r="Q46" i="11"/>
  <c r="N74" i="11"/>
  <c r="I74" i="11"/>
  <c r="Q74" i="11"/>
  <c r="R74" i="11"/>
  <c r="K74" i="11"/>
  <c r="J74" i="11"/>
  <c r="O74" i="11"/>
  <c r="M74" i="11"/>
  <c r="L74" i="11"/>
  <c r="H74" i="11"/>
  <c r="G74" i="11"/>
  <c r="F74" i="11"/>
  <c r="E74" i="11"/>
  <c r="D74" i="11"/>
  <c r="P74" i="11"/>
  <c r="O90" i="11"/>
  <c r="N90" i="11"/>
  <c r="I90" i="11"/>
  <c r="R90" i="11"/>
  <c r="K90" i="11"/>
  <c r="J90" i="11"/>
  <c r="P90" i="11"/>
  <c r="M90" i="11"/>
  <c r="L90" i="11"/>
  <c r="H90" i="11"/>
  <c r="G90" i="11"/>
  <c r="F90" i="11"/>
  <c r="E90" i="11"/>
  <c r="D90" i="11"/>
  <c r="Q90" i="11"/>
  <c r="E40" i="11"/>
  <c r="P40" i="11"/>
  <c r="O40" i="11"/>
  <c r="K40" i="11"/>
  <c r="J40" i="11"/>
  <c r="I40" i="11"/>
  <c r="N40" i="11"/>
  <c r="H40" i="11"/>
  <c r="G40" i="11"/>
  <c r="F40" i="11"/>
  <c r="D40" i="11"/>
  <c r="R40" i="11"/>
  <c r="Q40" i="11"/>
  <c r="L40" i="11"/>
  <c r="M40" i="11"/>
  <c r="E41" i="11"/>
  <c r="P41" i="11"/>
  <c r="O41" i="11"/>
  <c r="N41" i="11"/>
  <c r="M41" i="11"/>
  <c r="L41" i="11"/>
  <c r="K41" i="11"/>
  <c r="J41" i="11"/>
  <c r="I41" i="11"/>
  <c r="H41" i="11"/>
  <c r="D41" i="11"/>
  <c r="G41" i="11"/>
  <c r="F41" i="11"/>
  <c r="Q41" i="11"/>
  <c r="R41" i="11"/>
  <c r="M36" i="11"/>
  <c r="P36" i="11"/>
  <c r="O36" i="11"/>
  <c r="N36" i="11"/>
  <c r="L36" i="11"/>
  <c r="K36" i="11"/>
  <c r="J36" i="11"/>
  <c r="I36" i="11"/>
  <c r="E36" i="11"/>
  <c r="H36" i="11"/>
  <c r="D36" i="11"/>
  <c r="G36" i="11"/>
  <c r="F36" i="11"/>
  <c r="O104" i="11"/>
  <c r="M104" i="11"/>
  <c r="J104" i="11"/>
  <c r="H104" i="11"/>
  <c r="L104" i="11"/>
  <c r="E104" i="11"/>
  <c r="Q104" i="11"/>
  <c r="I104" i="11"/>
  <c r="P104" i="11"/>
  <c r="F104" i="11"/>
  <c r="D104" i="11"/>
  <c r="N104" i="11"/>
  <c r="R104" i="11"/>
  <c r="K104" i="11"/>
  <c r="G104" i="11"/>
  <c r="E50" i="11"/>
  <c r="P50" i="11"/>
  <c r="O50" i="11"/>
  <c r="I50" i="11"/>
  <c r="H50" i="11"/>
  <c r="G50" i="11"/>
  <c r="L50" i="11"/>
  <c r="J50" i="11"/>
  <c r="F50" i="11"/>
  <c r="D50" i="11"/>
  <c r="Q50" i="11"/>
  <c r="N50" i="11"/>
  <c r="R50" i="11"/>
  <c r="M50" i="11"/>
  <c r="K50" i="11"/>
  <c r="J37" i="11"/>
  <c r="N75" i="11"/>
  <c r="I75" i="11"/>
  <c r="Q75" i="11"/>
  <c r="P75" i="11"/>
  <c r="O75" i="11"/>
  <c r="F75" i="11"/>
  <c r="E75" i="11"/>
  <c r="R75" i="11"/>
  <c r="M75" i="11"/>
  <c r="L75" i="11"/>
  <c r="K75" i="11"/>
  <c r="J75" i="11"/>
  <c r="H75" i="11"/>
  <c r="G75" i="11"/>
  <c r="D75" i="11"/>
  <c r="O97" i="11"/>
  <c r="M97" i="11"/>
  <c r="J97" i="11"/>
  <c r="H97" i="11"/>
  <c r="R97" i="11"/>
  <c r="K97" i="11"/>
  <c r="G97" i="11"/>
  <c r="N97" i="11"/>
  <c r="E97" i="11"/>
  <c r="D97" i="11"/>
  <c r="L97" i="11"/>
  <c r="Q97" i="11"/>
  <c r="P97" i="11"/>
  <c r="I97" i="11"/>
  <c r="F97" i="11"/>
  <c r="O35" i="11"/>
  <c r="J35" i="11"/>
  <c r="K35" i="11"/>
  <c r="I35" i="11"/>
  <c r="H35" i="11"/>
  <c r="G35" i="11"/>
  <c r="F35" i="11"/>
  <c r="E35" i="11"/>
  <c r="D35" i="11"/>
  <c r="N35" i="11"/>
  <c r="M35" i="11"/>
  <c r="L35" i="11"/>
  <c r="E51" i="11"/>
  <c r="P51" i="11"/>
  <c r="O51" i="11"/>
  <c r="L51" i="11"/>
  <c r="J51" i="11"/>
  <c r="K51" i="11"/>
  <c r="I51" i="11"/>
  <c r="H51" i="11"/>
  <c r="G51" i="11"/>
  <c r="F51" i="11"/>
  <c r="D51" i="11"/>
  <c r="Q51" i="11"/>
  <c r="R51" i="11"/>
  <c r="M51" i="11"/>
  <c r="N51" i="11"/>
  <c r="I67" i="11"/>
  <c r="R69" i="11"/>
  <c r="M58" i="11"/>
  <c r="I30" i="11"/>
  <c r="F26" i="11"/>
  <c r="E26" i="11"/>
  <c r="D26" i="11"/>
  <c r="N68" i="11"/>
  <c r="M68" i="11"/>
  <c r="H68" i="11"/>
  <c r="G68" i="11"/>
  <c r="Q68" i="11"/>
  <c r="E68" i="11"/>
  <c r="D68" i="11"/>
  <c r="J68" i="11"/>
  <c r="R68" i="11"/>
  <c r="P68" i="11"/>
  <c r="O68" i="11"/>
  <c r="L68" i="11"/>
  <c r="K68" i="11"/>
  <c r="I68" i="11"/>
  <c r="F68" i="11"/>
  <c r="O106" i="11"/>
  <c r="M106" i="11"/>
  <c r="J106" i="11"/>
  <c r="I106" i="11"/>
  <c r="H106" i="11"/>
  <c r="R106" i="11"/>
  <c r="G106" i="11"/>
  <c r="E106" i="11"/>
  <c r="F106" i="11"/>
  <c r="N106" i="11"/>
  <c r="P106" i="11"/>
  <c r="L106" i="11"/>
  <c r="K106" i="11"/>
  <c r="D106" i="11"/>
  <c r="Q106" i="11"/>
  <c r="N48" i="11"/>
  <c r="G58" i="11"/>
  <c r="N76" i="11"/>
  <c r="I76" i="11"/>
  <c r="Q76" i="11"/>
  <c r="G76" i="11"/>
  <c r="K76" i="11"/>
  <c r="L76" i="11"/>
  <c r="J76" i="11"/>
  <c r="H76" i="11"/>
  <c r="F76" i="11"/>
  <c r="E76" i="11"/>
  <c r="D76" i="11"/>
  <c r="P76" i="11"/>
  <c r="R76" i="11"/>
  <c r="O76" i="11"/>
  <c r="M76" i="11"/>
  <c r="O101" i="11"/>
  <c r="M101" i="11"/>
  <c r="J101" i="11"/>
  <c r="H101" i="11"/>
  <c r="R101" i="11"/>
  <c r="K101" i="11"/>
  <c r="F101" i="11"/>
  <c r="P101" i="11"/>
  <c r="N101" i="11"/>
  <c r="L101" i="11"/>
  <c r="I101" i="11"/>
  <c r="G101" i="11"/>
  <c r="E101" i="11"/>
  <c r="D101" i="11"/>
  <c r="Q101" i="11"/>
  <c r="N66" i="11"/>
  <c r="K66" i="11"/>
  <c r="F66" i="11"/>
  <c r="E66" i="11"/>
  <c r="P66" i="11"/>
  <c r="O66" i="11"/>
  <c r="M66" i="11"/>
  <c r="L66" i="11"/>
  <c r="J66" i="11"/>
  <c r="I66" i="11"/>
  <c r="H66" i="11"/>
  <c r="Q66" i="11"/>
  <c r="G66" i="11"/>
  <c r="D66" i="11"/>
  <c r="R66" i="11"/>
  <c r="F48" i="11"/>
  <c r="M69" i="11"/>
  <c r="I48" i="11"/>
  <c r="M42" i="11"/>
  <c r="N83" i="11"/>
  <c r="I83" i="11"/>
  <c r="Q83" i="11"/>
  <c r="P83" i="11"/>
  <c r="O83" i="11"/>
  <c r="F83" i="11"/>
  <c r="L83" i="11"/>
  <c r="K83" i="11"/>
  <c r="J83" i="11"/>
  <c r="H83" i="11"/>
  <c r="G83" i="11"/>
  <c r="E83" i="11"/>
  <c r="D83" i="11"/>
  <c r="R83" i="11"/>
  <c r="M83" i="11"/>
  <c r="E49" i="11"/>
  <c r="P49" i="11"/>
  <c r="O49" i="11"/>
  <c r="F49" i="11"/>
  <c r="D49" i="11"/>
  <c r="R49" i="11"/>
  <c r="M49" i="11"/>
  <c r="Q49" i="11"/>
  <c r="L49" i="11"/>
  <c r="K49" i="11"/>
  <c r="N49" i="11"/>
  <c r="I49" i="11"/>
  <c r="J49" i="11"/>
  <c r="H49" i="11"/>
  <c r="G49" i="11"/>
  <c r="L42" i="11"/>
  <c r="N77" i="11"/>
  <c r="I77" i="11"/>
  <c r="Q77" i="11"/>
  <c r="L77" i="11"/>
  <c r="F77" i="11"/>
  <c r="E77" i="11"/>
  <c r="P77" i="11"/>
  <c r="R77" i="11"/>
  <c r="O77" i="11"/>
  <c r="M77" i="11"/>
  <c r="K77" i="11"/>
  <c r="J77" i="11"/>
  <c r="H77" i="11"/>
  <c r="G77" i="11"/>
  <c r="D77" i="11"/>
  <c r="O105" i="11"/>
  <c r="M105" i="11"/>
  <c r="J105" i="11"/>
  <c r="H105" i="11"/>
  <c r="R105" i="11"/>
  <c r="K105" i="11"/>
  <c r="N105" i="11"/>
  <c r="L105" i="11"/>
  <c r="Q105" i="11"/>
  <c r="P105" i="11"/>
  <c r="I105" i="11"/>
  <c r="G105" i="11"/>
  <c r="F105" i="11"/>
  <c r="E105" i="11"/>
  <c r="D105" i="11"/>
  <c r="H31" i="11"/>
  <c r="I42" i="11"/>
  <c r="N62" i="11"/>
  <c r="G62" i="11"/>
  <c r="R62" i="11"/>
  <c r="P62" i="11"/>
  <c r="O62" i="11"/>
  <c r="M62" i="11"/>
  <c r="L62" i="11"/>
  <c r="K62" i="11"/>
  <c r="J62" i="11"/>
  <c r="I62" i="11"/>
  <c r="E62" i="11"/>
  <c r="H62" i="11"/>
  <c r="F62" i="11"/>
  <c r="D62" i="11"/>
  <c r="Q62" i="11"/>
  <c r="O42" i="11"/>
  <c r="F30" i="11"/>
  <c r="N60" i="11"/>
  <c r="E60" i="11"/>
  <c r="Q60" i="11"/>
  <c r="P60" i="11"/>
  <c r="G60" i="11"/>
  <c r="F60" i="11"/>
  <c r="D60" i="11"/>
  <c r="J60" i="11"/>
  <c r="R60" i="11"/>
  <c r="O60" i="11"/>
  <c r="M60" i="11"/>
  <c r="L60" i="11"/>
  <c r="K60" i="11"/>
  <c r="I60" i="11"/>
  <c r="H60" i="11"/>
  <c r="L67" i="11"/>
  <c r="R58" i="11"/>
  <c r="E55" i="11"/>
  <c r="P55" i="11"/>
  <c r="O55" i="11"/>
  <c r="H55" i="11"/>
  <c r="G55" i="11"/>
  <c r="F55" i="11"/>
  <c r="D55" i="11"/>
  <c r="R55" i="11"/>
  <c r="N55" i="11"/>
  <c r="I55" i="11"/>
  <c r="Q55" i="11"/>
  <c r="M55" i="11"/>
  <c r="L55" i="11"/>
  <c r="K55" i="11"/>
  <c r="J55" i="11"/>
  <c r="N37" i="11"/>
  <c r="N70" i="11"/>
  <c r="I70" i="11"/>
  <c r="Q70" i="11"/>
  <c r="L70" i="11"/>
  <c r="K70" i="11"/>
  <c r="R70" i="11"/>
  <c r="P70" i="11"/>
  <c r="O70" i="11"/>
  <c r="M70" i="11"/>
  <c r="J70" i="11"/>
  <c r="H70" i="11"/>
  <c r="G70" i="11"/>
  <c r="F70" i="11"/>
  <c r="E70" i="11"/>
  <c r="D70" i="11"/>
  <c r="N78" i="11"/>
  <c r="I78" i="11"/>
  <c r="Q78" i="11"/>
  <c r="R78" i="11"/>
  <c r="K78" i="11"/>
  <c r="J78" i="11"/>
  <c r="G78" i="11"/>
  <c r="F78" i="11"/>
  <c r="E78" i="11"/>
  <c r="D78" i="11"/>
  <c r="M78" i="11"/>
  <c r="P78" i="11"/>
  <c r="O78" i="11"/>
  <c r="L78" i="11"/>
  <c r="H78" i="11"/>
  <c r="O93" i="11"/>
  <c r="J93" i="11"/>
  <c r="P93" i="11"/>
  <c r="H93" i="11"/>
  <c r="F93" i="11"/>
  <c r="L93" i="11"/>
  <c r="K93" i="11"/>
  <c r="E93" i="11"/>
  <c r="R93" i="11"/>
  <c r="Q93" i="11"/>
  <c r="N93" i="11"/>
  <c r="M93" i="11"/>
  <c r="I93" i="11"/>
  <c r="G93" i="11"/>
  <c r="D93" i="11"/>
  <c r="I53" i="11"/>
  <c r="G53" i="11"/>
  <c r="O95" i="11"/>
  <c r="M95" i="11"/>
  <c r="J95" i="11"/>
  <c r="G95" i="11"/>
  <c r="N95" i="11"/>
  <c r="K95" i="11"/>
  <c r="L95" i="11"/>
  <c r="D95" i="11"/>
  <c r="R95" i="11"/>
  <c r="F95" i="11"/>
  <c r="Q95" i="11"/>
  <c r="P95" i="11"/>
  <c r="I95" i="11"/>
  <c r="H95" i="11"/>
  <c r="E95" i="11"/>
  <c r="E54" i="11"/>
  <c r="P54" i="11"/>
  <c r="O54" i="11"/>
  <c r="D54" i="11"/>
  <c r="R54" i="11"/>
  <c r="Q54" i="11"/>
  <c r="H54" i="11"/>
  <c r="N54" i="11"/>
  <c r="K54" i="11"/>
  <c r="F54" i="11"/>
  <c r="M54" i="11"/>
  <c r="L54" i="11"/>
  <c r="J54" i="11"/>
  <c r="I54" i="11"/>
  <c r="G54" i="11"/>
  <c r="O99" i="11"/>
  <c r="M99" i="11"/>
  <c r="J99" i="11"/>
  <c r="H99" i="11"/>
  <c r="F99" i="11"/>
  <c r="N99" i="11"/>
  <c r="K99" i="11"/>
  <c r="D99" i="11"/>
  <c r="I99" i="11"/>
  <c r="L99" i="11"/>
  <c r="G99" i="11"/>
  <c r="E99" i="11"/>
  <c r="R99" i="11"/>
  <c r="Q99" i="11"/>
  <c r="P99" i="11"/>
  <c r="N53" i="11"/>
  <c r="J33" i="11"/>
  <c r="O103" i="11"/>
  <c r="M103" i="11"/>
  <c r="J103" i="11"/>
  <c r="H103" i="11"/>
  <c r="F103" i="11"/>
  <c r="N103" i="11"/>
  <c r="K103" i="11"/>
  <c r="R103" i="11"/>
  <c r="Q103" i="11"/>
  <c r="P103" i="11"/>
  <c r="L103" i="11"/>
  <c r="I103" i="11"/>
  <c r="G103" i="11"/>
  <c r="E103" i="11"/>
  <c r="D103" i="11"/>
  <c r="N79" i="11"/>
  <c r="I79" i="11"/>
  <c r="Q79" i="11"/>
  <c r="P79" i="11"/>
  <c r="O79" i="11"/>
  <c r="F79" i="11"/>
  <c r="R79" i="11"/>
  <c r="M79" i="11"/>
  <c r="L79" i="11"/>
  <c r="K79" i="11"/>
  <c r="J79" i="11"/>
  <c r="H79" i="11"/>
  <c r="G79" i="11"/>
  <c r="E79" i="11"/>
  <c r="D79" i="11"/>
  <c r="H42" i="11"/>
  <c r="G31" i="11"/>
  <c r="E52" i="11"/>
  <c r="P52" i="11"/>
  <c r="O52" i="11"/>
  <c r="Q52" i="11"/>
  <c r="N52" i="11"/>
  <c r="M52" i="11"/>
  <c r="L52" i="11"/>
  <c r="K52" i="11"/>
  <c r="J52" i="11"/>
  <c r="I52" i="11"/>
  <c r="F52" i="11"/>
  <c r="H52" i="11"/>
  <c r="G52" i="11"/>
  <c r="R52" i="11"/>
  <c r="D52" i="11"/>
  <c r="F69" i="11"/>
  <c r="F27" i="11"/>
  <c r="R42" i="11"/>
  <c r="R67" i="11"/>
  <c r="Q48" i="11"/>
  <c r="N64" i="11"/>
  <c r="I64" i="11"/>
  <c r="D64" i="11"/>
  <c r="F64" i="11"/>
  <c r="E64" i="11"/>
  <c r="G64" i="11"/>
  <c r="R64" i="11"/>
  <c r="Q64" i="11"/>
  <c r="P64" i="11"/>
  <c r="O64" i="11"/>
  <c r="M64" i="11"/>
  <c r="J64" i="11"/>
  <c r="L64" i="11"/>
  <c r="K64" i="11"/>
  <c r="H64" i="11"/>
  <c r="N80" i="11"/>
  <c r="I80" i="11"/>
  <c r="Q80" i="11"/>
  <c r="G80" i="11"/>
  <c r="K80" i="11"/>
  <c r="E80" i="11"/>
  <c r="D80" i="11"/>
  <c r="R80" i="11"/>
  <c r="P80" i="11"/>
  <c r="O80" i="11"/>
  <c r="M80" i="11"/>
  <c r="L80" i="11"/>
  <c r="J80" i="11"/>
  <c r="H80" i="11"/>
  <c r="F80" i="11"/>
  <c r="J48" i="11"/>
  <c r="P67" i="11"/>
  <c r="H48" i="11"/>
  <c r="F6" i="10"/>
  <c r="F6" i="8" l="1"/>
  <c r="D8" i="8"/>
  <c r="F8" i="8" s="1"/>
  <c r="E8" i="8"/>
  <c r="E89" i="12"/>
  <c r="D41" i="12"/>
  <c r="F68" i="12"/>
  <c r="M76" i="12"/>
  <c r="Q88" i="12"/>
  <c r="D76" i="12"/>
  <c r="J68" i="12"/>
  <c r="K76" i="12"/>
  <c r="K68" i="12"/>
  <c r="H76" i="12"/>
  <c r="I72" i="12"/>
  <c r="F76" i="12"/>
  <c r="K51" i="12"/>
  <c r="E58" i="12"/>
  <c r="H96" i="12"/>
  <c r="D88" i="12"/>
  <c r="F26" i="12"/>
  <c r="J35" i="12"/>
  <c r="O88" i="12"/>
  <c r="L88" i="12"/>
  <c r="E56" i="12"/>
  <c r="E88" i="12"/>
  <c r="L56" i="12"/>
  <c r="E26" i="12"/>
  <c r="E62" i="12"/>
  <c r="K62" i="12"/>
  <c r="O62" i="12"/>
  <c r="I35" i="12"/>
  <c r="P56" i="12"/>
  <c r="G88" i="12"/>
  <c r="O45" i="12"/>
  <c r="E72" i="12"/>
  <c r="F89" i="12"/>
  <c r="M35" i="12"/>
  <c r="I67" i="12"/>
  <c r="L35" i="12"/>
  <c r="P88" i="12"/>
  <c r="J72" i="12"/>
  <c r="D35" i="12"/>
  <c r="D63" i="12"/>
  <c r="N67" i="12"/>
  <c r="O72" i="12"/>
  <c r="D67" i="12"/>
  <c r="N58" i="12"/>
  <c r="M49" i="12"/>
  <c r="G74" i="12"/>
  <c r="J62" i="12"/>
  <c r="F72" i="12"/>
  <c r="D49" i="12"/>
  <c r="D56" i="12"/>
  <c r="G51" i="12"/>
  <c r="N74" i="12"/>
  <c r="E27" i="12"/>
  <c r="D27" i="12"/>
  <c r="Q63" i="12"/>
  <c r="K88" i="12"/>
  <c r="D51" i="12"/>
  <c r="M41" i="12"/>
  <c r="O74" i="12"/>
  <c r="E51" i="12"/>
  <c r="N36" i="12"/>
  <c r="O51" i="12"/>
  <c r="O36" i="12"/>
  <c r="O93" i="12"/>
  <c r="I92" i="12"/>
  <c r="M74" i="12"/>
  <c r="Q74" i="12"/>
  <c r="P62" i="12"/>
  <c r="I96" i="12"/>
  <c r="F93" i="12"/>
  <c r="D74" i="12"/>
  <c r="K93" i="12"/>
  <c r="D93" i="12"/>
  <c r="D92" i="12"/>
  <c r="E74" i="12"/>
  <c r="G67" i="12"/>
  <c r="I62" i="12"/>
  <c r="N92" i="12"/>
  <c r="J67" i="12"/>
  <c r="N45" i="12"/>
  <c r="L36" i="12"/>
  <c r="I36" i="12"/>
  <c r="H92" i="12"/>
  <c r="P67" i="12"/>
  <c r="K74" i="12"/>
  <c r="M88" i="12"/>
  <c r="J56" i="12"/>
  <c r="D89" i="12"/>
  <c r="M56" i="12"/>
  <c r="M96" i="12"/>
  <c r="I93" i="12"/>
  <c r="F49" i="12"/>
  <c r="J93" i="12"/>
  <c r="F63" i="12"/>
  <c r="F67" i="12"/>
  <c r="N56" i="12"/>
  <c r="Q68" i="12"/>
  <c r="J76" i="12"/>
  <c r="J41" i="12"/>
  <c r="F36" i="12"/>
  <c r="F88" i="12"/>
  <c r="O89" i="12"/>
  <c r="I68" i="12"/>
  <c r="I76" i="12"/>
  <c r="D58" i="12"/>
  <c r="M36" i="12"/>
  <c r="O68" i="12"/>
  <c r="G58" i="12"/>
  <c r="H36" i="12"/>
  <c r="P74" i="12"/>
  <c r="J80" i="12"/>
  <c r="L58" i="12"/>
  <c r="H80" i="12"/>
  <c r="D80" i="12"/>
  <c r="N76" i="12"/>
  <c r="N93" i="12"/>
  <c r="K41" i="12"/>
  <c r="N35" i="12"/>
  <c r="E36" i="12"/>
  <c r="K80" i="12"/>
  <c r="G76" i="12"/>
  <c r="G35" i="12"/>
  <c r="J33" i="12"/>
  <c r="M80" i="12"/>
  <c r="Q72" i="12"/>
  <c r="D33" i="12"/>
  <c r="F80" i="12"/>
  <c r="E33" i="12"/>
  <c r="N80" i="12"/>
  <c r="H49" i="12"/>
  <c r="G89" i="12"/>
  <c r="Q58" i="12"/>
  <c r="K63" i="12"/>
  <c r="G33" i="12"/>
  <c r="Q80" i="12"/>
  <c r="I89" i="12"/>
  <c r="M93" i="12"/>
  <c r="F58" i="12"/>
  <c r="L33" i="12"/>
  <c r="I80" i="12"/>
  <c r="N89" i="12"/>
  <c r="K33" i="12"/>
  <c r="P80" i="12"/>
  <c r="F56" i="12"/>
  <c r="Q45" i="12"/>
  <c r="G80" i="12"/>
  <c r="J96" i="12"/>
  <c r="D45" i="12"/>
  <c r="L74" i="12"/>
  <c r="H56" i="12"/>
  <c r="N51" i="12"/>
  <c r="G41" i="12"/>
  <c r="E45" i="12"/>
  <c r="Q92" i="12"/>
  <c r="P41" i="12"/>
  <c r="Q41" i="12"/>
  <c r="I45" i="12"/>
  <c r="L62" i="12"/>
  <c r="I74" i="12"/>
  <c r="N62" i="12"/>
  <c r="G109" i="11"/>
  <c r="K109" i="11"/>
  <c r="J109" i="11"/>
  <c r="M109" i="11"/>
  <c r="Q109" i="11"/>
  <c r="E25" i="12"/>
  <c r="D25" i="12"/>
  <c r="K54" i="12"/>
  <c r="J54" i="12"/>
  <c r="O54" i="12"/>
  <c r="L54" i="12"/>
  <c r="E54" i="12"/>
  <c r="D54" i="12"/>
  <c r="M54" i="12"/>
  <c r="I54" i="12"/>
  <c r="H54" i="12"/>
  <c r="G54" i="12"/>
  <c r="F54" i="12"/>
  <c r="P54" i="12"/>
  <c r="N54" i="12"/>
  <c r="Q54" i="12"/>
  <c r="I58" i="12"/>
  <c r="E34" i="12"/>
  <c r="D34" i="12"/>
  <c r="M34" i="12"/>
  <c r="H34" i="12"/>
  <c r="N34" i="12"/>
  <c r="L34" i="12"/>
  <c r="K34" i="12"/>
  <c r="J34" i="12"/>
  <c r="I34" i="12"/>
  <c r="G34" i="12"/>
  <c r="F34" i="12"/>
  <c r="G81" i="12"/>
  <c r="P81" i="12"/>
  <c r="O81" i="12"/>
  <c r="I81" i="12"/>
  <c r="L81" i="12"/>
  <c r="M81" i="12"/>
  <c r="N81" i="12"/>
  <c r="K81" i="12"/>
  <c r="E81" i="12"/>
  <c r="D81" i="12"/>
  <c r="Q81" i="12"/>
  <c r="J81" i="12"/>
  <c r="H81" i="12"/>
  <c r="F81" i="12"/>
  <c r="H68" i="12"/>
  <c r="O80" i="12"/>
  <c r="G78" i="12"/>
  <c r="P78" i="12"/>
  <c r="O78" i="12"/>
  <c r="I78" i="12"/>
  <c r="E78" i="12"/>
  <c r="D78" i="12"/>
  <c r="K78" i="12"/>
  <c r="H78" i="12"/>
  <c r="F78" i="12"/>
  <c r="N78" i="12"/>
  <c r="M78" i="12"/>
  <c r="L78" i="12"/>
  <c r="J78" i="12"/>
  <c r="Q78" i="12"/>
  <c r="J92" i="12"/>
  <c r="N41" i="12"/>
  <c r="P58" i="12"/>
  <c r="P36" i="12"/>
  <c r="M86" i="12"/>
  <c r="H86" i="12"/>
  <c r="Q86" i="12"/>
  <c r="J86" i="12"/>
  <c r="F86" i="12"/>
  <c r="E86" i="12"/>
  <c r="L86" i="12"/>
  <c r="P86" i="12"/>
  <c r="O86" i="12"/>
  <c r="G86" i="12"/>
  <c r="D86" i="12"/>
  <c r="N86" i="12"/>
  <c r="K86" i="12"/>
  <c r="I86" i="12"/>
  <c r="K40" i="12"/>
  <c r="J40" i="12"/>
  <c r="O40" i="12"/>
  <c r="N40" i="12"/>
  <c r="M40" i="12"/>
  <c r="L40" i="12"/>
  <c r="I40" i="12"/>
  <c r="H40" i="12"/>
  <c r="G40" i="12"/>
  <c r="D40" i="12"/>
  <c r="Q40" i="12"/>
  <c r="F40" i="12"/>
  <c r="P40" i="12"/>
  <c r="E40" i="12"/>
  <c r="G73" i="12"/>
  <c r="P73" i="12"/>
  <c r="O73" i="12"/>
  <c r="I73" i="12"/>
  <c r="L73" i="12"/>
  <c r="M73" i="12"/>
  <c r="F73" i="12"/>
  <c r="E73" i="12"/>
  <c r="N73" i="12"/>
  <c r="K73" i="12"/>
  <c r="J73" i="12"/>
  <c r="H73" i="12"/>
  <c r="D73" i="12"/>
  <c r="Q73" i="12"/>
  <c r="K50" i="12"/>
  <c r="J50" i="12"/>
  <c r="E50" i="12"/>
  <c r="Q50" i="12"/>
  <c r="L50" i="12"/>
  <c r="H50" i="12"/>
  <c r="G50" i="12"/>
  <c r="D50" i="12"/>
  <c r="I50" i="12"/>
  <c r="P50" i="12"/>
  <c r="O50" i="12"/>
  <c r="N50" i="12"/>
  <c r="M50" i="12"/>
  <c r="F50" i="12"/>
  <c r="J88" i="12"/>
  <c r="O60" i="12"/>
  <c r="I60" i="12"/>
  <c r="N60" i="12"/>
  <c r="M60" i="12"/>
  <c r="L60" i="12"/>
  <c r="H60" i="12"/>
  <c r="G60" i="12"/>
  <c r="F60" i="12"/>
  <c r="E60" i="12"/>
  <c r="D60" i="12"/>
  <c r="K60" i="12"/>
  <c r="J60" i="12"/>
  <c r="Q60" i="12"/>
  <c r="P60" i="12"/>
  <c r="O64" i="12"/>
  <c r="I64" i="12"/>
  <c r="E64" i="12"/>
  <c r="D64" i="12"/>
  <c r="P64" i="12"/>
  <c r="M64" i="12"/>
  <c r="N64" i="12"/>
  <c r="L64" i="12"/>
  <c r="K64" i="12"/>
  <c r="J64" i="12"/>
  <c r="H64" i="12"/>
  <c r="F64" i="12"/>
  <c r="Q64" i="12"/>
  <c r="G64" i="12"/>
  <c r="M85" i="12"/>
  <c r="G85" i="12"/>
  <c r="Q85" i="12"/>
  <c r="P85" i="12"/>
  <c r="I85" i="12"/>
  <c r="L85" i="12"/>
  <c r="D85" i="12"/>
  <c r="O85" i="12"/>
  <c r="E85" i="12"/>
  <c r="N85" i="12"/>
  <c r="K85" i="12"/>
  <c r="H85" i="12"/>
  <c r="F85" i="12"/>
  <c r="J85" i="12"/>
  <c r="G27" i="12"/>
  <c r="K44" i="12"/>
  <c r="J44" i="12"/>
  <c r="I44" i="12"/>
  <c r="P44" i="12"/>
  <c r="H44" i="12"/>
  <c r="E44" i="12"/>
  <c r="Q44" i="12"/>
  <c r="O44" i="12"/>
  <c r="N44" i="12"/>
  <c r="M44" i="12"/>
  <c r="L44" i="12"/>
  <c r="G44" i="12"/>
  <c r="F44" i="12"/>
  <c r="D44" i="12"/>
  <c r="K96" i="12"/>
  <c r="P92" i="12"/>
  <c r="K45" i="12"/>
  <c r="F35" i="12"/>
  <c r="G36" i="12"/>
  <c r="F33" i="12"/>
  <c r="H67" i="12"/>
  <c r="K52" i="12"/>
  <c r="J52" i="12"/>
  <c r="I52" i="12"/>
  <c r="D52" i="12"/>
  <c r="P52" i="12"/>
  <c r="O52" i="12"/>
  <c r="Q52" i="12"/>
  <c r="N52" i="12"/>
  <c r="M52" i="12"/>
  <c r="L52" i="12"/>
  <c r="H52" i="12"/>
  <c r="F52" i="12"/>
  <c r="E52" i="12"/>
  <c r="G52" i="12"/>
  <c r="O59" i="12"/>
  <c r="I59" i="12"/>
  <c r="L59" i="12"/>
  <c r="K59" i="12"/>
  <c r="G59" i="12"/>
  <c r="J59" i="12"/>
  <c r="P59" i="12"/>
  <c r="N59" i="12"/>
  <c r="M59" i="12"/>
  <c r="H59" i="12"/>
  <c r="F59" i="12"/>
  <c r="E59" i="12"/>
  <c r="Q59" i="12"/>
  <c r="D59" i="12"/>
  <c r="I56" i="12"/>
  <c r="J45" i="12"/>
  <c r="G77" i="12"/>
  <c r="P77" i="12"/>
  <c r="O77" i="12"/>
  <c r="I77" i="12"/>
  <c r="L77" i="12"/>
  <c r="M77" i="12"/>
  <c r="K77" i="12"/>
  <c r="J77" i="12"/>
  <c r="H77" i="12"/>
  <c r="F77" i="12"/>
  <c r="D77" i="12"/>
  <c r="E77" i="12"/>
  <c r="Q77" i="12"/>
  <c r="N77" i="12"/>
  <c r="O61" i="12"/>
  <c r="I61" i="12"/>
  <c r="Q61" i="12"/>
  <c r="P61" i="12"/>
  <c r="N61" i="12"/>
  <c r="M61" i="12"/>
  <c r="L61" i="12"/>
  <c r="K61" i="12"/>
  <c r="J61" i="12"/>
  <c r="H61" i="12"/>
  <c r="G61" i="12"/>
  <c r="F61" i="12"/>
  <c r="E61" i="12"/>
  <c r="D61" i="12"/>
  <c r="P68" i="12"/>
  <c r="P72" i="12"/>
  <c r="F62" i="12"/>
  <c r="H89" i="12"/>
  <c r="P51" i="12"/>
  <c r="Q93" i="12"/>
  <c r="O41" i="12"/>
  <c r="K35" i="12"/>
  <c r="K36" i="12"/>
  <c r="K67" i="12"/>
  <c r="K38" i="12"/>
  <c r="J38" i="12"/>
  <c r="O38" i="12"/>
  <c r="N38" i="12"/>
  <c r="G38" i="12"/>
  <c r="H38" i="12"/>
  <c r="L38" i="12"/>
  <c r="Q38" i="12"/>
  <c r="P38" i="12"/>
  <c r="M38" i="12"/>
  <c r="F38" i="12"/>
  <c r="D38" i="12"/>
  <c r="I38" i="12"/>
  <c r="E38" i="12"/>
  <c r="G83" i="12"/>
  <c r="P83" i="12"/>
  <c r="O83" i="12"/>
  <c r="I83" i="12"/>
  <c r="K83" i="12"/>
  <c r="J83" i="12"/>
  <c r="E83" i="12"/>
  <c r="H83" i="12"/>
  <c r="F83" i="12"/>
  <c r="Q83" i="12"/>
  <c r="N83" i="12"/>
  <c r="M83" i="12"/>
  <c r="L83" i="12"/>
  <c r="D83" i="12"/>
  <c r="M94" i="12"/>
  <c r="E94" i="12"/>
  <c r="J94" i="12"/>
  <c r="I94" i="12"/>
  <c r="L94" i="12"/>
  <c r="K94" i="12"/>
  <c r="Q94" i="12"/>
  <c r="P94" i="12"/>
  <c r="D94" i="12"/>
  <c r="O94" i="12"/>
  <c r="N94" i="12"/>
  <c r="G94" i="12"/>
  <c r="H94" i="12"/>
  <c r="F94" i="12"/>
  <c r="G72" i="12"/>
  <c r="I51" i="12"/>
  <c r="K58" i="12"/>
  <c r="O35" i="12"/>
  <c r="K37" i="12"/>
  <c r="J37" i="12"/>
  <c r="M37" i="12"/>
  <c r="I37" i="12"/>
  <c r="D37" i="12"/>
  <c r="Q37" i="12"/>
  <c r="P37" i="12"/>
  <c r="O37" i="12"/>
  <c r="N37" i="12"/>
  <c r="E37" i="12"/>
  <c r="L37" i="12"/>
  <c r="H37" i="12"/>
  <c r="G37" i="12"/>
  <c r="F37" i="12"/>
  <c r="M45" i="12"/>
  <c r="K43" i="12"/>
  <c r="J43" i="12"/>
  <c r="G43" i="12"/>
  <c r="M43" i="12"/>
  <c r="E43" i="12"/>
  <c r="Q43" i="12"/>
  <c r="L43" i="12"/>
  <c r="I43" i="12"/>
  <c r="H43" i="12"/>
  <c r="F43" i="12"/>
  <c r="D43" i="12"/>
  <c r="P43" i="12"/>
  <c r="N43" i="12"/>
  <c r="O43" i="12"/>
  <c r="J89" i="12"/>
  <c r="K56" i="12"/>
  <c r="K92" i="12"/>
  <c r="P45" i="12"/>
  <c r="Q67" i="12"/>
  <c r="F31" i="12"/>
  <c r="H31" i="12"/>
  <c r="K31" i="12"/>
  <c r="E31" i="12"/>
  <c r="D31" i="12"/>
  <c r="J31" i="12"/>
  <c r="I31" i="12"/>
  <c r="G31" i="12"/>
  <c r="P69" i="12"/>
  <c r="O69" i="12"/>
  <c r="I69" i="12"/>
  <c r="L69" i="12"/>
  <c r="Q69" i="12"/>
  <c r="N69" i="12"/>
  <c r="G69" i="12"/>
  <c r="F69" i="12"/>
  <c r="E69" i="12"/>
  <c r="D69" i="12"/>
  <c r="H69" i="12"/>
  <c r="K69" i="12"/>
  <c r="J69" i="12"/>
  <c r="M69" i="12"/>
  <c r="M68" i="12"/>
  <c r="L89" i="12"/>
  <c r="L76" i="12"/>
  <c r="N63" i="12"/>
  <c r="K46" i="12"/>
  <c r="J46" i="12"/>
  <c r="O46" i="12"/>
  <c r="Q46" i="12"/>
  <c r="N46" i="12"/>
  <c r="M46" i="12"/>
  <c r="L46" i="12"/>
  <c r="I46" i="12"/>
  <c r="H46" i="12"/>
  <c r="G46" i="12"/>
  <c r="F46" i="12"/>
  <c r="E46" i="12"/>
  <c r="D46" i="12"/>
  <c r="P46" i="12"/>
  <c r="H88" i="12"/>
  <c r="K48" i="12"/>
  <c r="J48" i="12"/>
  <c r="I48" i="12"/>
  <c r="D48" i="12"/>
  <c r="M48" i="12"/>
  <c r="F48" i="12"/>
  <c r="E48" i="12"/>
  <c r="O48" i="12"/>
  <c r="L48" i="12"/>
  <c r="H48" i="12"/>
  <c r="G48" i="12"/>
  <c r="P48" i="12"/>
  <c r="N48" i="12"/>
  <c r="Q48" i="12"/>
  <c r="M87" i="12"/>
  <c r="I87" i="12"/>
  <c r="K87" i="12"/>
  <c r="L87" i="12"/>
  <c r="J87" i="12"/>
  <c r="Q87" i="12"/>
  <c r="P87" i="12"/>
  <c r="O87" i="12"/>
  <c r="N87" i="12"/>
  <c r="G87" i="12"/>
  <c r="F87" i="12"/>
  <c r="E87" i="12"/>
  <c r="D87" i="12"/>
  <c r="H87" i="12"/>
  <c r="N68" i="12"/>
  <c r="M72" i="12"/>
  <c r="Q62" i="12"/>
  <c r="P89" i="12"/>
  <c r="N96" i="12"/>
  <c r="L93" i="12"/>
  <c r="P63" i="12"/>
  <c r="M91" i="12"/>
  <c r="N91" i="12"/>
  <c r="F91" i="12"/>
  <c r="E91" i="12"/>
  <c r="P91" i="12"/>
  <c r="O91" i="12"/>
  <c r="L91" i="12"/>
  <c r="D91" i="12"/>
  <c r="K91" i="12"/>
  <c r="Q91" i="12"/>
  <c r="J91" i="12"/>
  <c r="I91" i="12"/>
  <c r="H91" i="12"/>
  <c r="G91" i="12"/>
  <c r="K42" i="12"/>
  <c r="J42" i="12"/>
  <c r="E42" i="12"/>
  <c r="H42" i="12"/>
  <c r="L42" i="12"/>
  <c r="D42" i="12"/>
  <c r="N42" i="12"/>
  <c r="O42" i="12"/>
  <c r="M42" i="12"/>
  <c r="I42" i="12"/>
  <c r="G42" i="12"/>
  <c r="F42" i="12"/>
  <c r="Q42" i="12"/>
  <c r="P42" i="12"/>
  <c r="M62" i="12"/>
  <c r="Q89" i="12"/>
  <c r="O96" i="12"/>
  <c r="G56" i="12"/>
  <c r="F51" i="12"/>
  <c r="G63" i="12"/>
  <c r="F74" i="12"/>
  <c r="L67" i="12"/>
  <c r="P66" i="12"/>
  <c r="O66" i="12"/>
  <c r="I66" i="12"/>
  <c r="J66" i="12"/>
  <c r="H66" i="12"/>
  <c r="N66" i="12"/>
  <c r="M66" i="12"/>
  <c r="E66" i="12"/>
  <c r="D66" i="12"/>
  <c r="Q66" i="12"/>
  <c r="F66" i="12"/>
  <c r="L66" i="12"/>
  <c r="K66" i="12"/>
  <c r="G66" i="12"/>
  <c r="G29" i="12"/>
  <c r="F29" i="12"/>
  <c r="I29" i="12"/>
  <c r="H29" i="12"/>
  <c r="D29" i="12"/>
  <c r="E29" i="12"/>
  <c r="L32" i="12"/>
  <c r="K32" i="12"/>
  <c r="D32" i="12"/>
  <c r="J32" i="12"/>
  <c r="I32" i="12"/>
  <c r="H32" i="12"/>
  <c r="F32" i="12"/>
  <c r="G32" i="12"/>
  <c r="E32" i="12"/>
  <c r="G71" i="12"/>
  <c r="P71" i="12"/>
  <c r="O71" i="12"/>
  <c r="I71" i="12"/>
  <c r="K71" i="12"/>
  <c r="J71" i="12"/>
  <c r="L71" i="12"/>
  <c r="H71" i="12"/>
  <c r="N71" i="12"/>
  <c r="D71" i="12"/>
  <c r="Q71" i="12"/>
  <c r="M71" i="12"/>
  <c r="F71" i="12"/>
  <c r="E71" i="12"/>
  <c r="L80" i="12"/>
  <c r="O49" i="12"/>
  <c r="Q76" i="12"/>
  <c r="H51" i="12"/>
  <c r="F41" i="12"/>
  <c r="H58" i="12"/>
  <c r="F45" i="12"/>
  <c r="J36" i="12"/>
  <c r="H74" i="12"/>
  <c r="M67" i="12"/>
  <c r="K57" i="12"/>
  <c r="J57" i="12"/>
  <c r="P57" i="12"/>
  <c r="O57" i="12"/>
  <c r="N57" i="12"/>
  <c r="M57" i="12"/>
  <c r="Q57" i="12"/>
  <c r="L57" i="12"/>
  <c r="I57" i="12"/>
  <c r="H57" i="12"/>
  <c r="D57" i="12"/>
  <c r="F57" i="12"/>
  <c r="E57" i="12"/>
  <c r="G57" i="12"/>
  <c r="M90" i="12"/>
  <c r="L90" i="12"/>
  <c r="E90" i="12"/>
  <c r="D90" i="12"/>
  <c r="O90" i="12"/>
  <c r="H90" i="12"/>
  <c r="G90" i="12"/>
  <c r="J90" i="12"/>
  <c r="I90" i="12"/>
  <c r="Q90" i="12"/>
  <c r="N90" i="12"/>
  <c r="K90" i="12"/>
  <c r="F90" i="12"/>
  <c r="P90" i="12"/>
  <c r="F30" i="12"/>
  <c r="J30" i="12"/>
  <c r="I30" i="12"/>
  <c r="H30" i="12"/>
  <c r="G30" i="12"/>
  <c r="E30" i="12"/>
  <c r="D30" i="12"/>
  <c r="P49" i="12"/>
  <c r="G62" i="12"/>
  <c r="P96" i="12"/>
  <c r="O56" i="12"/>
  <c r="M92" i="12"/>
  <c r="H41" i="12"/>
  <c r="L45" i="12"/>
  <c r="I63" i="12"/>
  <c r="H33" i="12"/>
  <c r="J74" i="12"/>
  <c r="G82" i="12"/>
  <c r="P82" i="12"/>
  <c r="O82" i="12"/>
  <c r="I82" i="12"/>
  <c r="E82" i="12"/>
  <c r="D82" i="12"/>
  <c r="Q82" i="12"/>
  <c r="N82" i="12"/>
  <c r="M82" i="12"/>
  <c r="L82" i="12"/>
  <c r="K82" i="12"/>
  <c r="H82" i="12"/>
  <c r="J82" i="12"/>
  <c r="F82" i="12"/>
  <c r="I88" i="12"/>
  <c r="K55" i="12"/>
  <c r="J55" i="12"/>
  <c r="Q55" i="12"/>
  <c r="O55" i="12"/>
  <c r="H55" i="12"/>
  <c r="G55" i="12"/>
  <c r="F55" i="12"/>
  <c r="E55" i="12"/>
  <c r="P55" i="12"/>
  <c r="D55" i="12"/>
  <c r="N55" i="12"/>
  <c r="M55" i="12"/>
  <c r="L55" i="12"/>
  <c r="I55" i="12"/>
  <c r="K53" i="12"/>
  <c r="J53" i="12"/>
  <c r="M53" i="12"/>
  <c r="G53" i="12"/>
  <c r="H53" i="12"/>
  <c r="L53" i="12"/>
  <c r="Q53" i="12"/>
  <c r="P53" i="12"/>
  <c r="O53" i="12"/>
  <c r="N53" i="12"/>
  <c r="I53" i="12"/>
  <c r="F53" i="12"/>
  <c r="E53" i="12"/>
  <c r="D53" i="12"/>
  <c r="H62" i="12"/>
  <c r="O76" i="12"/>
  <c r="Q56" i="12"/>
  <c r="L51" i="12"/>
  <c r="G93" i="12"/>
  <c r="I41" i="12"/>
  <c r="O63" i="12"/>
  <c r="I33" i="12"/>
  <c r="O67" i="12"/>
  <c r="K47" i="12"/>
  <c r="J47" i="12"/>
  <c r="Q47" i="12"/>
  <c r="F47" i="12"/>
  <c r="P47" i="12"/>
  <c r="D47" i="12"/>
  <c r="O47" i="12"/>
  <c r="N47" i="12"/>
  <c r="G47" i="12"/>
  <c r="M47" i="12"/>
  <c r="L47" i="12"/>
  <c r="I47" i="12"/>
  <c r="H47" i="12"/>
  <c r="E47" i="12"/>
  <c r="G70" i="12"/>
  <c r="P70" i="12"/>
  <c r="O70" i="12"/>
  <c r="I70" i="12"/>
  <c r="E70" i="12"/>
  <c r="D70" i="12"/>
  <c r="K70" i="12"/>
  <c r="Q70" i="12"/>
  <c r="N70" i="12"/>
  <c r="M70" i="12"/>
  <c r="L70" i="12"/>
  <c r="J70" i="12"/>
  <c r="H70" i="12"/>
  <c r="F70" i="12"/>
  <c r="O65" i="12"/>
  <c r="I65" i="12"/>
  <c r="G65" i="12"/>
  <c r="F65" i="12"/>
  <c r="H65" i="12"/>
  <c r="E65" i="12"/>
  <c r="Q65" i="12"/>
  <c r="P65" i="12"/>
  <c r="N65" i="12"/>
  <c r="M65" i="12"/>
  <c r="L65" i="12"/>
  <c r="K65" i="12"/>
  <c r="J65" i="12"/>
  <c r="D65" i="12"/>
  <c r="G84" i="12"/>
  <c r="P84" i="12"/>
  <c r="O84" i="12"/>
  <c r="I84" i="12"/>
  <c r="Q84" i="12"/>
  <c r="N84" i="12"/>
  <c r="F84" i="12"/>
  <c r="K84" i="12"/>
  <c r="J84" i="12"/>
  <c r="H84" i="12"/>
  <c r="E84" i="12"/>
  <c r="D84" i="12"/>
  <c r="M84" i="12"/>
  <c r="L84" i="12"/>
  <c r="K72" i="12"/>
  <c r="K89" i="12"/>
  <c r="P76" i="12"/>
  <c r="G96" i="12"/>
  <c r="M51" i="12"/>
  <c r="H93" i="12"/>
  <c r="L41" i="12"/>
  <c r="O58" i="12"/>
  <c r="G45" i="12"/>
  <c r="H28" i="12"/>
  <c r="M95" i="12"/>
  <c r="F95" i="12"/>
  <c r="E95" i="12"/>
  <c r="N95" i="12"/>
  <c r="L95" i="12"/>
  <c r="D95" i="12"/>
  <c r="I95" i="12"/>
  <c r="P95" i="12"/>
  <c r="O95" i="12"/>
  <c r="G95" i="12"/>
  <c r="Q95" i="12"/>
  <c r="K95" i="12"/>
  <c r="J95" i="12"/>
  <c r="H95" i="12"/>
  <c r="K39" i="12"/>
  <c r="J39" i="12"/>
  <c r="Q39" i="12"/>
  <c r="L39" i="12"/>
  <c r="O39" i="12"/>
  <c r="H39" i="12"/>
  <c r="G39" i="12"/>
  <c r="F39" i="12"/>
  <c r="E39" i="12"/>
  <c r="D39" i="12"/>
  <c r="P39" i="12"/>
  <c r="N39" i="12"/>
  <c r="M39" i="12"/>
  <c r="I39" i="12"/>
  <c r="G75" i="12"/>
  <c r="P75" i="12"/>
  <c r="O75" i="12"/>
  <c r="I75" i="12"/>
  <c r="K75" i="12"/>
  <c r="J75" i="12"/>
  <c r="E75" i="12"/>
  <c r="Q75" i="12"/>
  <c r="N75" i="12"/>
  <c r="M75" i="12"/>
  <c r="L75" i="12"/>
  <c r="H75" i="12"/>
  <c r="F75" i="12"/>
  <c r="D75" i="12"/>
  <c r="G79" i="12"/>
  <c r="P79" i="12"/>
  <c r="O79" i="12"/>
  <c r="I79" i="12"/>
  <c r="K79" i="12"/>
  <c r="J79" i="12"/>
  <c r="Q79" i="12"/>
  <c r="F79" i="12"/>
  <c r="E79" i="12"/>
  <c r="D79" i="12"/>
  <c r="L79" i="12"/>
  <c r="N79" i="12"/>
  <c r="M79" i="12"/>
  <c r="H79" i="12"/>
  <c r="L72" i="12"/>
  <c r="G49" i="12"/>
  <c r="M89" i="12"/>
  <c r="P93" i="12"/>
  <c r="M58" i="12"/>
  <c r="H45" i="12"/>
  <c r="H35" i="12"/>
  <c r="M33" i="12"/>
  <c r="D109" i="11"/>
  <c r="I109" i="11"/>
  <c r="I21" i="11" s="1"/>
  <c r="E109" i="11"/>
  <c r="E21" i="11" s="1"/>
  <c r="O109" i="11"/>
  <c r="O21" i="11" s="1"/>
  <c r="H109" i="11"/>
  <c r="H21" i="11" s="1"/>
  <c r="F109" i="11"/>
  <c r="P109" i="11"/>
  <c r="P21" i="11" s="1"/>
  <c r="N109" i="11"/>
  <c r="N21" i="11" s="1"/>
  <c r="L109" i="11"/>
  <c r="R109" i="11"/>
  <c r="H7" i="10"/>
  <c r="I7" i="10" s="1"/>
  <c r="E7" i="10"/>
  <c r="G7" i="10" s="1"/>
  <c r="E37" i="6"/>
  <c r="Q13" i="6" s="1"/>
  <c r="D9" i="6"/>
  <c r="E9" i="6" s="1"/>
  <c r="O9" i="6" s="1"/>
  <c r="D10" i="6"/>
  <c r="D11" i="6"/>
  <c r="E11" i="6" s="1"/>
  <c r="D12" i="6"/>
  <c r="E12" i="6" s="1"/>
  <c r="D13" i="6"/>
  <c r="E13" i="6" s="1"/>
  <c r="D14" i="6"/>
  <c r="E14" i="6" s="1"/>
  <c r="D15" i="6"/>
  <c r="E15" i="6" s="1"/>
  <c r="P3" i="6" s="1"/>
  <c r="D16" i="6"/>
  <c r="E16" i="6" s="1"/>
  <c r="D17" i="6"/>
  <c r="E17" i="6" s="1"/>
  <c r="D18" i="6"/>
  <c r="E18" i="6" s="1"/>
  <c r="P6" i="6" s="1"/>
  <c r="D19" i="6"/>
  <c r="E19" i="6" s="1"/>
  <c r="D20" i="6"/>
  <c r="E20" i="6" s="1"/>
  <c r="P8" i="6" s="1"/>
  <c r="D21" i="6"/>
  <c r="E21" i="6" s="1"/>
  <c r="P9" i="6" s="1"/>
  <c r="D22" i="6"/>
  <c r="E22" i="6" s="1"/>
  <c r="D23" i="6"/>
  <c r="E23" i="6" s="1"/>
  <c r="P11" i="6" s="1"/>
  <c r="D24" i="6"/>
  <c r="E24" i="6" s="1"/>
  <c r="D25" i="6"/>
  <c r="E25" i="6" s="1"/>
  <c r="P13" i="6" s="1"/>
  <c r="D26" i="6"/>
  <c r="E26" i="6" s="1"/>
  <c r="Q2" i="6" s="1"/>
  <c r="D27" i="6"/>
  <c r="D28" i="6"/>
  <c r="E28" i="6" s="1"/>
  <c r="D29" i="6"/>
  <c r="E29" i="6" s="1"/>
  <c r="D30" i="6"/>
  <c r="E30" i="6" s="1"/>
  <c r="D31" i="6"/>
  <c r="E31" i="6" s="1"/>
  <c r="Q7" i="6" s="1"/>
  <c r="D32" i="6"/>
  <c r="E32" i="6" s="1"/>
  <c r="Q8" i="6" s="1"/>
  <c r="D33" i="6"/>
  <c r="E33" i="6" s="1"/>
  <c r="D34" i="6"/>
  <c r="E34" i="6" s="1"/>
  <c r="D35" i="6"/>
  <c r="E35" i="6" s="1"/>
  <c r="D36" i="6"/>
  <c r="E36" i="6" s="1"/>
  <c r="D37" i="6"/>
  <c r="D38" i="6"/>
  <c r="E38" i="6" s="1"/>
  <c r="E8" i="6"/>
  <c r="D9" i="8" l="1"/>
  <c r="F9" i="8" s="1"/>
  <c r="E9" i="8"/>
  <c r="F97" i="12"/>
  <c r="L21" i="11"/>
  <c r="M21" i="11"/>
  <c r="H97" i="12"/>
  <c r="L97" i="12"/>
  <c r="M97" i="12"/>
  <c r="N97" i="12"/>
  <c r="P97" i="12"/>
  <c r="I97" i="12"/>
  <c r="D97" i="12"/>
  <c r="G97" i="12"/>
  <c r="K97" i="12"/>
  <c r="Q97" i="12"/>
  <c r="E97" i="12"/>
  <c r="J97" i="12"/>
  <c r="O97" i="12"/>
  <c r="J21" i="11"/>
  <c r="G21" i="11"/>
  <c r="K21" i="11"/>
  <c r="Q21" i="11"/>
  <c r="F7" i="10"/>
  <c r="E8" i="10" s="1"/>
  <c r="G8" i="10" s="1"/>
  <c r="Q6" i="6"/>
  <c r="N6" i="6" s="1"/>
  <c r="Q5" i="6"/>
  <c r="O13" i="6"/>
  <c r="N13" i="6" s="1"/>
  <c r="Q4" i="6"/>
  <c r="O12" i="6"/>
  <c r="O11" i="6"/>
  <c r="E27" i="6"/>
  <c r="Q3" i="6" s="1"/>
  <c r="N3" i="6" s="1"/>
  <c r="E10" i="6"/>
  <c r="O10" i="6" s="1"/>
  <c r="Q10" i="6"/>
  <c r="P2" i="6"/>
  <c r="Q12" i="6"/>
  <c r="O8" i="6"/>
  <c r="N8" i="6" s="1"/>
  <c r="P5" i="6"/>
  <c r="Q9" i="6"/>
  <c r="N9" i="6" s="1"/>
  <c r="P4" i="6"/>
  <c r="P12" i="6"/>
  <c r="P10" i="6"/>
  <c r="P7" i="6"/>
  <c r="N7" i="6" s="1"/>
  <c r="R2" i="6"/>
  <c r="Q11" i="6"/>
  <c r="D10" i="8" l="1"/>
  <c r="E10" i="8"/>
  <c r="N11" i="6"/>
  <c r="F21" i="12"/>
  <c r="P21" i="12"/>
  <c r="O21" i="12"/>
  <c r="J21" i="12"/>
  <c r="E21" i="12"/>
  <c r="N21" i="12"/>
  <c r="M21" i="12"/>
  <c r="Q21" i="12"/>
  <c r="K21" i="12"/>
  <c r="G21" i="12"/>
  <c r="L21" i="12"/>
  <c r="H21" i="12"/>
  <c r="I21" i="12"/>
  <c r="F8" i="10"/>
  <c r="E9" i="10" s="1"/>
  <c r="G9" i="10" s="1"/>
  <c r="H8" i="10"/>
  <c r="I8" i="10" s="1"/>
  <c r="N2" i="6"/>
  <c r="N4" i="6"/>
  <c r="N12" i="6"/>
  <c r="N5" i="6"/>
  <c r="N10" i="6"/>
  <c r="J2" i="6" l="1"/>
  <c r="H2" i="6" s="1"/>
  <c r="F10" i="8"/>
  <c r="E11" i="8"/>
  <c r="D11" i="8"/>
  <c r="F11" i="8" s="1"/>
  <c r="J12" i="6"/>
  <c r="H12" i="6" s="1"/>
  <c r="J11" i="6"/>
  <c r="H11" i="6" s="1"/>
  <c r="J10" i="6"/>
  <c r="H10" i="6" s="1"/>
  <c r="J13" i="6"/>
  <c r="H13" i="6" s="1"/>
  <c r="J3" i="6"/>
  <c r="H3" i="6" s="1"/>
  <c r="J6" i="6"/>
  <c r="H6" i="6" s="1"/>
  <c r="J5" i="6"/>
  <c r="H5" i="6" s="1"/>
  <c r="F9" i="10"/>
  <c r="E10" i="10" s="1"/>
  <c r="G10" i="10" s="1"/>
  <c r="H9" i="10"/>
  <c r="I9" i="10" s="1"/>
  <c r="J9" i="6"/>
  <c r="H9" i="6" s="1"/>
  <c r="J8" i="6"/>
  <c r="H8" i="6" s="1"/>
  <c r="J4" i="6"/>
  <c r="H4" i="6" s="1"/>
  <c r="J7" i="6"/>
  <c r="H7" i="6" s="1"/>
  <c r="J14" i="6"/>
  <c r="H14" i="6" s="1"/>
  <c r="J17" i="6" l="1"/>
  <c r="H17" i="6" s="1"/>
  <c r="F10" i="6"/>
  <c r="J24" i="6"/>
  <c r="H24" i="6" s="1"/>
  <c r="J15" i="6"/>
  <c r="H15" i="6" s="1"/>
  <c r="F3" i="6"/>
  <c r="F12" i="6"/>
  <c r="F5" i="6"/>
  <c r="J22" i="6"/>
  <c r="H22" i="6" s="1"/>
  <c r="D12" i="8"/>
  <c r="F12" i="8" s="1"/>
  <c r="E12" i="8"/>
  <c r="F6" i="6"/>
  <c r="J25" i="6"/>
  <c r="H25" i="6" s="1"/>
  <c r="J18" i="6"/>
  <c r="H18" i="6" s="1"/>
  <c r="J16" i="6"/>
  <c r="H16" i="6" s="1"/>
  <c r="F9" i="6"/>
  <c r="F4" i="6"/>
  <c r="J23" i="6"/>
  <c r="H23" i="6" s="1"/>
  <c r="F13" i="6"/>
  <c r="F11" i="6"/>
  <c r="F8" i="6"/>
  <c r="F7" i="6"/>
  <c r="J20" i="6"/>
  <c r="H20" i="6" s="1"/>
  <c r="J19" i="6"/>
  <c r="H19" i="6" s="1"/>
  <c r="J21" i="6"/>
  <c r="H21" i="6" s="1"/>
  <c r="F10" i="10"/>
  <c r="E11" i="10" s="1"/>
  <c r="G11" i="10" s="1"/>
  <c r="H10" i="10"/>
  <c r="I10" i="10" s="1"/>
  <c r="F21" i="6"/>
  <c r="J33" i="6"/>
  <c r="H33" i="6" s="1"/>
  <c r="F22" i="6"/>
  <c r="J34" i="6"/>
  <c r="H34" i="6" s="1"/>
  <c r="F14" i="6"/>
  <c r="J26" i="6"/>
  <c r="H26" i="6" s="1"/>
  <c r="J36" i="6" l="1"/>
  <c r="H36" i="6" s="1"/>
  <c r="J27" i="6"/>
  <c r="H27" i="6" s="1"/>
  <c r="F15" i="6"/>
  <c r="J29" i="6"/>
  <c r="H29" i="6" s="1"/>
  <c r="F17" i="6"/>
  <c r="F24" i="6"/>
  <c r="J35" i="6"/>
  <c r="H35" i="6" s="1"/>
  <c r="F23" i="6"/>
  <c r="J30" i="6"/>
  <c r="H30" i="6" s="1"/>
  <c r="J37" i="6"/>
  <c r="H37" i="6" s="1"/>
  <c r="F18" i="6"/>
  <c r="F25" i="6"/>
  <c r="C19" i="8"/>
  <c r="E13" i="8"/>
  <c r="D13" i="8"/>
  <c r="J28" i="6"/>
  <c r="H28" i="6" s="1"/>
  <c r="F16" i="6"/>
  <c r="F20" i="6"/>
  <c r="J32" i="6"/>
  <c r="H32" i="6" s="1"/>
  <c r="F19" i="6"/>
  <c r="J31" i="6"/>
  <c r="H31" i="6" s="1"/>
  <c r="F11" i="10"/>
  <c r="E12" i="10" s="1"/>
  <c r="G12" i="10" s="1"/>
  <c r="H11" i="10"/>
  <c r="I11" i="10" s="1"/>
  <c r="J48" i="6"/>
  <c r="H48" i="6" s="1"/>
  <c r="F27" i="6"/>
  <c r="J39" i="6"/>
  <c r="H39" i="6" s="1"/>
  <c r="J46" i="6"/>
  <c r="H46" i="6" s="1"/>
  <c r="F34" i="6"/>
  <c r="J38" i="6"/>
  <c r="H38" i="6" s="1"/>
  <c r="F26" i="6"/>
  <c r="F33" i="6"/>
  <c r="J45" i="6"/>
  <c r="H45" i="6" s="1"/>
  <c r="F30" i="6" l="1"/>
  <c r="J42" i="6"/>
  <c r="H42" i="6" s="1"/>
  <c r="F36" i="6"/>
  <c r="J49" i="6"/>
  <c r="H49" i="6" s="1"/>
  <c r="F37" i="6"/>
  <c r="F35" i="6"/>
  <c r="J47" i="6"/>
  <c r="H47" i="6" s="1"/>
  <c r="F29" i="6"/>
  <c r="J41" i="6"/>
  <c r="H41" i="6" s="1"/>
  <c r="F13" i="8"/>
  <c r="E14" i="8"/>
  <c r="E15" i="8" s="1"/>
  <c r="D14" i="8"/>
  <c r="F14" i="8" s="1"/>
  <c r="J44" i="6"/>
  <c r="H44" i="6" s="1"/>
  <c r="F28" i="6"/>
  <c r="F32" i="6"/>
  <c r="J40" i="6"/>
  <c r="H40" i="6" s="1"/>
  <c r="F31" i="6"/>
  <c r="J43" i="6"/>
  <c r="F41" i="6"/>
  <c r="F38" i="6"/>
  <c r="F42" i="6"/>
  <c r="F39" i="6"/>
  <c r="F12" i="10"/>
  <c r="E13" i="10" s="1"/>
  <c r="G13" i="10" s="1"/>
  <c r="H12" i="10"/>
  <c r="I12" i="10" s="1"/>
  <c r="F40" i="6" l="1"/>
  <c r="F44" i="6"/>
  <c r="F15" i="8"/>
  <c r="D15" i="8"/>
  <c r="F43" i="6"/>
  <c r="H43" i="6"/>
  <c r="H13" i="10"/>
  <c r="I13" i="10" s="1"/>
  <c r="F13" i="10"/>
  <c r="E14" i="10" s="1"/>
  <c r="G14" i="10" s="1"/>
  <c r="F14" i="10" l="1"/>
  <c r="E15" i="10" s="1"/>
  <c r="G15" i="10" s="1"/>
  <c r="H14" i="10"/>
  <c r="I14" i="10" s="1"/>
  <c r="H15" i="10" l="1"/>
  <c r="I15" i="10" s="1"/>
  <c r="F15" i="10"/>
  <c r="H16" i="10" s="1"/>
  <c r="I16" i="10" s="1"/>
  <c r="E16" i="10" l="1"/>
  <c r="G16" i="10" s="1"/>
  <c r="F16" i="10" l="1"/>
  <c r="E17" i="10" s="1"/>
  <c r="G17" i="10" s="1"/>
  <c r="H17" i="10" l="1"/>
  <c r="I17" i="10" s="1"/>
  <c r="F17" i="10"/>
  <c r="E18" i="10" s="1"/>
  <c r="F18" i="10" s="1"/>
  <c r="E19" i="10" s="1"/>
  <c r="G18" i="10" l="1"/>
  <c r="H18" i="10"/>
  <c r="I18" i="10" s="1"/>
  <c r="H19" i="10"/>
  <c r="I19" i="10" s="1"/>
  <c r="G19" i="10"/>
  <c r="F19" i="10"/>
  <c r="E20" i="10" s="1"/>
  <c r="H20" i="10" l="1"/>
  <c r="I20" i="10" s="1"/>
  <c r="F20" i="10"/>
  <c r="E21" i="10" s="1"/>
  <c r="G20" i="10"/>
  <c r="H21" i="10" l="1"/>
  <c r="I21" i="10" s="1"/>
  <c r="M11" i="10" s="1"/>
  <c r="G21" i="10"/>
  <c r="F21" i="10"/>
  <c r="H23" i="10" s="1"/>
  <c r="H22" i="10" l="1"/>
  <c r="H25" i="10"/>
  <c r="H24" i="10"/>
</calcChain>
</file>

<file path=xl/sharedStrings.xml><?xml version="1.0" encoding="utf-8"?>
<sst xmlns="http://schemas.openxmlformats.org/spreadsheetml/2006/main" count="203" uniqueCount="119">
  <si>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</si>
  <si>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</si>
  <si>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</si>
  <si>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</si>
  <si>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</si>
  <si>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</si>
  <si>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</si>
  <si>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</si>
  <si>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</si>
  <si>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</si>
  <si>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</si>
  <si>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</si>
  <si>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VENDITE MENSILI DI UN PRODOTTO DELL'AZIENDA ALFA DAL 2005 AL 2011</t>
  </si>
  <si>
    <t>Media</t>
  </si>
  <si>
    <t>Yt-E(Y)</t>
  </si>
  <si>
    <t>k=1</t>
  </si>
  <si>
    <t>Somma</t>
  </si>
  <si>
    <t>(Yt-E(Y))^2</t>
  </si>
  <si>
    <t>k=2</t>
  </si>
  <si>
    <t>k=3</t>
  </si>
  <si>
    <t>k=4</t>
  </si>
  <si>
    <t>k=5</t>
  </si>
  <si>
    <t>k=6</t>
  </si>
  <si>
    <t>k=7</t>
  </si>
  <si>
    <t>k=8</t>
  </si>
  <si>
    <t>k=9</t>
  </si>
  <si>
    <t>k=10</t>
  </si>
  <si>
    <t>k=11</t>
  </si>
  <si>
    <t>k=12</t>
  </si>
  <si>
    <t>k=0</t>
  </si>
  <si>
    <t>Periodo</t>
  </si>
  <si>
    <t>Immatricolazioni</t>
  </si>
  <si>
    <t>Serie destagionalizzata</t>
  </si>
  <si>
    <t>Cons. aree</t>
  </si>
  <si>
    <t>MM12 (trend)</t>
  </si>
  <si>
    <t>Componente stagionale e accidentale</t>
  </si>
  <si>
    <t>OUTPUT RIEPILOGO</t>
  </si>
  <si>
    <t>Statistica della regressione</t>
  </si>
  <si>
    <t>R multiplo</t>
  </si>
  <si>
    <t>R al quadrato</t>
  </si>
  <si>
    <t>R al quadrato corretto</t>
  </si>
  <si>
    <t>Errore standard</t>
  </si>
  <si>
    <t>Osservazioni</t>
  </si>
  <si>
    <t>ANALISI VARIANZA</t>
  </si>
  <si>
    <t>Regressione</t>
  </si>
  <si>
    <t>Residuo</t>
  </si>
  <si>
    <t>Totale</t>
  </si>
  <si>
    <t>Intercetta</t>
  </si>
  <si>
    <t>gdl</t>
  </si>
  <si>
    <t>SQ</t>
  </si>
  <si>
    <t>MQ</t>
  </si>
  <si>
    <t>F</t>
  </si>
  <si>
    <t>Significatività F</t>
  </si>
  <si>
    <t>Coefficienti</t>
  </si>
  <si>
    <t>Stat t</t>
  </si>
  <si>
    <t>Valore di significatività</t>
  </si>
  <si>
    <t>Inferiore 95%</t>
  </si>
  <si>
    <t>Superiore 95%</t>
  </si>
  <si>
    <t>Inferiore 95,0%</t>
  </si>
  <si>
    <t>Superiore 95,0%</t>
  </si>
  <si>
    <t>Variabile X 1</t>
  </si>
  <si>
    <t>Previsione</t>
  </si>
  <si>
    <t>Trend</t>
  </si>
  <si>
    <t>y=b0</t>
  </si>
  <si>
    <t>y=b0+b1t</t>
  </si>
  <si>
    <t>b0 =</t>
  </si>
  <si>
    <t>b1=</t>
  </si>
  <si>
    <t>y=b0+b1t+b2t^2</t>
  </si>
  <si>
    <t>b2=</t>
  </si>
  <si>
    <t>y=b0*b1^t</t>
  </si>
  <si>
    <t>y=ln(b0)+t*ln(b1)</t>
  </si>
  <si>
    <t>y=k+b0*b1^t</t>
  </si>
  <si>
    <t>k=</t>
  </si>
  <si>
    <t>y=k*exp(1)^(-b0^(-b1*t))</t>
  </si>
  <si>
    <t>Mese</t>
  </si>
  <si>
    <t>Scorte magazzino (n.pezzi)</t>
  </si>
  <si>
    <t>Previsone</t>
  </si>
  <si>
    <t>Abs error</t>
  </si>
  <si>
    <t>Square Error</t>
  </si>
  <si>
    <t>Abs percentage error</t>
  </si>
  <si>
    <t>alfa</t>
  </si>
  <si>
    <t>1-alfa</t>
  </si>
  <si>
    <t>MSE</t>
  </si>
  <si>
    <t>MAE</t>
  </si>
  <si>
    <t>MAPE</t>
  </si>
  <si>
    <t>Per calcolare alfa vai a Dati\Risolutore</t>
  </si>
  <si>
    <t>I</t>
  </si>
  <si>
    <t>II</t>
  </si>
  <si>
    <t>III</t>
  </si>
  <si>
    <t>IV</t>
  </si>
  <si>
    <t>Triemestre</t>
  </si>
  <si>
    <t>Anno</t>
  </si>
  <si>
    <t>Tempo</t>
  </si>
  <si>
    <t>Yt</t>
  </si>
  <si>
    <t>Livello mt</t>
  </si>
  <si>
    <t>Trend Tt</t>
  </si>
  <si>
    <t>Stagionalità St</t>
  </si>
  <si>
    <t>delta 1</t>
  </si>
  <si>
    <t>delta 2</t>
  </si>
  <si>
    <t>delta 3</t>
  </si>
  <si>
    <t>Previsione Yt</t>
  </si>
  <si>
    <t>Errore quad</t>
  </si>
  <si>
    <t>CALCOLO DELL'AUTOCORRELAZIONE CAMPIONARIA</t>
  </si>
  <si>
    <t>CALCOLO DELLE DIFFERENZE DI ORDINE 12 (STESSO MESE DELL'ANNO PRECEDENTE) E DELLA RELATIVA AUTOCORRELAZIONE CAMPIONARIA</t>
  </si>
  <si>
    <t>k =</t>
  </si>
  <si>
    <t>MM12 (trend preliminary)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</si>
  <si>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</si>
  <si>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</si>
  <si>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</si>
  <si>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</si>
  <si>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</si>
  <si>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</si>
  <si>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</si>
  <si>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</si>
  <si>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</si>
  <si>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</si>
  <si>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</si>
  <si>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</si>
  <si>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Cons.aree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</si>
</sst>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17" fontId="1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1" fillId="0" borderId="0" xfId="0" quotePrefix="1" applyFont="1"/>
    <xf numFmtId="0" fontId="0" fillId="0" borderId="1" xfId="0" applyBorder="1"/>
    <xf numFmtId="0" fontId="3" fillId="0" borderId="2" xfId="0" applyFont="1" applyBorder="1" applyAlignment="1">
      <alignment horizontal="center"/>
    </xf>
    <xf numFmtId="17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1" fontId="0" fillId="0" borderId="3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" fontId="0" fillId="0" borderId="1" xfId="0" applyNumberFormat="1" applyBorder="1"/>
    <xf numFmtId="1" fontId="0" fillId="0" borderId="6" xfId="0" applyNumberForma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Continuous"/>
    </xf>
    <xf numFmtId="165" fontId="0" fillId="0" borderId="0" xfId="0" applyNumberFormat="1"/>
    <xf numFmtId="0" fontId="0" fillId="0" borderId="0" xfId="0" applyAlignment="1">
      <alignment vertical="top" wrapText="1"/>
    </xf>
    <xf numFmtId="166" fontId="0" fillId="0" borderId="0" xfId="1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1" fillId="0" borderId="10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7" xfId="0" applyBorder="1"/>
    <xf numFmtId="1" fontId="0" fillId="0" borderId="9" xfId="0" applyNumberFormat="1" applyBorder="1"/>
    <xf numFmtId="0" fontId="3" fillId="0" borderId="0" xfId="0" applyFont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13" xfId="0" applyFont="1" applyFill="1" applyBorder="1"/>
    <xf numFmtId="0" fontId="0" fillId="2" borderId="9" xfId="0" applyFill="1" applyBorder="1"/>
    <xf numFmtId="0" fontId="1" fillId="2" borderId="12" xfId="0" applyFont="1" applyFill="1" applyBorder="1"/>
    <xf numFmtId="0" fontId="1" fillId="2" borderId="0" xfId="0" applyFont="1" applyFill="1"/>
    <xf numFmtId="0" fontId="1" fillId="2" borderId="1" xfId="0" applyFont="1" applyFill="1" applyBorder="1"/>
    <xf numFmtId="9" fontId="0" fillId="0" borderId="0" xfId="1" applyFont="1"/>
    <xf numFmtId="9" fontId="1" fillId="0" borderId="0" xfId="1" applyFont="1"/>
    <xf numFmtId="0" fontId="0" fillId="0" borderId="7" xfId="0" applyBorder="1" applyAlignment="1">
      <alignment wrapText="1"/>
    </xf>
    <xf numFmtId="0" fontId="1" fillId="0" borderId="13" xfId="0" applyFont="1" applyBorder="1" applyAlignment="1">
      <alignment wrapText="1"/>
    </xf>
    <xf numFmtId="1" fontId="0" fillId="0" borderId="14" xfId="0" applyNumberFormat="1" applyBorder="1"/>
    <xf numFmtId="1" fontId="0" fillId="0" borderId="15" xfId="0" applyNumberFormat="1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Seasonal</a:t>
            </a:r>
            <a:r>
              <a:rPr lang="it-IT" baseline="0"/>
              <a:t> Plot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'Tabella 7.1.a'!$A$5</c:f>
              <c:strCache>
                <c:ptCount val="1"/>
                <c:pt idx="0">
                  <c:v>2005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'Tabella 7.1.a'!$B$4:$M$4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'Tabella 7.1.a'!$B$5:$M$5</c:f>
              <c:numCache>
                <c:formatCode>General</c:formatCode>
                <c:ptCount val="12"/>
                <c:pt idx="0">
                  <c:v>4479</c:v>
                </c:pt>
                <c:pt idx="1">
                  <c:v>4496</c:v>
                </c:pt>
                <c:pt idx="2">
                  <c:v>4333</c:v>
                </c:pt>
                <c:pt idx="3">
                  <c:v>4184</c:v>
                </c:pt>
                <c:pt idx="4">
                  <c:v>4212</c:v>
                </c:pt>
                <c:pt idx="5">
                  <c:v>4115</c:v>
                </c:pt>
                <c:pt idx="6">
                  <c:v>4095</c:v>
                </c:pt>
                <c:pt idx="7">
                  <c:v>4217</c:v>
                </c:pt>
                <c:pt idx="8">
                  <c:v>4267</c:v>
                </c:pt>
                <c:pt idx="9">
                  <c:v>4441</c:v>
                </c:pt>
                <c:pt idx="10">
                  <c:v>4534</c:v>
                </c:pt>
                <c:pt idx="11">
                  <c:v>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E-40F2-B87C-953B007F2817}"/>
            </c:ext>
          </c:extLst>
        </c:ser>
        <c:ser>
          <c:idx val="1"/>
          <c:order val="1"/>
          <c:tx>
            <c:strRef>
              <c:f>'Tabella 7.1.a'!$A$6</c:f>
              <c:strCache>
                <c:ptCount val="1"/>
                <c:pt idx="0">
                  <c:v>2006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'Tabella 7.1.a'!$B$4:$M$4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'Tabella 7.1.a'!$B$6:$M$6</c:f>
              <c:numCache>
                <c:formatCode>General</c:formatCode>
                <c:ptCount val="12"/>
                <c:pt idx="0">
                  <c:v>4510</c:v>
                </c:pt>
                <c:pt idx="1">
                  <c:v>4630</c:v>
                </c:pt>
                <c:pt idx="2">
                  <c:v>4400</c:v>
                </c:pt>
                <c:pt idx="3">
                  <c:v>4195</c:v>
                </c:pt>
                <c:pt idx="4">
                  <c:v>4367</c:v>
                </c:pt>
                <c:pt idx="5">
                  <c:v>4252</c:v>
                </c:pt>
                <c:pt idx="6">
                  <c:v>4252</c:v>
                </c:pt>
                <c:pt idx="7">
                  <c:v>4318</c:v>
                </c:pt>
                <c:pt idx="8">
                  <c:v>4386</c:v>
                </c:pt>
                <c:pt idx="9">
                  <c:v>4526</c:v>
                </c:pt>
                <c:pt idx="10">
                  <c:v>4726</c:v>
                </c:pt>
                <c:pt idx="11">
                  <c:v>4992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E-40F2-B87C-953B007F2817}"/>
            </c:ext>
          </c:extLst>
        </c:ser>
        <c:ser>
          <c:idx val="2"/>
          <c:order val="2"/>
          <c:tx>
            <c:strRef>
              <c:f>'Tabella 7.1.a'!$A$7</c:f>
              <c:strCache>
                <c:ptCount val="1"/>
                <c:pt idx="0">
                  <c:v>2007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'Tabella 7.1.a'!$B$4:$M$4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'Tabella 7.1.a'!$B$7:$M$7</c:f>
              <c:numCache>
                <c:formatCode>General</c:formatCode>
                <c:ptCount val="12"/>
                <c:pt idx="0">
                  <c:v>4765</c:v>
                </c:pt>
                <c:pt idx="1">
                  <c:v>4689</c:v>
                </c:pt>
                <c:pt idx="2">
                  <c:v>4634</c:v>
                </c:pt>
                <c:pt idx="3">
                  <c:v>4575</c:v>
                </c:pt>
                <c:pt idx="4">
                  <c:v>4513</c:v>
                </c:pt>
                <c:pt idx="5">
                  <c:v>4427</c:v>
                </c:pt>
                <c:pt idx="6">
                  <c:v>4458</c:v>
                </c:pt>
                <c:pt idx="7">
                  <c:v>4549</c:v>
                </c:pt>
                <c:pt idx="8">
                  <c:v>4569</c:v>
                </c:pt>
                <c:pt idx="9">
                  <c:v>4663</c:v>
                </c:pt>
                <c:pt idx="10">
                  <c:v>4939</c:v>
                </c:pt>
                <c:pt idx="11">
                  <c:v>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CE-40F2-B87C-953B007F2817}"/>
            </c:ext>
          </c:extLst>
        </c:ser>
        <c:ser>
          <c:idx val="3"/>
          <c:order val="3"/>
          <c:tx>
            <c:strRef>
              <c:f>'Tabella 7.1.a'!$A$8</c:f>
              <c:strCache>
                <c:ptCount val="1"/>
                <c:pt idx="0">
                  <c:v>2008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'Tabella 7.1.a'!$B$4:$M$4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'Tabella 7.1.a'!$B$8:$M$8</c:f>
              <c:numCache>
                <c:formatCode>General</c:formatCode>
                <c:ptCount val="12"/>
                <c:pt idx="0">
                  <c:v>4968</c:v>
                </c:pt>
                <c:pt idx="1">
                  <c:v>4847</c:v>
                </c:pt>
                <c:pt idx="2">
                  <c:v>4747</c:v>
                </c:pt>
                <c:pt idx="3">
                  <c:v>4548</c:v>
                </c:pt>
                <c:pt idx="4">
                  <c:v>4590</c:v>
                </c:pt>
                <c:pt idx="5">
                  <c:v>4378</c:v>
                </c:pt>
                <c:pt idx="6">
                  <c:v>4583</c:v>
                </c:pt>
                <c:pt idx="7">
                  <c:v>4665</c:v>
                </c:pt>
                <c:pt idx="8">
                  <c:v>4789</c:v>
                </c:pt>
                <c:pt idx="9">
                  <c:v>4754</c:v>
                </c:pt>
                <c:pt idx="10">
                  <c:v>5036</c:v>
                </c:pt>
                <c:pt idx="11">
                  <c:v>5352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CE-40F2-B87C-953B007F2817}"/>
            </c:ext>
          </c:extLst>
        </c:ser>
        <c:ser>
          <c:idx val="4"/>
          <c:order val="4"/>
          <c:tx>
            <c:strRef>
              <c:f>'Tabella 7.1.a'!$A$9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'Tabella 7.1.a'!$B$4:$M$4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'Tabella 7.1.a'!$B$9:$M$9</c:f>
              <c:numCache>
                <c:formatCode>General</c:formatCode>
                <c:ptCount val="12"/>
                <c:pt idx="0">
                  <c:v>5077</c:v>
                </c:pt>
                <c:pt idx="1">
                  <c:v>5151</c:v>
                </c:pt>
                <c:pt idx="2">
                  <c:v>4951</c:v>
                </c:pt>
                <c:pt idx="3">
                  <c:v>4826</c:v>
                </c:pt>
                <c:pt idx="4">
                  <c:v>4837</c:v>
                </c:pt>
                <c:pt idx="5">
                  <c:v>4703</c:v>
                </c:pt>
                <c:pt idx="6">
                  <c:v>4811</c:v>
                </c:pt>
                <c:pt idx="7">
                  <c:v>4825</c:v>
                </c:pt>
                <c:pt idx="8">
                  <c:v>4862</c:v>
                </c:pt>
                <c:pt idx="9">
                  <c:v>4986</c:v>
                </c:pt>
                <c:pt idx="10">
                  <c:v>5262</c:v>
                </c:pt>
                <c:pt idx="11">
                  <c:v>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CE-40F2-B87C-953B007F2817}"/>
            </c:ext>
          </c:extLst>
        </c:ser>
        <c:ser>
          <c:idx val="5"/>
          <c:order val="5"/>
          <c:tx>
            <c:strRef>
              <c:f>'Tabella 7.1.a'!$A$10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'Tabella 7.1.a'!$B$4:$M$4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'Tabella 7.1.a'!$B$10:$M$10</c:f>
              <c:numCache>
                <c:formatCode>General</c:formatCode>
                <c:ptCount val="12"/>
                <c:pt idx="0">
                  <c:v>5218</c:v>
                </c:pt>
                <c:pt idx="1">
                  <c:v>5245</c:v>
                </c:pt>
                <c:pt idx="2">
                  <c:v>5134</c:v>
                </c:pt>
                <c:pt idx="3">
                  <c:v>4995</c:v>
                </c:pt>
                <c:pt idx="4">
                  <c:v>4946</c:v>
                </c:pt>
                <c:pt idx="5">
                  <c:v>4839</c:v>
                </c:pt>
                <c:pt idx="6">
                  <c:v>4945</c:v>
                </c:pt>
                <c:pt idx="7">
                  <c:v>5012</c:v>
                </c:pt>
                <c:pt idx="8">
                  <c:v>5105</c:v>
                </c:pt>
                <c:pt idx="9">
                  <c:v>5154</c:v>
                </c:pt>
                <c:pt idx="10">
                  <c:v>5318</c:v>
                </c:pt>
                <c:pt idx="11">
                  <c:v>5630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CE-40F2-B87C-953B007F2817}"/>
            </c:ext>
          </c:extLst>
        </c:ser>
        <c:ser>
          <c:idx val="6"/>
          <c:order val="6"/>
          <c:tx>
            <c:strRef>
              <c:f>'Tabella 7.1.a'!$A$11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'Tabella 7.1.a'!$B$4:$M$4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'Tabella 7.1.a'!$B$11:$M$11</c:f>
              <c:numCache>
                <c:formatCode>General</c:formatCode>
                <c:ptCount val="12"/>
                <c:pt idx="0">
                  <c:v>5399</c:v>
                </c:pt>
                <c:pt idx="1">
                  <c:v>5485</c:v>
                </c:pt>
                <c:pt idx="2">
                  <c:v>5331</c:v>
                </c:pt>
                <c:pt idx="3">
                  <c:v>5087</c:v>
                </c:pt>
                <c:pt idx="4">
                  <c:v>5146</c:v>
                </c:pt>
                <c:pt idx="5">
                  <c:v>5112</c:v>
                </c:pt>
                <c:pt idx="6">
                  <c:v>5000</c:v>
                </c:pt>
                <c:pt idx="7">
                  <c:v>5113</c:v>
                </c:pt>
                <c:pt idx="8">
                  <c:v>5216</c:v>
                </c:pt>
                <c:pt idx="9">
                  <c:v>5278</c:v>
                </c:pt>
                <c:pt idx="10">
                  <c:v>5592</c:v>
                </c:pt>
                <c:pt idx="11">
                  <c:v>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CE-40F2-B87C-953B007F2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0618112"/>
        <c:axId val="1490615712"/>
      </c:lineChart>
      <c:catAx>
        <c:axId val="149061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90615712"/>
        <c:crosses val="autoZero"/>
        <c:auto val="1"/>
        <c:lblAlgn val="ctr"/>
        <c:lblOffset val="100"/>
        <c:noMultiLvlLbl val="0"/>
      </c:catAx>
      <c:valAx>
        <c:axId val="1490615712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9061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it-IT" sz="1200"/>
              <a:t>Funzione esponenziale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f(t)=b</a:t>
            </a:r>
            <a:r>
              <a:rPr lang="it-IT" sz="12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0</a:t>
            </a:r>
            <a:r>
              <a: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</a:t>
            </a:r>
            <a:r>
              <a:rPr lang="it-IT" sz="12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</a:t>
            </a:r>
            <a:r>
              <a:rPr lang="it-IT" sz="1200" b="0" i="0" u="none" strike="noStrike" kern="1200" spc="0" baseline="30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it-I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'Forme analitiche per il trend'!$S$5:$S$20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'Forme analitiche per il trend'!$B$27:$B$42</c:f>
              <c:numCache>
                <c:formatCode>0.0</c:formatCode>
                <c:ptCount val="16"/>
                <c:pt idx="0">
                  <c:v>0.3</c:v>
                </c:pt>
                <c:pt idx="1">
                  <c:v>0.09</c:v>
                </c:pt>
                <c:pt idx="2">
                  <c:v>2.7E-2</c:v>
                </c:pt>
                <c:pt idx="3">
                  <c:v>8.0999999999999996E-3</c:v>
                </c:pt>
                <c:pt idx="4">
                  <c:v>2.4299999999999999E-3</c:v>
                </c:pt>
                <c:pt idx="5">
                  <c:v>7.2899999999999994E-4</c:v>
                </c:pt>
                <c:pt idx="6">
                  <c:v>2.1869999999999998E-4</c:v>
                </c:pt>
                <c:pt idx="7">
                  <c:v>6.560999999999999E-5</c:v>
                </c:pt>
                <c:pt idx="8">
                  <c:v>1.9682999999999998E-5</c:v>
                </c:pt>
                <c:pt idx="9">
                  <c:v>5.9048999999999991E-6</c:v>
                </c:pt>
                <c:pt idx="10">
                  <c:v>1.7714699999999997E-6</c:v>
                </c:pt>
                <c:pt idx="11">
                  <c:v>5.3144099999999987E-7</c:v>
                </c:pt>
                <c:pt idx="12">
                  <c:v>1.5943229999999997E-7</c:v>
                </c:pt>
                <c:pt idx="13">
                  <c:v>4.7829689999999986E-8</c:v>
                </c:pt>
                <c:pt idx="14">
                  <c:v>1.4348906999999997E-8</c:v>
                </c:pt>
                <c:pt idx="15">
                  <c:v>4.3046720999999984E-9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C-4167-A747-9615A4182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585200"/>
        <c:axId val="2038581840"/>
      </c:lineChart>
      <c:catAx>
        <c:axId val="203858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38581840"/>
        <c:crosses val="autoZero"/>
        <c:auto val="1"/>
        <c:lblAlgn val="ctr"/>
        <c:lblOffset val="100"/>
        <c:noMultiLvlLbl val="0"/>
      </c:catAx>
      <c:valAx>
        <c:axId val="203858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3858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it-IT" sz="1200"/>
              <a:t>Trasformata logaritmica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ln(f(t))=ln(b</a:t>
            </a:r>
            <a:r>
              <a:rPr lang="it-IT" sz="12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0</a:t>
            </a:r>
            <a:r>
              <a: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)+tln(b</a:t>
            </a:r>
            <a:r>
              <a:rPr lang="it-IT" sz="12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</a:t>
            </a:r>
            <a:r>
              <a: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it-I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'Forme analitiche per il trend'!$I$27:$I$42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'Forme analitiche per il trend'!$J$27:$J$42</c:f>
              <c:numCache>
                <c:formatCode>General</c:formatCode>
                <c:ptCount val="16"/>
                <c:pt idx="0">
                  <c:v>-1.2039728043259361</c:v>
                </c:pt>
                <c:pt idx="1">
                  <c:v>-2.4079456086518722</c:v>
                </c:pt>
                <c:pt idx="2">
                  <c:v>-3.6119184129778086</c:v>
                </c:pt>
                <c:pt idx="3">
                  <c:v>-4.8158912173037445</c:v>
                </c:pt>
                <c:pt idx="4">
                  <c:v>-6.0198640216296804</c:v>
                </c:pt>
                <c:pt idx="5">
                  <c:v>-7.2238368259556172</c:v>
                </c:pt>
                <c:pt idx="6">
                  <c:v>-8.4278096302815531</c:v>
                </c:pt>
                <c:pt idx="7">
                  <c:v>-9.631782434607489</c:v>
                </c:pt>
                <c:pt idx="8">
                  <c:v>-10.835755238933425</c:v>
                </c:pt>
                <c:pt idx="9">
                  <c:v>-12.039728043259361</c:v>
                </c:pt>
                <c:pt idx="10">
                  <c:v>-13.243700847585297</c:v>
                </c:pt>
                <c:pt idx="11">
                  <c:v>-14.447673651911234</c:v>
                </c:pt>
                <c:pt idx="12">
                  <c:v>-15.65164645623717</c:v>
                </c:pt>
                <c:pt idx="13">
                  <c:v>-16.855619260563106</c:v>
                </c:pt>
                <c:pt idx="14">
                  <c:v>-18.059592064889042</c:v>
                </c:pt>
                <c:pt idx="15">
                  <c:v>-19.263564869214978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2-4D79-ACE7-324BDD72F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24416"/>
        <c:axId val="19721536"/>
      </c:lineChart>
      <c:catAx>
        <c:axId val="1972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21536"/>
        <c:crosses val="autoZero"/>
        <c:auto val="1"/>
        <c:lblAlgn val="ctr"/>
        <c:lblOffset val="100"/>
        <c:noMultiLvlLbl val="0"/>
      </c:catAx>
      <c:valAx>
        <c:axId val="1972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2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it-IT" sz="1200"/>
              <a:t>Funzione esponenziale modificata </a:t>
            </a:r>
            <a:r>
              <a: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f(t)=k+b</a:t>
            </a:r>
            <a:r>
              <a:rPr lang="it-IT" sz="12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0</a:t>
            </a:r>
            <a:r>
              <a: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</a:t>
            </a:r>
            <a:r>
              <a:rPr lang="it-IT" sz="12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</a:t>
            </a:r>
            <a:r>
              <a:rPr lang="it-IT" sz="1200" b="0" i="0" u="none" strike="noStrike" kern="1200" spc="0" baseline="30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it-I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'Forme analitiche per il trend'!$A$49:$A$64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'Forme analitiche per il trend'!$B$49:$B$64</c:f>
              <c:numCache>
                <c:formatCode>0.0</c:formatCode>
                <c:ptCount val="16"/>
                <c:pt idx="0">
                  <c:v>4.3</c:v>
                </c:pt>
                <c:pt idx="1">
                  <c:v>4.09</c:v>
                </c:pt>
                <c:pt idx="2">
                  <c:v>4.0270000000000001</c:v>
                </c:pt>
                <c:pt idx="3">
                  <c:v>4.0080999999999998</c:v>
                </c:pt>
                <c:pt idx="4">
                  <c:v>4.0024300000000004</c:v>
                </c:pt>
                <c:pt idx="5">
                  <c:v>4.0007289999999998</c:v>
                </c:pt>
                <c:pt idx="6">
                  <c:v>4.0002186999999996</c:v>
                </c:pt>
                <c:pt idx="7">
                  <c:v>4.00006561</c:v>
                </c:pt>
                <c:pt idx="8">
                  <c:v>4.0000196829999997</c:v>
                </c:pt>
                <c:pt idx="9">
                  <c:v>4.0000059049000001</c:v>
                </c:pt>
                <c:pt idx="10">
                  <c:v>4.00000177147</c:v>
                </c:pt>
                <c:pt idx="11">
                  <c:v>4.0000005314409997</c:v>
                </c:pt>
                <c:pt idx="12">
                  <c:v>4.0000001594323003</c:v>
                </c:pt>
                <c:pt idx="13">
                  <c:v>4.0000000478296904</c:v>
                </c:pt>
                <c:pt idx="14">
                  <c:v>4.000000014348907</c:v>
                </c:pt>
                <c:pt idx="15">
                  <c:v>4.0000000043046722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8-4611-8430-375041613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309024"/>
        <c:axId val="634306624"/>
      </c:lineChart>
      <c:catAx>
        <c:axId val="63430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4306624"/>
        <c:crosses val="autoZero"/>
        <c:auto val="1"/>
        <c:lblAlgn val="ctr"/>
        <c:lblOffset val="100"/>
        <c:noMultiLvlLbl val="0"/>
      </c:catAx>
      <c:valAx>
        <c:axId val="63430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430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/>
              <a:t>Funzione di Gompertz</a:t>
            </a:r>
          </a:p>
          <a:p>
            <a:pPr>
              <a:defRPr sz="1200"/>
            </a:pPr>
            <a:r>
              <a:rPr lang="it-IT" sz="1200"/>
              <a:t>f(t)=ke^(-</a:t>
            </a:r>
            <a:r>
              <a: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</a:t>
            </a:r>
            <a:r>
              <a:rPr lang="it-IT" sz="12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0</a:t>
            </a:r>
            <a:r>
              <a: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e^(-b</a:t>
            </a:r>
            <a:r>
              <a:rPr lang="it-IT" sz="12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</a:t>
            </a:r>
            <a:r>
              <a: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t)</a:t>
            </a:r>
            <a:endParaRPr lang="it-IT" sz="1200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'Forme analitiche per il trend'!$I$49:$I$64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'Forme analitiche per il trend'!$J$49:$J$64</c:f>
              <c:numCache>
                <c:formatCode>0.0</c:formatCode>
                <c:ptCount val="16"/>
                <c:pt idx="0">
                  <c:v>2.0678134351843062E-2</c:v>
                </c:pt>
                <c:pt idx="1">
                  <c:v>0.24598020674134535</c:v>
                </c:pt>
                <c:pt idx="2">
                  <c:v>0.95738375520627461</c:v>
                </c:pt>
                <c:pt idx="3">
                  <c:v>2.0183056646011006</c:v>
                </c:pt>
                <c:pt idx="4">
                  <c:v>3.0391176566179383</c:v>
                </c:pt>
                <c:pt idx="5">
                  <c:v>3.8045612960363395</c:v>
                </c:pt>
                <c:pt idx="6">
                  <c:v>4.303730239629985</c:v>
                </c:pt>
                <c:pt idx="7">
                  <c:v>4.6049897411611074</c:v>
                </c:pt>
                <c:pt idx="8">
                  <c:v>4.779194907900199</c:v>
                </c:pt>
                <c:pt idx="9">
                  <c:v>4.8775858308655673</c:v>
                </c:pt>
                <c:pt idx="10">
                  <c:v>4.9324421576218764</c:v>
                </c:pt>
                <c:pt idx="11">
                  <c:v>4.9628097110366607</c:v>
                </c:pt>
                <c:pt idx="12">
                  <c:v>4.9795551644750669</c:v>
                </c:pt>
                <c:pt idx="13">
                  <c:v>4.9887692656493474</c:v>
                </c:pt>
                <c:pt idx="14">
                  <c:v>4.993833315724812</c:v>
                </c:pt>
                <c:pt idx="15">
                  <c:v>4.9966147097120341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D-4038-90C6-6910AEC13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741072"/>
        <c:axId val="588742032"/>
      </c:lineChart>
      <c:catAx>
        <c:axId val="58874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8742032"/>
        <c:crosses val="autoZero"/>
        <c:auto val="1"/>
        <c:lblAlgn val="ctr"/>
        <c:lblOffset val="100"/>
        <c:noMultiLvlLbl val="0"/>
      </c:catAx>
      <c:valAx>
        <c:axId val="58874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874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Funzione</a:t>
            </a:r>
            <a:r>
              <a:rPr lang="it-IT" baseline="0"/>
              <a:t> costante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'Forme analitiche per il trend'!$A$5:$A$20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'Forme analitiche per il trend'!$B$5:$B$20</c:f>
              <c:numCache>
                <c:formatCode>General</c:formatCode>
                <c:ptCount val="1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5-4425-9592-23A7B80D8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723248"/>
        <c:axId val="113717008"/>
      </c:lineChart>
      <c:catAx>
        <c:axId val="11372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717008"/>
        <c:crosses val="autoZero"/>
        <c:auto val="1"/>
        <c:lblAlgn val="ctr"/>
        <c:lblOffset val="100"/>
        <c:noMultiLvlLbl val="0"/>
      </c:catAx>
      <c:valAx>
        <c:axId val="11371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72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Time</a:t>
            </a:r>
            <a:r>
              <a:rPr lang="it-IT" baseline="0"/>
              <a:t> Plot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'Tabella 7.1.a'!$A$33:$A$116</c:f>
              <c:numCache>
                <c:formatCode>mmm\-yy</c:formatCode>
                <c:ptCount val="8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</c:numCache>
            </c:numRef>
          </c:cat>
          <c:val>
            <c:numRef>
              <c:f>'Tabella 7.1.a'!$B$33:$B$116</c:f>
              <c:numCache>
                <c:formatCode>General</c:formatCode>
                <c:ptCount val="84"/>
                <c:pt idx="0">
                  <c:v>4479</c:v>
                </c:pt>
                <c:pt idx="1">
                  <c:v>4496</c:v>
                </c:pt>
                <c:pt idx="2">
                  <c:v>4333</c:v>
                </c:pt>
                <c:pt idx="3">
                  <c:v>4184</c:v>
                </c:pt>
                <c:pt idx="4">
                  <c:v>4212</c:v>
                </c:pt>
                <c:pt idx="5">
                  <c:v>4115</c:v>
                </c:pt>
                <c:pt idx="6">
                  <c:v>4095</c:v>
                </c:pt>
                <c:pt idx="7">
                  <c:v>4217</c:v>
                </c:pt>
                <c:pt idx="8">
                  <c:v>4267</c:v>
                </c:pt>
                <c:pt idx="9">
                  <c:v>4441</c:v>
                </c:pt>
                <c:pt idx="10">
                  <c:v>4534</c:v>
                </c:pt>
                <c:pt idx="11">
                  <c:v>4840</c:v>
                </c:pt>
                <c:pt idx="12">
                  <c:v>4510</c:v>
                </c:pt>
                <c:pt idx="13">
                  <c:v>4630</c:v>
                </c:pt>
                <c:pt idx="14">
                  <c:v>4400</c:v>
                </c:pt>
                <c:pt idx="15">
                  <c:v>4195</c:v>
                </c:pt>
                <c:pt idx="16">
                  <c:v>4367</c:v>
                </c:pt>
                <c:pt idx="17">
                  <c:v>4252</c:v>
                </c:pt>
                <c:pt idx="18">
                  <c:v>4252</c:v>
                </c:pt>
                <c:pt idx="19">
                  <c:v>4318</c:v>
                </c:pt>
                <c:pt idx="20">
                  <c:v>4386</c:v>
                </c:pt>
                <c:pt idx="21">
                  <c:v>4526</c:v>
                </c:pt>
                <c:pt idx="22">
                  <c:v>4726</c:v>
                </c:pt>
                <c:pt idx="23">
                  <c:v>4992</c:v>
                </c:pt>
                <c:pt idx="24">
                  <c:v>4765</c:v>
                </c:pt>
                <c:pt idx="25">
                  <c:v>4689</c:v>
                </c:pt>
                <c:pt idx="26">
                  <c:v>4634</c:v>
                </c:pt>
                <c:pt idx="27">
                  <c:v>4575</c:v>
                </c:pt>
                <c:pt idx="28">
                  <c:v>4513</c:v>
                </c:pt>
                <c:pt idx="29">
                  <c:v>4427</c:v>
                </c:pt>
                <c:pt idx="30">
                  <c:v>4458</c:v>
                </c:pt>
                <c:pt idx="31">
                  <c:v>4549</c:v>
                </c:pt>
                <c:pt idx="32">
                  <c:v>4569</c:v>
                </c:pt>
                <c:pt idx="33">
                  <c:v>4663</c:v>
                </c:pt>
                <c:pt idx="34">
                  <c:v>4939</c:v>
                </c:pt>
                <c:pt idx="35">
                  <c:v>5252</c:v>
                </c:pt>
                <c:pt idx="36">
                  <c:v>4968</c:v>
                </c:pt>
                <c:pt idx="37">
                  <c:v>4847</c:v>
                </c:pt>
                <c:pt idx="38">
                  <c:v>4747</c:v>
                </c:pt>
                <c:pt idx="39">
                  <c:v>4548</c:v>
                </c:pt>
                <c:pt idx="40">
                  <c:v>4590</c:v>
                </c:pt>
                <c:pt idx="41">
                  <c:v>4378</c:v>
                </c:pt>
                <c:pt idx="42">
                  <c:v>4583</c:v>
                </c:pt>
                <c:pt idx="43">
                  <c:v>4665</c:v>
                </c:pt>
                <c:pt idx="44">
                  <c:v>4789</c:v>
                </c:pt>
                <c:pt idx="45">
                  <c:v>4754</c:v>
                </c:pt>
                <c:pt idx="46">
                  <c:v>5036</c:v>
                </c:pt>
                <c:pt idx="47">
                  <c:v>5352</c:v>
                </c:pt>
                <c:pt idx="48">
                  <c:v>5077</c:v>
                </c:pt>
                <c:pt idx="49">
                  <c:v>5151</c:v>
                </c:pt>
                <c:pt idx="50">
                  <c:v>4951</c:v>
                </c:pt>
                <c:pt idx="51">
                  <c:v>4826</c:v>
                </c:pt>
                <c:pt idx="52">
                  <c:v>4837</c:v>
                </c:pt>
                <c:pt idx="53">
                  <c:v>4703</c:v>
                </c:pt>
                <c:pt idx="54">
                  <c:v>4811</c:v>
                </c:pt>
                <c:pt idx="55">
                  <c:v>4825</c:v>
                </c:pt>
                <c:pt idx="56">
                  <c:v>4862</c:v>
                </c:pt>
                <c:pt idx="57">
                  <c:v>4986</c:v>
                </c:pt>
                <c:pt idx="58">
                  <c:v>5262</c:v>
                </c:pt>
                <c:pt idx="59">
                  <c:v>5476</c:v>
                </c:pt>
                <c:pt idx="60">
                  <c:v>5218</c:v>
                </c:pt>
                <c:pt idx="61">
                  <c:v>5245</c:v>
                </c:pt>
                <c:pt idx="62">
                  <c:v>5134</c:v>
                </c:pt>
                <c:pt idx="63">
                  <c:v>4995</c:v>
                </c:pt>
                <c:pt idx="64">
                  <c:v>4946</c:v>
                </c:pt>
                <c:pt idx="65">
                  <c:v>4839</c:v>
                </c:pt>
                <c:pt idx="66">
                  <c:v>4945</c:v>
                </c:pt>
                <c:pt idx="67">
                  <c:v>5012</c:v>
                </c:pt>
                <c:pt idx="68">
                  <c:v>5105</c:v>
                </c:pt>
                <c:pt idx="69">
                  <c:v>5154</c:v>
                </c:pt>
                <c:pt idx="70">
                  <c:v>5318</c:v>
                </c:pt>
                <c:pt idx="71">
                  <c:v>5630</c:v>
                </c:pt>
                <c:pt idx="72">
                  <c:v>5399</c:v>
                </c:pt>
                <c:pt idx="73">
                  <c:v>5485</c:v>
                </c:pt>
                <c:pt idx="74">
                  <c:v>5331</c:v>
                </c:pt>
                <c:pt idx="75">
                  <c:v>5087</c:v>
                </c:pt>
                <c:pt idx="76">
                  <c:v>5146</c:v>
                </c:pt>
                <c:pt idx="77">
                  <c:v>5112</c:v>
                </c:pt>
                <c:pt idx="78">
                  <c:v>5000</c:v>
                </c:pt>
                <c:pt idx="79">
                  <c:v>5113</c:v>
                </c:pt>
                <c:pt idx="80">
                  <c:v>5216</c:v>
                </c:pt>
                <c:pt idx="81">
                  <c:v>5278</c:v>
                </c:pt>
                <c:pt idx="82">
                  <c:v>5592</c:v>
                </c:pt>
                <c:pt idx="83">
                  <c:v>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4-457F-B838-60631DF13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005424"/>
        <c:axId val="1629005904"/>
      </c:lineChart>
      <c:dateAx>
        <c:axId val="16290054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29005904"/>
        <c:crosses val="autoZero"/>
        <c:auto val="1"/>
        <c:lblOffset val="100"/>
        <c:baseTimeUnit val="months"/>
      </c:dateAx>
      <c:valAx>
        <c:axId val="1629005904"/>
        <c:scaling>
          <c:orientation val="minMax"/>
          <c:max val="6000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2900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Autocorrelazione</a:t>
            </a:r>
            <a:r>
              <a:rPr lang="it-IT" baseline="0"/>
              <a:t> vendite mensili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'Tabella 7.1.b'!$E$20:$Q$20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'Tabella 7.1.b'!$E$21:$Q$21</c:f>
              <c:numCache>
                <c:formatCode>General</c:formatCode>
                <c:ptCount val="13"/>
                <c:pt idx="0">
                  <c:v>1</c:v>
                </c:pt>
                <c:pt idx="1">
                  <c:v>0.86646165977731926</c:v>
                </c:pt>
                <c:pt idx="2">
                  <c:v>0.74316113306169618</c:v>
                </c:pt>
                <c:pt idx="3">
                  <c:v>0.6201812766577911</c:v>
                </c:pt>
                <c:pt idx="4">
                  <c:v>0.48345901666492119</c:v>
                </c:pt>
                <c:pt idx="5">
                  <c:v>0.39811911743178091</c:v>
                </c:pt>
                <c:pt idx="6">
                  <c:v>0.34901368931732302</c:v>
                </c:pt>
                <c:pt idx="7">
                  <c:v>0.35790194946299569</c:v>
                </c:pt>
                <c:pt idx="8">
                  <c:v>0.39622929378190808</c:v>
                </c:pt>
                <c:pt idx="9">
                  <c:v>0.49132402637034067</c:v>
                </c:pt>
                <c:pt idx="10">
                  <c:v>0.5611864698139446</c:v>
                </c:pt>
                <c:pt idx="11">
                  <c:v>0.60884278621166732</c:v>
                </c:pt>
                <c:pt idx="12">
                  <c:v>0.65472357396318293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36D-B425-9E8F821B8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8451120"/>
        <c:axId val="768429040"/>
      </c:barChart>
      <c:catAx>
        <c:axId val="76845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68429040"/>
        <c:crosses val="autoZero"/>
        <c:auto val="1"/>
        <c:lblAlgn val="ctr"/>
        <c:lblOffset val="100"/>
        <c:noMultiLvlLbl val="0"/>
      </c:catAx>
      <c:valAx>
        <c:axId val="76842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6845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Differenza vendite rispetto allo stesso mese dell'anno precedente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'Tabella 7.1.a'!#REF!</c:f>
              <c:numCache>
                <c:formatCode>General</c:formatCode>
                <c:ptCount val="72"/>
                <c:pt idx="0">
                  <c:v>31</c:v>
                </c:pt>
                <c:pt idx="1">
                  <c:v>134</c:v>
                </c:pt>
                <c:pt idx="2">
                  <c:v>67</c:v>
                </c:pt>
                <c:pt idx="3">
                  <c:v>11</c:v>
                </c:pt>
                <c:pt idx="4">
                  <c:v>155</c:v>
                </c:pt>
                <c:pt idx="5">
                  <c:v>137</c:v>
                </c:pt>
                <c:pt idx="6">
                  <c:v>157</c:v>
                </c:pt>
                <c:pt idx="7">
                  <c:v>101</c:v>
                </c:pt>
                <c:pt idx="8">
                  <c:v>119</c:v>
                </c:pt>
                <c:pt idx="9">
                  <c:v>85</c:v>
                </c:pt>
                <c:pt idx="10">
                  <c:v>192</c:v>
                </c:pt>
                <c:pt idx="11">
                  <c:v>152</c:v>
                </c:pt>
                <c:pt idx="12">
                  <c:v>255</c:v>
                </c:pt>
                <c:pt idx="13">
                  <c:v>59</c:v>
                </c:pt>
                <c:pt idx="14">
                  <c:v>234</c:v>
                </c:pt>
                <c:pt idx="15">
                  <c:v>380</c:v>
                </c:pt>
                <c:pt idx="16">
                  <c:v>146</c:v>
                </c:pt>
                <c:pt idx="17">
                  <c:v>175</c:v>
                </c:pt>
                <c:pt idx="18">
                  <c:v>206</c:v>
                </c:pt>
                <c:pt idx="19">
                  <c:v>231</c:v>
                </c:pt>
                <c:pt idx="20">
                  <c:v>183</c:v>
                </c:pt>
                <c:pt idx="21">
                  <c:v>137</c:v>
                </c:pt>
                <c:pt idx="22">
                  <c:v>213</c:v>
                </c:pt>
                <c:pt idx="23">
                  <c:v>260</c:v>
                </c:pt>
                <c:pt idx="24">
                  <c:v>203</c:v>
                </c:pt>
                <c:pt idx="25">
                  <c:v>158</c:v>
                </c:pt>
                <c:pt idx="26">
                  <c:v>113</c:v>
                </c:pt>
                <c:pt idx="27">
                  <c:v>-27</c:v>
                </c:pt>
                <c:pt idx="28">
                  <c:v>77</c:v>
                </c:pt>
                <c:pt idx="29">
                  <c:v>-49</c:v>
                </c:pt>
                <c:pt idx="30">
                  <c:v>125</c:v>
                </c:pt>
                <c:pt idx="31">
                  <c:v>116</c:v>
                </c:pt>
                <c:pt idx="32">
                  <c:v>220</c:v>
                </c:pt>
                <c:pt idx="33">
                  <c:v>91</c:v>
                </c:pt>
                <c:pt idx="34">
                  <c:v>97</c:v>
                </c:pt>
                <c:pt idx="35">
                  <c:v>100</c:v>
                </c:pt>
                <c:pt idx="36">
                  <c:v>109</c:v>
                </c:pt>
                <c:pt idx="37">
                  <c:v>304</c:v>
                </c:pt>
                <c:pt idx="38">
                  <c:v>204</c:v>
                </c:pt>
                <c:pt idx="39">
                  <c:v>278</c:v>
                </c:pt>
                <c:pt idx="40">
                  <c:v>247</c:v>
                </c:pt>
                <c:pt idx="41">
                  <c:v>325</c:v>
                </c:pt>
                <c:pt idx="42">
                  <c:v>228</c:v>
                </c:pt>
                <c:pt idx="43">
                  <c:v>160</c:v>
                </c:pt>
                <c:pt idx="44">
                  <c:v>73</c:v>
                </c:pt>
                <c:pt idx="45">
                  <c:v>232</c:v>
                </c:pt>
                <c:pt idx="46">
                  <c:v>226</c:v>
                </c:pt>
                <c:pt idx="47">
                  <c:v>124</c:v>
                </c:pt>
                <c:pt idx="48">
                  <c:v>141</c:v>
                </c:pt>
                <c:pt idx="49">
                  <c:v>94</c:v>
                </c:pt>
                <c:pt idx="50">
                  <c:v>183</c:v>
                </c:pt>
                <c:pt idx="51">
                  <c:v>169</c:v>
                </c:pt>
                <c:pt idx="52">
                  <c:v>109</c:v>
                </c:pt>
                <c:pt idx="53">
                  <c:v>136</c:v>
                </c:pt>
                <c:pt idx="54">
                  <c:v>134</c:v>
                </c:pt>
                <c:pt idx="55">
                  <c:v>187</c:v>
                </c:pt>
                <c:pt idx="56">
                  <c:v>243</c:v>
                </c:pt>
                <c:pt idx="57">
                  <c:v>168</c:v>
                </c:pt>
                <c:pt idx="58">
                  <c:v>56</c:v>
                </c:pt>
                <c:pt idx="59">
                  <c:v>154</c:v>
                </c:pt>
                <c:pt idx="60">
                  <c:v>181</c:v>
                </c:pt>
                <c:pt idx="61">
                  <c:v>240</c:v>
                </c:pt>
                <c:pt idx="62">
                  <c:v>197</c:v>
                </c:pt>
                <c:pt idx="63">
                  <c:v>92</c:v>
                </c:pt>
                <c:pt idx="64">
                  <c:v>200</c:v>
                </c:pt>
                <c:pt idx="65">
                  <c:v>273</c:v>
                </c:pt>
                <c:pt idx="66">
                  <c:v>55</c:v>
                </c:pt>
                <c:pt idx="67">
                  <c:v>101</c:v>
                </c:pt>
                <c:pt idx="68">
                  <c:v>111</c:v>
                </c:pt>
                <c:pt idx="69">
                  <c:v>124</c:v>
                </c:pt>
                <c:pt idx="70">
                  <c:v>274</c:v>
                </c:pt>
                <c:pt idx="71">
                  <c:v>217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'Tabella 7.1.a'!#REF!</c15:sqref>
                        </c15:formulaRef>
                      </c:ext>
                    </c:extLst>
                    <c:numCache>
                      <c:formatCode>mmm\-yy</c:formatCode>
                      <c:ptCount val="72"/>
                      <c:pt idx="0">
                        <c:v>38718</c:v>
                      </c:pt>
                      <c:pt idx="1">
                        <c:v>38749</c:v>
                      </c:pt>
                      <c:pt idx="2">
                        <c:v>38777</c:v>
                      </c:pt>
                      <c:pt idx="3">
                        <c:v>38808</c:v>
                      </c:pt>
                      <c:pt idx="4">
                        <c:v>38838</c:v>
                      </c:pt>
                      <c:pt idx="5">
                        <c:v>38869</c:v>
                      </c:pt>
                      <c:pt idx="6">
                        <c:v>38899</c:v>
                      </c:pt>
                      <c:pt idx="7">
                        <c:v>38930</c:v>
                      </c:pt>
                      <c:pt idx="8">
                        <c:v>38961</c:v>
                      </c:pt>
                      <c:pt idx="9">
                        <c:v>38991</c:v>
                      </c:pt>
                      <c:pt idx="10">
                        <c:v>39022</c:v>
                      </c:pt>
                      <c:pt idx="11">
                        <c:v>39052</c:v>
                      </c:pt>
                      <c:pt idx="12">
                        <c:v>39083</c:v>
                      </c:pt>
                      <c:pt idx="13">
                        <c:v>39114</c:v>
                      </c:pt>
                      <c:pt idx="14">
                        <c:v>39142</c:v>
                      </c:pt>
                      <c:pt idx="15">
                        <c:v>39173</c:v>
                      </c:pt>
                      <c:pt idx="16">
                        <c:v>39203</c:v>
                      </c:pt>
                      <c:pt idx="17">
                        <c:v>39234</c:v>
                      </c:pt>
                      <c:pt idx="18">
                        <c:v>39264</c:v>
                      </c:pt>
                      <c:pt idx="19">
                        <c:v>39295</c:v>
                      </c:pt>
                      <c:pt idx="20">
                        <c:v>39326</c:v>
                      </c:pt>
                      <c:pt idx="21">
                        <c:v>39356</c:v>
                      </c:pt>
                      <c:pt idx="22">
                        <c:v>39387</c:v>
                      </c:pt>
                      <c:pt idx="23">
                        <c:v>39417</c:v>
                      </c:pt>
                      <c:pt idx="24">
                        <c:v>39448</c:v>
                      </c:pt>
                      <c:pt idx="25">
                        <c:v>39479</c:v>
                      </c:pt>
                      <c:pt idx="26">
                        <c:v>39508</c:v>
                      </c:pt>
                      <c:pt idx="27">
                        <c:v>39539</c:v>
                      </c:pt>
                      <c:pt idx="28">
                        <c:v>39569</c:v>
                      </c:pt>
                      <c:pt idx="29">
                        <c:v>39600</c:v>
                      </c:pt>
                      <c:pt idx="30">
                        <c:v>39630</c:v>
                      </c:pt>
                      <c:pt idx="31">
                        <c:v>39661</c:v>
                      </c:pt>
                      <c:pt idx="32">
                        <c:v>39692</c:v>
                      </c:pt>
                      <c:pt idx="33">
                        <c:v>39722</c:v>
                      </c:pt>
                      <c:pt idx="34">
                        <c:v>39753</c:v>
                      </c:pt>
                      <c:pt idx="35">
                        <c:v>39783</c:v>
                      </c:pt>
                      <c:pt idx="36">
                        <c:v>39814</c:v>
                      </c:pt>
                      <c:pt idx="37">
                        <c:v>39845</c:v>
                      </c:pt>
                      <c:pt idx="38">
                        <c:v>39873</c:v>
                      </c:pt>
                      <c:pt idx="39">
                        <c:v>39904</c:v>
                      </c:pt>
                      <c:pt idx="40">
                        <c:v>39934</c:v>
                      </c:pt>
                      <c:pt idx="41">
                        <c:v>39965</c:v>
                      </c:pt>
                      <c:pt idx="42">
                        <c:v>39995</c:v>
                      </c:pt>
                      <c:pt idx="43">
                        <c:v>40026</c:v>
                      </c:pt>
                      <c:pt idx="44">
                        <c:v>40057</c:v>
                      </c:pt>
                      <c:pt idx="45">
                        <c:v>40087</c:v>
                      </c:pt>
                      <c:pt idx="46">
                        <c:v>40118</c:v>
                      </c:pt>
                      <c:pt idx="47">
                        <c:v>40148</c:v>
                      </c:pt>
                      <c:pt idx="48">
                        <c:v>40179</c:v>
                      </c:pt>
                      <c:pt idx="49">
                        <c:v>40210</c:v>
                      </c:pt>
                      <c:pt idx="50">
                        <c:v>40238</c:v>
                      </c:pt>
                      <c:pt idx="51">
                        <c:v>40269</c:v>
                      </c:pt>
                      <c:pt idx="52">
                        <c:v>40299</c:v>
                      </c:pt>
                      <c:pt idx="53">
                        <c:v>40330</c:v>
                      </c:pt>
                      <c:pt idx="54">
                        <c:v>40360</c:v>
                      </c:pt>
                      <c:pt idx="55">
                        <c:v>40391</c:v>
                      </c:pt>
                      <c:pt idx="56">
                        <c:v>40422</c:v>
                      </c:pt>
                      <c:pt idx="57">
                        <c:v>40452</c:v>
                      </c:pt>
                      <c:pt idx="58">
                        <c:v>40483</c:v>
                      </c:pt>
                      <c:pt idx="59">
                        <c:v>40513</c:v>
                      </c:pt>
                      <c:pt idx="60">
                        <c:v>40544</c:v>
                      </c:pt>
                      <c:pt idx="61">
                        <c:v>40575</c:v>
                      </c:pt>
                      <c:pt idx="62">
                        <c:v>40603</c:v>
                      </c:pt>
                      <c:pt idx="63">
                        <c:v>40634</c:v>
                      </c:pt>
                      <c:pt idx="64">
                        <c:v>40664</c:v>
                      </c:pt>
                      <c:pt idx="65">
                        <c:v>40695</c:v>
                      </c:pt>
                      <c:pt idx="66">
                        <c:v>40725</c:v>
                      </c:pt>
                      <c:pt idx="67">
                        <c:v>40756</c:v>
                      </c:pt>
                      <c:pt idx="68">
                        <c:v>40787</c:v>
                      </c:pt>
                      <c:pt idx="69">
                        <c:v>40817</c:v>
                      </c:pt>
                      <c:pt idx="70">
                        <c:v>40848</c:v>
                      </c:pt>
                      <c:pt idx="71">
                        <c:v>40878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CC-4FD5-B685-D7E73FE4E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13599"/>
        <c:axId val="1291114559"/>
      </c:lineChart>
      <c:catAx>
        <c:axId val="129111359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91114559"/>
        <c:crosses val="autoZero"/>
        <c:auto val="1"/>
        <c:lblAlgn val="ctr"/>
        <c:lblOffset val="100"/>
        <c:noMultiLvlLbl val="1"/>
      </c:catAx>
      <c:valAx>
        <c:axId val="129111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91113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Autocorrelazione delle differenze vendite rispetto allo stesso mese dell'anno precedente</a:t>
            </a:r>
          </a:p>
        </c:rich>
      </c:tx>
      <c:layout>
        <c:manualLayout>
          <c:xMode val="edge"/>
          <c:yMode val="edge"/>
          <c:x val="0.1366804461942257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'Tabella 7.2.c'!$E$20:$Q$20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'Tabella 7.2.c'!$E$21:$Q$21</c:f>
              <c:numCache>
                <c:formatCode>General</c:formatCode>
                <c:ptCount val="13"/>
                <c:pt idx="0">
                  <c:v>1</c:v>
                </c:pt>
                <c:pt idx="1">
                  <c:v>0.29405646357532983</c:v>
                </c:pt>
                <c:pt idx="2">
                  <c:v>0.13219529364542604</c:v>
                </c:pt>
                <c:pt idx="3">
                  <c:v>6.9965828413609057E-2</c:v>
                </c:pt>
                <c:pt idx="4">
                  <c:v>8.3079324659471959E-2</c:v>
                </c:pt>
                <c:pt idx="5">
                  <c:v>0.10669412430138676</c:v>
                </c:pt>
                <c:pt idx="6">
                  <c:v>-3.4407275651894303E-2</c:v>
                </c:pt>
                <c:pt idx="7">
                  <c:v>-0.12242438724898766</c:v>
                </c:pt>
                <c:pt idx="8">
                  <c:v>-3.5815563374193206E-2</c:v>
                </c:pt>
                <c:pt idx="9">
                  <c:v>1.6690860585834882E-2</c:v>
                </c:pt>
                <c:pt idx="10">
                  <c:v>-0.21339122010619965</c:v>
                </c:pt>
                <c:pt idx="11">
                  <c:v>-0.22853475644445106</c:v>
                </c:pt>
                <c:pt idx="12">
                  <c:v>-0.5411824963626688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9-42BA-9783-0ACF0E66D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801936"/>
        <c:axId val="159816336"/>
      </c:barChart>
      <c:catAx>
        <c:axId val="15980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9816336"/>
        <c:crosses val="autoZero"/>
        <c:auto val="1"/>
        <c:lblAlgn val="ctr"/>
        <c:lblOffset val="100"/>
        <c:noMultiLvlLbl val="0"/>
      </c:catAx>
      <c:valAx>
        <c:axId val="15981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980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'Decomposizione serie mensile'!$B$2:$B$68</c:f>
              <c:numCache>
                <c:formatCode>mmm\-yy</c:formatCode>
                <c:ptCount val="6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</c:numCache>
            </c:numRef>
          </c:cat>
          <c:val>
            <c:numRef>
              <c:f>'Decomposizione serie mensile'!$C$2:$C$44</c:f>
              <c:numCache>
                <c:formatCode>General</c:formatCode>
                <c:ptCount val="43"/>
                <c:pt idx="0">
                  <c:v>139404</c:v>
                </c:pt>
                <c:pt idx="1">
                  <c:v>142659</c:v>
                </c:pt>
                <c:pt idx="2">
                  <c:v>177810</c:v>
                </c:pt>
                <c:pt idx="3">
                  <c:v>144636</c:v>
                </c:pt>
                <c:pt idx="4">
                  <c:v>149354</c:v>
                </c:pt>
                <c:pt idx="5">
                  <c:v>156814</c:v>
                </c:pt>
                <c:pt idx="6">
                  <c:v>120943</c:v>
                </c:pt>
                <c:pt idx="7">
                  <c:v>70063</c:v>
                </c:pt>
                <c:pt idx="8">
                  <c:v>112020</c:v>
                </c:pt>
                <c:pt idx="9">
                  <c:v>105460</c:v>
                </c:pt>
                <c:pt idx="10">
                  <c:v>110054</c:v>
                </c:pt>
                <c:pt idx="11">
                  <c:v>90473</c:v>
                </c:pt>
                <c:pt idx="12">
                  <c:v>102317</c:v>
                </c:pt>
                <c:pt idx="13">
                  <c:v>108477</c:v>
                </c:pt>
                <c:pt idx="14">
                  <c:v>130345</c:v>
                </c:pt>
                <c:pt idx="15">
                  <c:v>96502</c:v>
                </c:pt>
                <c:pt idx="16">
                  <c:v>124305</c:v>
                </c:pt>
                <c:pt idx="17">
                  <c:v>128132</c:v>
                </c:pt>
                <c:pt idx="18">
                  <c:v>113242</c:v>
                </c:pt>
                <c:pt idx="19">
                  <c:v>72298</c:v>
                </c:pt>
                <c:pt idx="20">
                  <c:v>104167</c:v>
                </c:pt>
                <c:pt idx="21">
                  <c:v>122541</c:v>
                </c:pt>
                <c:pt idx="22">
                  <c:v>118392</c:v>
                </c:pt>
                <c:pt idx="23">
                  <c:v>115592</c:v>
                </c:pt>
                <c:pt idx="24">
                  <c:v>121907</c:v>
                </c:pt>
                <c:pt idx="25">
                  <c:v>130566</c:v>
                </c:pt>
                <c:pt idx="26">
                  <c:v>169219</c:v>
                </c:pt>
                <c:pt idx="27">
                  <c:v>121610</c:v>
                </c:pt>
                <c:pt idx="28">
                  <c:v>155280</c:v>
                </c:pt>
                <c:pt idx="29">
                  <c:v>144797</c:v>
                </c:pt>
                <c:pt idx="30">
                  <c:v>119978</c:v>
                </c:pt>
                <c:pt idx="31">
                  <c:v>84269</c:v>
                </c:pt>
                <c:pt idx="32">
                  <c:v>132014</c:v>
                </c:pt>
                <c:pt idx="33">
                  <c:v>141607</c:v>
                </c:pt>
                <c:pt idx="34">
                  <c:v>141244</c:v>
                </c:pt>
                <c:pt idx="35">
                  <c:v>119187</c:v>
                </c:pt>
                <c:pt idx="36">
                  <c:v>131676</c:v>
                </c:pt>
                <c:pt idx="37">
                  <c:v>148266</c:v>
                </c:pt>
                <c:pt idx="38">
                  <c:v>169363</c:v>
                </c:pt>
                <c:pt idx="39">
                  <c:v>134374</c:v>
                </c:pt>
                <c:pt idx="40">
                  <c:v>145666</c:v>
                </c:pt>
                <c:pt idx="41">
                  <c:v>157297</c:v>
                </c:pt>
                <c:pt idx="42">
                  <c:v>132137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F-44DA-A461-1ABB1638735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4015748031496064E-3"/>
                  <c:y val="-0.262203269625938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cat>
            <c:numRef>
              <c:f>'Decomposizione serie mensile'!$B$2:$B$68</c:f>
              <c:numCache>
                <c:formatCode>mmm\-yy</c:formatCode>
                <c:ptCount val="6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</c:numCache>
            </c:numRef>
          </c:cat>
          <c:val>
            <c:numRef>
              <c:f>'Decomposizione serie mensile'!$D$2:$D$68</c:f>
              <c:numCache>
                <c:formatCode>General</c:formatCode>
                <c:ptCount val="67"/>
                <c:pt idx="6">
                  <c:v>125095.54166666666</c:v>
                </c:pt>
                <c:pt idx="7">
                  <c:v>122126</c:v>
                </c:pt>
                <c:pt idx="8">
                  <c:v>118724.04166666666</c:v>
                </c:pt>
                <c:pt idx="9">
                  <c:v>114740.75</c:v>
                </c:pt>
                <c:pt idx="10">
                  <c:v>111691.45833333334</c:v>
                </c:pt>
                <c:pt idx="11">
                  <c:v>109452.66666666666</c:v>
                </c:pt>
                <c:pt idx="12">
                  <c:v>107936.70833333333</c:v>
                </c:pt>
                <c:pt idx="13">
                  <c:v>107708.95833333333</c:v>
                </c:pt>
                <c:pt idx="14">
                  <c:v>107474.875</c:v>
                </c:pt>
                <c:pt idx="15">
                  <c:v>107859.375</c:v>
                </c:pt>
                <c:pt idx="16">
                  <c:v>108918.5</c:v>
                </c:pt>
                <c:pt idx="17">
                  <c:v>110312.54166666667</c:v>
                </c:pt>
                <c:pt idx="18">
                  <c:v>112175.41666666667</c:v>
                </c:pt>
                <c:pt idx="19">
                  <c:v>113912.04166666667</c:v>
                </c:pt>
                <c:pt idx="20">
                  <c:v>116452.16666666667</c:v>
                </c:pt>
                <c:pt idx="21">
                  <c:v>119118.08333333334</c:v>
                </c:pt>
                <c:pt idx="22">
                  <c:v>121454.875</c:v>
                </c:pt>
                <c:pt idx="23">
                  <c:v>123439.875</c:v>
                </c:pt>
                <c:pt idx="24">
                  <c:v>124414.91666666666</c:v>
                </c:pt>
                <c:pt idx="25">
                  <c:v>125194.375</c:v>
                </c:pt>
                <c:pt idx="26">
                  <c:v>126853.45833333334</c:v>
                </c:pt>
                <c:pt idx="27">
                  <c:v>128808.16666666666</c:v>
                </c:pt>
                <c:pt idx="28">
                  <c:v>130554.75</c:v>
                </c:pt>
                <c:pt idx="29">
                  <c:v>131656.70833333331</c:v>
                </c:pt>
                <c:pt idx="30">
                  <c:v>132213.54166666669</c:v>
                </c:pt>
                <c:pt idx="31">
                  <c:v>133358.08333333334</c:v>
                </c:pt>
                <c:pt idx="32">
                  <c:v>134101.58333333334</c:v>
                </c:pt>
                <c:pt idx="33">
                  <c:v>134639.41666666669</c:v>
                </c:pt>
                <c:pt idx="34">
                  <c:v>134770.66666666669</c:v>
                </c:pt>
                <c:pt idx="35">
                  <c:v>134890.91666666669</c:v>
                </c:pt>
                <c:pt idx="36">
                  <c:v>135918.375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F-44DA-A461-1ABB1638735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'Decomposizione serie mensile'!$F$2:$F$44</c:f>
              <c:numCache>
                <c:formatCode>0</c:formatCode>
                <c:ptCount val="43"/>
                <c:pt idx="0">
                  <c:v>142267.71701388888</c:v>
                </c:pt>
                <c:pt idx="1">
                  <c:v>138329.55034722222</c:v>
                </c:pt>
                <c:pt idx="2">
                  <c:v>143932.55034722222</c:v>
                </c:pt>
                <c:pt idx="3">
                  <c:v>152654.15451388888</c:v>
                </c:pt>
                <c:pt idx="4">
                  <c:v>128038.50868055556</c:v>
                </c:pt>
                <c:pt idx="5">
                  <c:v>140074.50868055556</c:v>
                </c:pt>
                <c:pt idx="6">
                  <c:v>124790.55034722222</c:v>
                </c:pt>
                <c:pt idx="7">
                  <c:v>116392.09201388889</c:v>
                </c:pt>
                <c:pt idx="8">
                  <c:v>117785.98090277778</c:v>
                </c:pt>
                <c:pt idx="9">
                  <c:v>103830.46701388889</c:v>
                </c:pt>
                <c:pt idx="10">
                  <c:v>108203.38368055556</c:v>
                </c:pt>
                <c:pt idx="11">
                  <c:v>103390.53645833334</c:v>
                </c:pt>
                <c:pt idx="12">
                  <c:v>105180.71701388888</c:v>
                </c:pt>
                <c:pt idx="13">
                  <c:v>104147.55034722222</c:v>
                </c:pt>
                <c:pt idx="14">
                  <c:v>96467.550347222219</c:v>
                </c:pt>
                <c:pt idx="15">
                  <c:v>104520.15451388888</c:v>
                </c:pt>
                <c:pt idx="16">
                  <c:v>102989.50868055556</c:v>
                </c:pt>
                <c:pt idx="17">
                  <c:v>111392.50868055555</c:v>
                </c:pt>
                <c:pt idx="18">
                  <c:v>117089.55034722222</c:v>
                </c:pt>
                <c:pt idx="19">
                  <c:v>118627.09201388889</c:v>
                </c:pt>
                <c:pt idx="20">
                  <c:v>109932.98090277778</c:v>
                </c:pt>
                <c:pt idx="21">
                  <c:v>120911.46701388889</c:v>
                </c:pt>
                <c:pt idx="22">
                  <c:v>116541.38368055556</c:v>
                </c:pt>
                <c:pt idx="23">
                  <c:v>128509.53645833334</c:v>
                </c:pt>
                <c:pt idx="24">
                  <c:v>124770.71701388888</c:v>
                </c:pt>
                <c:pt idx="25">
                  <c:v>126236.55034722222</c:v>
                </c:pt>
                <c:pt idx="26">
                  <c:v>135341.55034722222</c:v>
                </c:pt>
                <c:pt idx="27">
                  <c:v>129628.15451388888</c:v>
                </c:pt>
                <c:pt idx="28">
                  <c:v>133964.50868055556</c:v>
                </c:pt>
                <c:pt idx="29">
                  <c:v>128057.50868055555</c:v>
                </c:pt>
                <c:pt idx="30">
                  <c:v>123825.55034722222</c:v>
                </c:pt>
                <c:pt idx="31">
                  <c:v>130598.09201388889</c:v>
                </c:pt>
                <c:pt idx="32">
                  <c:v>137779.98090277778</c:v>
                </c:pt>
                <c:pt idx="33">
                  <c:v>139977.46701388891</c:v>
                </c:pt>
                <c:pt idx="34">
                  <c:v>139393.38368055556</c:v>
                </c:pt>
                <c:pt idx="35">
                  <c:v>132104.53645833334</c:v>
                </c:pt>
                <c:pt idx="36">
                  <c:v>134539.71701388888</c:v>
                </c:pt>
                <c:pt idx="37">
                  <c:v>143936.55034722222</c:v>
                </c:pt>
                <c:pt idx="38">
                  <c:v>135485.55034722222</c:v>
                </c:pt>
                <c:pt idx="39">
                  <c:v>142392.15451388888</c:v>
                </c:pt>
                <c:pt idx="40">
                  <c:v>124350.50868055556</c:v>
                </c:pt>
                <c:pt idx="41">
                  <c:v>140557.50868055556</c:v>
                </c:pt>
                <c:pt idx="42">
                  <c:v>135984.55034722222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FF-44DA-A461-1ABB16387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0248591"/>
        <c:axId val="1640240911"/>
      </c:lineChart>
      <c:dateAx>
        <c:axId val="164024859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0240911"/>
        <c:crosses val="autoZero"/>
        <c:auto val="1"/>
        <c:lblOffset val="100"/>
        <c:baseTimeUnit val="months"/>
      </c:dateAx>
      <c:valAx>
        <c:axId val="1640240911"/>
        <c:scaling>
          <c:orientation val="minMax"/>
          <c:min val="6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0248591"/>
        <c:crosses val="autoZero"/>
        <c:crossBetween val="between"/>
      </c:valAx>
      <c:spPr>
        <a:noFill/>
        <a:ln>
          <a:solidFill>
            <a:schemeClr val="accent1">
              <a:alpha val="96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'Decomposizione serie mensile'!$D$1:$D$2</c:f>
              <c:strCache>
                <c:ptCount val="2"/>
                <c:pt idx="0">
                  <c:v>MM12 (trend preliminary)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'Decomposizione serie mensile'!$B$3:$B$70</c:f>
              <c:numCache>
                <c:formatCode>mmm\-yy</c:formatCode>
                <c:ptCount val="68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  <c:pt idx="45">
                  <c:v>45597</c:v>
                </c:pt>
                <c:pt idx="46">
                  <c:v>45627</c:v>
                </c:pt>
              </c:numCache>
            </c:numRef>
          </c:cat>
          <c:val>
            <c:numRef>
              <c:f>'Decomposizione serie mensile'!$D$3:$D$70</c:f>
              <c:numCache>
                <c:formatCode>General</c:formatCode>
                <c:ptCount val="68"/>
                <c:pt idx="5">
                  <c:v>125095.54166666666</c:v>
                </c:pt>
                <c:pt idx="6">
                  <c:v>122126</c:v>
                </c:pt>
                <c:pt idx="7">
                  <c:v>118724.04166666666</c:v>
                </c:pt>
                <c:pt idx="8">
                  <c:v>114740.75</c:v>
                </c:pt>
                <c:pt idx="9">
                  <c:v>111691.45833333334</c:v>
                </c:pt>
                <c:pt idx="10">
                  <c:v>109452.66666666666</c:v>
                </c:pt>
                <c:pt idx="11">
                  <c:v>107936.70833333333</c:v>
                </c:pt>
                <c:pt idx="12">
                  <c:v>107708.95833333333</c:v>
                </c:pt>
                <c:pt idx="13">
                  <c:v>107474.875</c:v>
                </c:pt>
                <c:pt idx="14">
                  <c:v>107859.375</c:v>
                </c:pt>
                <c:pt idx="15">
                  <c:v>108918.5</c:v>
                </c:pt>
                <c:pt idx="16">
                  <c:v>110312.54166666667</c:v>
                </c:pt>
                <c:pt idx="17">
                  <c:v>112175.41666666667</c:v>
                </c:pt>
                <c:pt idx="18">
                  <c:v>113912.04166666667</c:v>
                </c:pt>
                <c:pt idx="19">
                  <c:v>116452.16666666667</c:v>
                </c:pt>
                <c:pt idx="20">
                  <c:v>119118.08333333334</c:v>
                </c:pt>
                <c:pt idx="21">
                  <c:v>121454.875</c:v>
                </c:pt>
                <c:pt idx="22">
                  <c:v>123439.875</c:v>
                </c:pt>
                <c:pt idx="23">
                  <c:v>124414.91666666666</c:v>
                </c:pt>
                <c:pt idx="24">
                  <c:v>125194.375</c:v>
                </c:pt>
                <c:pt idx="25">
                  <c:v>126853.45833333334</c:v>
                </c:pt>
                <c:pt idx="26">
                  <c:v>128808.16666666666</c:v>
                </c:pt>
                <c:pt idx="27">
                  <c:v>130554.75</c:v>
                </c:pt>
                <c:pt idx="28">
                  <c:v>131656.70833333331</c:v>
                </c:pt>
                <c:pt idx="29">
                  <c:v>132213.54166666669</c:v>
                </c:pt>
                <c:pt idx="30">
                  <c:v>133358.08333333334</c:v>
                </c:pt>
                <c:pt idx="31">
                  <c:v>134101.58333333334</c:v>
                </c:pt>
                <c:pt idx="32">
                  <c:v>134639.41666666669</c:v>
                </c:pt>
                <c:pt idx="33">
                  <c:v>134770.66666666669</c:v>
                </c:pt>
                <c:pt idx="34">
                  <c:v>134890.91666666669</c:v>
                </c:pt>
                <c:pt idx="35">
                  <c:v>135918.375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5-4E24-AE11-CEA79D2F780D}"/>
            </c:ext>
          </c:extLst>
        </c:ser>
        <c:ser>
          <c:idx val="1"/>
          <c:order val="1"/>
          <c:tx>
            <c:strRef>
              <c:f>'Decomposizione serie mensile'!$G$1:$G$2</c:f>
              <c:strCache>
                <c:ptCount val="2"/>
                <c:pt idx="0">
                  <c:v>MM12 (trend)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'Decomposizione serie mensile'!$B$3:$B$70</c:f>
              <c:numCache>
                <c:formatCode>mmm\-yy</c:formatCode>
                <c:ptCount val="68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  <c:pt idx="45">
                  <c:v>45597</c:v>
                </c:pt>
                <c:pt idx="46">
                  <c:v>45627</c:v>
                </c:pt>
              </c:numCache>
            </c:numRef>
          </c:cat>
          <c:val>
            <c:numRef>
              <c:f>'Decomposizione serie mensile'!$G$3:$G$70</c:f>
              <c:numCache>
                <c:formatCode>0</c:formatCode>
                <c:ptCount val="68"/>
                <c:pt idx="0">
                  <c:v>141509.93923611112</c:v>
                </c:pt>
                <c:pt idx="1">
                  <c:v>144972.08506944444</c:v>
                </c:pt>
                <c:pt idx="2">
                  <c:v>141541.73784722222</c:v>
                </c:pt>
                <c:pt idx="3">
                  <c:v>140255.72395833334</c:v>
                </c:pt>
                <c:pt idx="4">
                  <c:v>130967.8559027778</c:v>
                </c:pt>
                <c:pt idx="5">
                  <c:v>127085.71701388888</c:v>
                </c:pt>
                <c:pt idx="6">
                  <c:v>119656.20775462962</c:v>
                </c:pt>
                <c:pt idx="7">
                  <c:v>112669.51331018518</c:v>
                </c:pt>
                <c:pt idx="8">
                  <c:v>109939.94386574074</c:v>
                </c:pt>
                <c:pt idx="9">
                  <c:v>105141.46238425926</c:v>
                </c:pt>
                <c:pt idx="10">
                  <c:v>105591.54571759258</c:v>
                </c:pt>
                <c:pt idx="11">
                  <c:v>104239.60127314815</c:v>
                </c:pt>
                <c:pt idx="12">
                  <c:v>101931.93923611111</c:v>
                </c:pt>
                <c:pt idx="13">
                  <c:v>101711.75173611111</c:v>
                </c:pt>
                <c:pt idx="14">
                  <c:v>101325.7378472222</c:v>
                </c:pt>
                <c:pt idx="15">
                  <c:v>106300.72395833333</c:v>
                </c:pt>
                <c:pt idx="16">
                  <c:v>110490.52256944445</c:v>
                </c:pt>
                <c:pt idx="17">
                  <c:v>115703.0503472222</c:v>
                </c:pt>
                <c:pt idx="18">
                  <c:v>115216.54108796296</c:v>
                </c:pt>
                <c:pt idx="19">
                  <c:v>116490.51331018518</c:v>
                </c:pt>
                <c:pt idx="20">
                  <c:v>115795.27719907409</c:v>
                </c:pt>
                <c:pt idx="21">
                  <c:v>121987.46238425926</c:v>
                </c:pt>
                <c:pt idx="22">
                  <c:v>123273.87905092591</c:v>
                </c:pt>
                <c:pt idx="23">
                  <c:v>126505.60127314815</c:v>
                </c:pt>
                <c:pt idx="24">
                  <c:v>128782.93923611111</c:v>
                </c:pt>
                <c:pt idx="25">
                  <c:v>130402.08506944444</c:v>
                </c:pt>
                <c:pt idx="26">
                  <c:v>132978.07118055556</c:v>
                </c:pt>
                <c:pt idx="27">
                  <c:v>130550.05729166667</c:v>
                </c:pt>
                <c:pt idx="28">
                  <c:v>128615.8559027778</c:v>
                </c:pt>
                <c:pt idx="29">
                  <c:v>127493.71701388888</c:v>
                </c:pt>
                <c:pt idx="30">
                  <c:v>130734.54108796296</c:v>
                </c:pt>
                <c:pt idx="31">
                  <c:v>136118.5133101852</c:v>
                </c:pt>
                <c:pt idx="32">
                  <c:v>139050.27719907407</c:v>
                </c:pt>
                <c:pt idx="33">
                  <c:v>137158.4623842593</c:v>
                </c:pt>
                <c:pt idx="34">
                  <c:v>135345.87905092593</c:v>
                </c:pt>
                <c:pt idx="35">
                  <c:v>136860.26793981483</c:v>
                </c:pt>
                <c:pt idx="36">
                  <c:v>137987.27256944447</c:v>
                </c:pt>
                <c:pt idx="37">
                  <c:v>140604.75173611109</c:v>
                </c:pt>
                <c:pt idx="38">
                  <c:v>134076.07118055556</c:v>
                </c:pt>
                <c:pt idx="39">
                  <c:v>135766.72395833334</c:v>
                </c:pt>
                <c:pt idx="40">
                  <c:v>133630.85590277778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5-4E24-AE11-CEA79D2F7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89647"/>
        <c:axId val="241590127"/>
      </c:lineChart>
      <c:dateAx>
        <c:axId val="2415896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1590127"/>
        <c:crosses val="autoZero"/>
        <c:auto val="1"/>
        <c:lblOffset val="100"/>
        <c:baseTimeUnit val="months"/>
      </c:dateAx>
      <c:valAx>
        <c:axId val="241590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158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/>
              <a:t>Funzione lineare</a:t>
            </a:r>
          </a:p>
          <a:p>
            <a:pPr>
              <a:defRPr sz="1200"/>
            </a:pPr>
            <a:r>
              <a:rPr lang="it-IT" sz="1200"/>
              <a:t>f(t)=b</a:t>
            </a:r>
            <a:r>
              <a:rPr lang="it-IT" sz="1200" baseline="-25000"/>
              <a:t>0</a:t>
            </a:r>
            <a:r>
              <a:rPr lang="it-IT" sz="1200"/>
              <a:t>+b</a:t>
            </a:r>
            <a:r>
              <a:rPr lang="it-IT" sz="1200" baseline="-25000"/>
              <a:t>1</a:t>
            </a:r>
            <a:r>
              <a:rPr lang="it-IT" sz="1200"/>
              <a:t>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'Forme analitiche per il trend'!$I$5:$I$20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'Forme analitiche per il trend'!$J$5:$J$20</c:f>
              <c:numCache>
                <c:formatCode>General</c:formatCode>
                <c:ptCount val="16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7-46A3-894E-98E6DD83E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9335280"/>
        <c:axId val="1709335760"/>
      </c:lineChart>
      <c:catAx>
        <c:axId val="170933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09335760"/>
        <c:crosses val="autoZero"/>
        <c:auto val="1"/>
        <c:lblAlgn val="ctr"/>
        <c:lblOffset val="100"/>
        <c:noMultiLvlLbl val="0"/>
      </c:catAx>
      <c:valAx>
        <c:axId val="170933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0933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it-IT" sz="1200"/>
              <a:t>Polinomio</a:t>
            </a:r>
            <a:r>
              <a:rPr lang="it-IT" sz="1200" baseline="0"/>
              <a:t> di secondo grado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f(t)=b</a:t>
            </a:r>
            <a:r>
              <a:rPr lang="it-IT" sz="12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0</a:t>
            </a:r>
            <a:r>
              <a: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+b</a:t>
            </a:r>
            <a:r>
              <a:rPr lang="it-IT" sz="12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</a:t>
            </a:r>
            <a:r>
              <a: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t+b</a:t>
            </a:r>
            <a:r>
              <a:rPr lang="it-IT" sz="12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</a:t>
            </a:r>
            <a:r>
              <a:rPr lang="it-IT" sz="1200" b="0" i="0" u="none" strike="noStrike" kern="1200" spc="0" baseline="30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it-I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'Forme analitiche per il trend'!$Q$5:$Q$20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'Forme analitiche per il trend'!$R$5:$R$20</c:f>
              <c:numCache>
                <c:formatCode>0.0</c:formatCode>
                <c:ptCount val="16"/>
                <c:pt idx="0">
                  <c:v>29.9</c:v>
                </c:pt>
                <c:pt idx="1">
                  <c:v>30.2</c:v>
                </c:pt>
                <c:pt idx="2">
                  <c:v>30.900000000000002</c:v>
                </c:pt>
                <c:pt idx="3">
                  <c:v>32</c:v>
                </c:pt>
                <c:pt idx="4">
                  <c:v>33.5</c:v>
                </c:pt>
                <c:pt idx="5">
                  <c:v>35.4</c:v>
                </c:pt>
                <c:pt idx="6">
                  <c:v>37.700000000000003</c:v>
                </c:pt>
                <c:pt idx="7">
                  <c:v>40.400000000000006</c:v>
                </c:pt>
                <c:pt idx="8">
                  <c:v>43.5</c:v>
                </c:pt>
                <c:pt idx="9">
                  <c:v>47</c:v>
                </c:pt>
                <c:pt idx="10">
                  <c:v>50.900000000000006</c:v>
                </c:pt>
                <c:pt idx="11">
                  <c:v>55.2</c:v>
                </c:pt>
                <c:pt idx="12">
                  <c:v>59.900000000000006</c:v>
                </c:pt>
                <c:pt idx="13">
                  <c:v>65</c:v>
                </c:pt>
                <c:pt idx="14">
                  <c:v>70.5</c:v>
                </c:pt>
                <c:pt idx="15" formatCode="General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B-4706-BC0E-60F89D432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3079488"/>
        <c:axId val="633079968"/>
      </c:lineChart>
      <c:catAx>
        <c:axId val="6330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3079968"/>
        <c:crosses val="autoZero"/>
        <c:auto val="1"/>
        <c:lblAlgn val="ctr"/>
        <c:lblOffset val="100"/>
        <c:noMultiLvlLbl val="0"/>
      </c:catAx>
      <c:valAx>
        <c:axId val="63307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30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13</xdr:row>
      <xdr:rowOff>6350</xdr:rowOff>
    </xdr:from>
    <xdr:to>
      <xdr:col>15</xdr:col>
      <xdr:colOff>276225</xdr:colOff>
      <xdr:row>27</xdr:row>
      <xdr:rowOff>171450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DE4DADB-0E47-F6F6-D249-4826C01CE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263525</xdr:colOff>
      <xdr:row>13</xdr:row>
      <xdr:rowOff>25400</xdr:rowOff>
    </xdr:from>
    <xdr:to>
      <xdr:col>7</xdr:col>
      <xdr:colOff>517525</xdr:colOff>
      <xdr:row>27</xdr:row>
      <xdr:rowOff>158750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6FEF8FC-0B99-D392-AD6D-F836140C9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26</xdr:col>
      <xdr:colOff>0</xdr:colOff>
      <xdr:row>118</xdr:row>
      <xdr:rowOff>0</xdr:rowOff>
    </xdr:from>
    <xdr:to>
      <xdr:col>33</xdr:col>
      <xdr:colOff>597150</xdr:colOff>
      <xdr:row>136</xdr:row>
      <xdr:rowOff>171629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31EF672-1D95-3F9F-E435-3BDDFE648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41700" y="21729700"/>
          <a:ext cx="4864350" cy="34863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118485</xdr:colOff>
      <xdr:row>0</xdr:row>
      <xdr:rowOff>177799</xdr:rowOff>
    </xdr:from>
    <xdr:to>
      <xdr:col>14</xdr:col>
      <xdr:colOff>234950</xdr:colOff>
      <xdr:row>16</xdr:row>
      <xdr:rowOff>155118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7C9CEBE5-5CAC-47AD-BF20-42639CC3F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7385" y="177799"/>
          <a:ext cx="3774065" cy="2923719"/>
        </a:xfrm>
        <a:prstGeom prst="rect">
          <a:avLst/>
        </a:prstGeom>
      </xdr:spPr>
    </xdr:pic>
    <xdr:clientData/>
  </xdr:twoCellAnchor>
  <xdr:twoCellAnchor>
    <xdr:from>
      <xdr:col>0</xdr:col>
      <xdr:colOff>460375</xdr:colOff>
      <xdr:row>1</xdr:row>
      <xdr:rowOff>19050</xdr:rowOff>
    </xdr:from>
    <xdr:to>
      <xdr:col>7</xdr:col>
      <xdr:colOff>473075</xdr:colOff>
      <xdr:row>16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98A80AA-F7A1-0325-3E64-5F81FDC72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103374</xdr:colOff>
      <xdr:row>1</xdr:row>
      <xdr:rowOff>31751</xdr:rowOff>
    </xdr:from>
    <xdr:to>
      <xdr:col>18</xdr:col>
      <xdr:colOff>362453</xdr:colOff>
      <xdr:row>5</xdr:row>
      <xdr:rowOff>44451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4DEAEB8-6F5D-EA6E-09CF-B63569E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29874" y="215901"/>
          <a:ext cx="2697479" cy="749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327025</xdr:colOff>
      <xdr:row>1</xdr:row>
      <xdr:rowOff>88900</xdr:rowOff>
    </xdr:from>
    <xdr:to>
      <xdr:col>7</xdr:col>
      <xdr:colOff>339725</xdr:colOff>
      <xdr:row>16</xdr:row>
      <xdr:rowOff>69850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AA8078-2FDD-460D-BBED-EADA05B82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26</xdr:col>
      <xdr:colOff>0</xdr:colOff>
      <xdr:row>22</xdr:row>
      <xdr:rowOff>0</xdr:rowOff>
    </xdr:from>
    <xdr:to>
      <xdr:col>33</xdr:col>
      <xdr:colOff>597150</xdr:colOff>
      <xdr:row>40</xdr:row>
      <xdr:rowOff>171629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DDD4D729-E733-4C34-83C2-783EA6C9D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41700" y="21913850"/>
          <a:ext cx="4864350" cy="3486329"/>
        </a:xfrm>
        <a:prstGeom prst="rect">
          <a:avLst/>
        </a:prstGeom>
      </xdr:spPr>
    </xdr:pic>
    <xdr:clientData/>
  </xdr:twoCellAnchor>
  <xdr:twoCellAnchor>
    <xdr:from>
      <xdr:col>7</xdr:col>
      <xdr:colOff>581025</xdr:colOff>
      <xdr:row>1</xdr:row>
      <xdr:rowOff>107950</xdr:rowOff>
    </xdr:from>
    <xdr:to>
      <xdr:col>15</xdr:col>
      <xdr:colOff>276225</xdr:colOff>
      <xdr:row>16</xdr:row>
      <xdr:rowOff>88900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B77E4C8-8DEC-28CE-85A1-20975560B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16</xdr:col>
      <xdr:colOff>241300</xdr:colOff>
      <xdr:row>0</xdr:row>
      <xdr:rowOff>146050</xdr:rowOff>
    </xdr:from>
    <xdr:to>
      <xdr:col>23</xdr:col>
      <xdr:colOff>128017</xdr:colOff>
      <xdr:row>16</xdr:row>
      <xdr:rowOff>133422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1932B453-CAB6-6975-184A-6F789A53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87000" y="146050"/>
          <a:ext cx="4153917" cy="29337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0</xdr:row>
      <xdr:rowOff>0</xdr:rowOff>
    </xdr:from>
    <xdr:to>
      <xdr:col>25</xdr:col>
      <xdr:colOff>314325</xdr:colOff>
      <xdr:row>12</xdr:row>
      <xdr:rowOff>107950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3B9C8E3D-D109-7764-74D5-4EEA3C75C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396875</xdr:colOff>
      <xdr:row>13</xdr:row>
      <xdr:rowOff>38100</xdr:rowOff>
    </xdr:from>
    <xdr:to>
      <xdr:col>28</xdr:col>
      <xdr:colOff>92075</xdr:colOff>
      <xdr:row>28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6ED6896-3277-E1F8-C5CE-AABAB418F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311150</xdr:colOff>
      <xdr:row>4</xdr:row>
      <xdr:rowOff>25400</xdr:rowOff>
    </xdr:from>
    <xdr:to>
      <xdr:col>15</xdr:col>
      <xdr:colOff>431799</xdr:colOff>
      <xdr:row>16</xdr:row>
      <xdr:rowOff>63500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59134AE-E31A-1B9D-BB69-970EDA8BD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266700</xdr:colOff>
      <xdr:row>4</xdr:row>
      <xdr:rowOff>38100</xdr:rowOff>
    </xdr:from>
    <xdr:to>
      <xdr:col>24</xdr:col>
      <xdr:colOff>190500</xdr:colOff>
      <xdr:row>16</xdr:row>
      <xdr:rowOff>127000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C063BA0-93E5-65D4-5584-F25732AF7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266701</xdr:colOff>
      <xdr:row>26</xdr:row>
      <xdr:rowOff>31750</xdr:rowOff>
    </xdr:from>
    <xdr:to>
      <xdr:col>7</xdr:col>
      <xdr:colOff>292101</xdr:colOff>
      <xdr:row>37</xdr:row>
      <xdr:rowOff>158750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C443F57-BD47-9F48-25E0-BFF1AB077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234949</xdr:colOff>
      <xdr:row>25</xdr:row>
      <xdr:rowOff>158750</xdr:rowOff>
    </xdr:from>
    <xdr:to>
      <xdr:col>15</xdr:col>
      <xdr:colOff>165100</xdr:colOff>
      <xdr:row>37</xdr:row>
      <xdr:rowOff>107950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D6CE02-0338-34F1-E9C9-44360FD45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247650</xdr:colOff>
      <xdr:row>48</xdr:row>
      <xdr:rowOff>69850</xdr:rowOff>
    </xdr:from>
    <xdr:to>
      <xdr:col>7</xdr:col>
      <xdr:colOff>412750</xdr:colOff>
      <xdr:row>61</xdr:row>
      <xdr:rowOff>146050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B003480-DA25-3873-1207-51D5D96F7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203199</xdr:colOff>
      <xdr:row>48</xdr:row>
      <xdr:rowOff>114300</xdr:rowOff>
    </xdr:from>
    <xdr:to>
      <xdr:col>17</xdr:col>
      <xdr:colOff>241300</xdr:colOff>
      <xdr:row>61</xdr:row>
      <xdr:rowOff>158750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378231-E867-9301-FF30-E3A8072A2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98425</xdr:colOff>
      <xdr:row>3</xdr:row>
      <xdr:rowOff>139700</xdr:rowOff>
    </xdr:from>
    <xdr:to>
      <xdr:col>7</xdr:col>
      <xdr:colOff>57150</xdr:colOff>
      <xdr:row>15</xdr:row>
      <xdr:rowOff>171450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6CF40E7-A866-1504-9C94-84BDEC6E9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12</xdr:col>
      <xdr:colOff>457519</xdr:colOff>
      <xdr:row>6</xdr:row>
      <xdr:rowOff>60385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128C0C4-553B-8F96-A1E0-8376490B5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946150"/>
          <a:ext cx="2286319" cy="428685"/>
        </a:xfrm>
        <a:prstGeom prst="rect">
          <a:avLst/>
        </a:prstGeom>
      </xdr:spPr>
    </xdr:pic>
    <xdr:clientData/>
  </xdr:twoCellAnchor>
  <xdr:twoCellAnchor editAs="oneCell">
    <xdr:from>
      <xdr:col>8</xdr:col>
      <xdr:colOff>107950</xdr:colOff>
      <xdr:row>16</xdr:row>
      <xdr:rowOff>39360</xdr:rowOff>
    </xdr:from>
    <xdr:to>
      <xdr:col>16</xdr:col>
      <xdr:colOff>579459</xdr:colOff>
      <xdr:row>21</xdr:row>
      <xdr:rowOff>165486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53A764E-CF49-54E1-8ACC-6B59560BB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5350" y="3201660"/>
          <a:ext cx="5348309" cy="12818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82550</xdr:colOff>
      <xdr:row>13</xdr:row>
      <xdr:rowOff>165100</xdr:rowOff>
    </xdr:from>
    <xdr:to>
      <xdr:col>17</xdr:col>
      <xdr:colOff>397600</xdr:colOff>
      <xdr:row>16</xdr:row>
      <xdr:rowOff>117545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AF12536-1F11-133B-0388-4535378CB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2559050"/>
          <a:ext cx="5191850" cy="504895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</xdr:colOff>
      <xdr:row>20</xdr:row>
      <xdr:rowOff>25400</xdr:rowOff>
    </xdr:from>
    <xdr:to>
      <xdr:col>17</xdr:col>
      <xdr:colOff>41952</xdr:colOff>
      <xdr:row>23</xdr:row>
      <xdr:rowOff>6424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10ADD1B-03FF-7208-847E-4731259EC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9350" y="3727450"/>
          <a:ext cx="4848902" cy="533474"/>
        </a:xfrm>
        <a:prstGeom prst="rect">
          <a:avLst/>
        </a:prstGeom>
      </xdr:spPr>
    </xdr:pic>
    <xdr:clientData/>
  </xdr:twoCellAnchor>
  <xdr:twoCellAnchor>
    <xdr:from>
      <xdr:col>9</xdr:col>
      <xdr:colOff>146050</xdr:colOff>
      <xdr:row>23</xdr:row>
      <xdr:rowOff>82550</xdr:rowOff>
    </xdr:from>
    <xdr:to>
      <xdr:col>18</xdr:col>
      <xdr:colOff>546100</xdr:colOff>
      <xdr:row>28</xdr:row>
      <xdr:rowOff>105907</xdr:rowOff>
    </xdr:to>
    <xdr:sp macro="" textlink="">
      <xdr:nvSpPr>
        <xdr:cNvPr id="5" name="CasellaDiTesto 27">
          <a:extLst>
            <a:ext uri="{FF2B5EF4-FFF2-40B4-BE49-F238E27FC236}">
              <a16:creationId xmlns:a16="http://schemas.microsoft.com/office/drawing/2014/main" id="{8A8DF22F-CD70-48D3-E1D8-931E88A7FA73}"/>
            </a:ext>
          </a:extLst>
        </xdr:cNvPr>
        <xdr:cNvSpPr txBox="1"/>
      </xdr:nvSpPr>
      <xdr:spPr>
        <a:xfrm>
          <a:off x="6305550" y="4337050"/>
          <a:ext cx="5886450" cy="944107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285750" indent="-285750">
            <a:buFont typeface="Wingdings" panose="05000000000000000000" pitchFamily="2" charset="2"/>
            <a:buChar char="§"/>
          </a:pPr>
          <a:r>
            <a:rPr lang="it-IT"/>
            <a:t>dove nell’equazione del livello medio y</a:t>
          </a:r>
          <a:r>
            <a:rPr lang="it-IT" baseline="-25000"/>
            <a:t>t</a:t>
          </a:r>
          <a:r>
            <a:rPr lang="it-IT"/>
            <a:t> è il valore destagionalizzato di y</a:t>
          </a:r>
          <a:r>
            <a:rPr lang="it-IT" baseline="-25000"/>
            <a:t>t</a:t>
          </a:r>
          <a:r>
            <a:rPr lang="it-IT"/>
            <a:t>, e nell’equazione della stagionalità y</a:t>
          </a:r>
          <a:r>
            <a:rPr lang="it-IT" baseline="-25000"/>
            <a:t>t</a:t>
          </a:r>
          <a:r>
            <a:rPr lang="it-IT"/>
            <a:t> è il valore detrendizzato di y</a:t>
          </a:r>
          <a:r>
            <a:rPr lang="it-IT" baseline="-25000"/>
            <a:t>t</a:t>
          </a:r>
        </a:p>
      </xdr:txBody>
    </xdr:sp>
    <xdr:clientData/>
  </xdr:twoCellAnchor>
  <xdr:twoCellAnchor editAs="oneCell">
    <xdr:from>
      <xdr:col>8</xdr:col>
      <xdr:colOff>673100</xdr:colOff>
      <xdr:row>16</xdr:row>
      <xdr:rowOff>127000</xdr:rowOff>
    </xdr:from>
    <xdr:to>
      <xdr:col>22</xdr:col>
      <xdr:colOff>490136</xdr:colOff>
      <xdr:row>20</xdr:row>
      <xdr:rowOff>85822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71A2B77-DA6C-68ED-0036-DAFC4F58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76950" y="3092450"/>
          <a:ext cx="8497486" cy="69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117"/>
  <sheetViews>
    <sheetView workbookViewId="0">
      <selection activeCell="P10" sqref="P10"/>
    </sheetView>
  </sheetViews>
  <sheetFormatPr defaultRowHeight="14.5" x14ac:dyDescent="0.35"/>
  <cols>
    <col min="1" max="1" width="9.453125" bestFit="1" customWidth="1"/>
    <col min="4" max="4" width="10.36328125" customWidth="1"/>
    <col min="5" max="5" width="10.54296875" customWidth="1"/>
  </cols>
  <sheetData>
    <row r="3" spans="1:13" x14ac:dyDescent="0.35">
      <c r="B3" s="1" t="s">
        <v>12</v>
      </c>
    </row>
    <row r="4" spans="1:13" x14ac:dyDescent="0.3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</row>
    <row r="5" spans="1:13" x14ac:dyDescent="0.35">
      <c r="A5" s="1">
        <v>2005</v>
      </c>
      <c r="B5">
        <v>4479</v>
      </c>
      <c r="C5">
        <v>4496</v>
      </c>
      <c r="D5">
        <v>4333</v>
      </c>
      <c r="E5">
        <v>4184</v>
      </c>
      <c r="F5">
        <v>4212</v>
      </c>
      <c r="G5">
        <v>4115</v>
      </c>
      <c r="H5">
        <v>4095</v>
      </c>
      <c r="I5">
        <v>4217</v>
      </c>
      <c r="J5">
        <v>4267</v>
      </c>
      <c r="K5">
        <v>4441</v>
      </c>
      <c r="L5">
        <v>4534</v>
      </c>
      <c r="M5">
        <v>4840</v>
      </c>
    </row>
    <row r="6" spans="1:13" x14ac:dyDescent="0.35">
      <c r="A6" s="1">
        <v>2006</v>
      </c>
      <c r="B6">
        <v>4510</v>
      </c>
      <c r="C6">
        <v>4630</v>
      </c>
      <c r="D6">
        <v>4400</v>
      </c>
      <c r="E6">
        <v>4195</v>
      </c>
      <c r="F6">
        <v>4367</v>
      </c>
      <c r="G6">
        <v>4252</v>
      </c>
      <c r="H6">
        <v>4252</v>
      </c>
      <c r="I6">
        <v>4318</v>
      </c>
      <c r="J6">
        <v>4386</v>
      </c>
      <c r="K6">
        <v>4526</v>
      </c>
      <c r="L6">
        <v>4726</v>
      </c>
      <c r="M6">
        <v>4992</v>
      </c>
    </row>
    <row r="7" spans="1:13" x14ac:dyDescent="0.35">
      <c r="A7" s="1">
        <v>2007</v>
      </c>
      <c r="B7">
        <v>4765</v>
      </c>
      <c r="C7">
        <v>4689</v>
      </c>
      <c r="D7">
        <v>4634</v>
      </c>
      <c r="E7">
        <v>4575</v>
      </c>
      <c r="F7">
        <v>4513</v>
      </c>
      <c r="G7">
        <v>4427</v>
      </c>
      <c r="H7">
        <v>4458</v>
      </c>
      <c r="I7">
        <v>4549</v>
      </c>
      <c r="J7">
        <v>4569</v>
      </c>
      <c r="K7">
        <v>4663</v>
      </c>
      <c r="L7">
        <v>4939</v>
      </c>
      <c r="M7">
        <v>5252</v>
      </c>
    </row>
    <row r="8" spans="1:13" x14ac:dyDescent="0.35">
      <c r="A8" s="1">
        <v>2008</v>
      </c>
      <c r="B8">
        <v>4968</v>
      </c>
      <c r="C8">
        <v>4847</v>
      </c>
      <c r="D8">
        <v>4747</v>
      </c>
      <c r="E8">
        <v>4548</v>
      </c>
      <c r="F8">
        <v>4590</v>
      </c>
      <c r="G8">
        <v>4378</v>
      </c>
      <c r="H8">
        <v>4583</v>
      </c>
      <c r="I8">
        <v>4665</v>
      </c>
      <c r="J8">
        <v>4789</v>
      </c>
      <c r="K8">
        <v>4754</v>
      </c>
      <c r="L8">
        <v>5036</v>
      </c>
      <c r="M8">
        <v>5352</v>
      </c>
    </row>
    <row r="9" spans="1:13" x14ac:dyDescent="0.35">
      <c r="A9" s="1">
        <v>2009</v>
      </c>
      <c r="B9">
        <v>5077</v>
      </c>
      <c r="C9">
        <v>5151</v>
      </c>
      <c r="D9">
        <v>4951</v>
      </c>
      <c r="E9">
        <v>4826</v>
      </c>
      <c r="F9">
        <v>4837</v>
      </c>
      <c r="G9">
        <v>4703</v>
      </c>
      <c r="H9">
        <v>4811</v>
      </c>
      <c r="I9">
        <v>4825</v>
      </c>
      <c r="J9">
        <v>4862</v>
      </c>
      <c r="K9">
        <v>4986</v>
      </c>
      <c r="L9">
        <v>5262</v>
      </c>
      <c r="M9">
        <v>5476</v>
      </c>
    </row>
    <row r="10" spans="1:13" x14ac:dyDescent="0.35">
      <c r="A10" s="1">
        <v>2010</v>
      </c>
      <c r="B10">
        <v>5218</v>
      </c>
      <c r="C10">
        <v>5245</v>
      </c>
      <c r="D10">
        <v>5134</v>
      </c>
      <c r="E10">
        <v>4995</v>
      </c>
      <c r="F10">
        <v>4946</v>
      </c>
      <c r="G10">
        <v>4839</v>
      </c>
      <c r="H10">
        <v>4945</v>
      </c>
      <c r="I10">
        <v>5012</v>
      </c>
      <c r="J10">
        <v>5105</v>
      </c>
      <c r="K10">
        <v>5154</v>
      </c>
      <c r="L10">
        <v>5318</v>
      </c>
      <c r="M10">
        <v>5630</v>
      </c>
    </row>
    <row r="11" spans="1:13" x14ac:dyDescent="0.35">
      <c r="A11" s="1">
        <v>2011</v>
      </c>
      <c r="B11">
        <v>5399</v>
      </c>
      <c r="C11">
        <v>5485</v>
      </c>
      <c r="D11">
        <v>5331</v>
      </c>
      <c r="E11">
        <v>5087</v>
      </c>
      <c r="F11">
        <v>5146</v>
      </c>
      <c r="G11">
        <v>5112</v>
      </c>
      <c r="H11">
        <v>5000</v>
      </c>
      <c r="I11">
        <v>5113</v>
      </c>
      <c r="J11">
        <v>5216</v>
      </c>
      <c r="K11">
        <v>5278</v>
      </c>
      <c r="L11">
        <v>5592</v>
      </c>
      <c r="M11">
        <v>5847</v>
      </c>
    </row>
    <row r="29" spans="1:22" ht="21" customHeight="1" x14ac:dyDescent="0.35"/>
    <row r="30" spans="1:22" x14ac:dyDescent="0.35">
      <c r="A30" s="1"/>
      <c r="E30" s="1"/>
    </row>
    <row r="31" spans="1:22" x14ac:dyDescent="0.35">
      <c r="A31" s="1" t="s">
        <v>13</v>
      </c>
      <c r="B31" s="3">
        <f>AVERAGE(B33:B116)</f>
        <v>4809.1785714285716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2" x14ac:dyDescent="0.35">
      <c r="C32" s="1"/>
      <c r="D32" s="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6" x14ac:dyDescent="0.35">
      <c r="A33" s="2">
        <v>38353</v>
      </c>
      <c r="B33">
        <v>4479</v>
      </c>
      <c r="C33" s="4"/>
      <c r="D33" s="4"/>
    </row>
    <row r="34" spans="1:6" x14ac:dyDescent="0.35">
      <c r="A34" s="2">
        <v>38384</v>
      </c>
      <c r="B34">
        <v>4496</v>
      </c>
      <c r="C34" s="4"/>
      <c r="D34" s="4"/>
      <c r="F34" s="4"/>
    </row>
    <row r="35" spans="1:6" x14ac:dyDescent="0.35">
      <c r="A35" s="2">
        <v>38412</v>
      </c>
      <c r="B35">
        <v>4333</v>
      </c>
      <c r="C35" s="4"/>
      <c r="D35" s="4"/>
      <c r="F35" s="4"/>
    </row>
    <row r="36" spans="1:6" x14ac:dyDescent="0.35">
      <c r="A36" s="2">
        <v>38443</v>
      </c>
      <c r="B36">
        <v>4184</v>
      </c>
      <c r="C36" s="4"/>
      <c r="D36" s="4"/>
      <c r="F36" s="4"/>
    </row>
    <row r="37" spans="1:6" x14ac:dyDescent="0.35">
      <c r="A37" s="2">
        <v>38473</v>
      </c>
      <c r="B37">
        <v>4212</v>
      </c>
      <c r="C37" s="4"/>
      <c r="D37" s="4"/>
      <c r="F37" s="4"/>
    </row>
    <row r="38" spans="1:6" x14ac:dyDescent="0.35">
      <c r="A38" s="2">
        <v>38504</v>
      </c>
      <c r="B38">
        <v>4115</v>
      </c>
      <c r="C38" s="4"/>
      <c r="D38" s="4"/>
      <c r="F38" s="4"/>
    </row>
    <row r="39" spans="1:6" x14ac:dyDescent="0.35">
      <c r="A39" s="2">
        <v>38534</v>
      </c>
      <c r="B39">
        <v>4095</v>
      </c>
      <c r="C39" s="4"/>
      <c r="D39" s="4"/>
      <c r="F39" s="4"/>
    </row>
    <row r="40" spans="1:6" x14ac:dyDescent="0.35">
      <c r="A40" s="2">
        <v>38565</v>
      </c>
      <c r="B40">
        <v>4217</v>
      </c>
      <c r="C40" s="4"/>
      <c r="D40" s="4"/>
      <c r="F40" s="4"/>
    </row>
    <row r="41" spans="1:6" x14ac:dyDescent="0.35">
      <c r="A41" s="2">
        <v>38596</v>
      </c>
      <c r="B41">
        <v>4267</v>
      </c>
      <c r="C41" s="4"/>
      <c r="D41" s="4"/>
      <c r="F41" s="4"/>
    </row>
    <row r="42" spans="1:6" x14ac:dyDescent="0.35">
      <c r="A42" s="2">
        <v>38626</v>
      </c>
      <c r="B42">
        <v>4441</v>
      </c>
      <c r="C42" s="4"/>
      <c r="D42" s="4"/>
      <c r="F42" s="4"/>
    </row>
    <row r="43" spans="1:6" x14ac:dyDescent="0.35">
      <c r="A43" s="2">
        <v>38657</v>
      </c>
      <c r="B43">
        <v>4534</v>
      </c>
      <c r="C43" s="4"/>
      <c r="D43" s="4"/>
      <c r="F43" s="4"/>
    </row>
    <row r="44" spans="1:6" x14ac:dyDescent="0.35">
      <c r="A44" s="2">
        <v>38687</v>
      </c>
      <c r="B44">
        <v>4840</v>
      </c>
      <c r="C44" s="4"/>
      <c r="D44" s="4"/>
      <c r="F44" s="4"/>
    </row>
    <row r="45" spans="1:6" x14ac:dyDescent="0.35">
      <c r="A45" s="2">
        <v>38718</v>
      </c>
      <c r="B45">
        <v>4510</v>
      </c>
      <c r="C45" s="4"/>
      <c r="D45" s="4"/>
      <c r="F45" s="4"/>
    </row>
    <row r="46" spans="1:6" x14ac:dyDescent="0.35">
      <c r="A46" s="2">
        <v>38749</v>
      </c>
      <c r="B46">
        <v>4630</v>
      </c>
      <c r="C46" s="4"/>
      <c r="D46" s="4"/>
      <c r="F46" s="4"/>
    </row>
    <row r="47" spans="1:6" x14ac:dyDescent="0.35">
      <c r="A47" s="2">
        <v>38777</v>
      </c>
      <c r="B47">
        <v>4400</v>
      </c>
      <c r="C47" s="4"/>
      <c r="D47" s="4"/>
      <c r="F47" s="4"/>
    </row>
    <row r="48" spans="1:6" x14ac:dyDescent="0.35">
      <c r="A48" s="2">
        <v>38808</v>
      </c>
      <c r="B48">
        <v>4195</v>
      </c>
      <c r="C48" s="4"/>
      <c r="D48" s="4"/>
      <c r="F48" s="4"/>
    </row>
    <row r="49" spans="1:6" x14ac:dyDescent="0.35">
      <c r="A49" s="2">
        <v>38838</v>
      </c>
      <c r="B49">
        <v>4367</v>
      </c>
      <c r="C49" s="4"/>
      <c r="D49" s="4"/>
      <c r="F49" s="4"/>
    </row>
    <row r="50" spans="1:6" x14ac:dyDescent="0.35">
      <c r="A50" s="2">
        <v>38869</v>
      </c>
      <c r="B50">
        <v>4252</v>
      </c>
      <c r="C50" s="4"/>
      <c r="D50" s="4"/>
      <c r="F50" s="4"/>
    </row>
    <row r="51" spans="1:6" x14ac:dyDescent="0.35">
      <c r="A51" s="2">
        <v>38899</v>
      </c>
      <c r="B51">
        <v>4252</v>
      </c>
      <c r="C51" s="4"/>
      <c r="D51" s="4"/>
      <c r="F51" s="4"/>
    </row>
    <row r="52" spans="1:6" x14ac:dyDescent="0.35">
      <c r="A52" s="2">
        <v>38930</v>
      </c>
      <c r="B52">
        <v>4318</v>
      </c>
      <c r="C52" s="4"/>
      <c r="D52" s="4"/>
      <c r="F52" s="4"/>
    </row>
    <row r="53" spans="1:6" x14ac:dyDescent="0.35">
      <c r="A53" s="2">
        <v>38961</v>
      </c>
      <c r="B53">
        <v>4386</v>
      </c>
      <c r="C53" s="4"/>
      <c r="D53" s="4"/>
      <c r="F53" s="4"/>
    </row>
    <row r="54" spans="1:6" x14ac:dyDescent="0.35">
      <c r="A54" s="2">
        <v>38991</v>
      </c>
      <c r="B54">
        <v>4526</v>
      </c>
      <c r="C54" s="4"/>
      <c r="D54" s="4"/>
      <c r="F54" s="4"/>
    </row>
    <row r="55" spans="1:6" x14ac:dyDescent="0.35">
      <c r="A55" s="2">
        <v>39022</v>
      </c>
      <c r="B55">
        <v>4726</v>
      </c>
      <c r="C55" s="4"/>
      <c r="D55" s="4"/>
      <c r="F55" s="4"/>
    </row>
    <row r="56" spans="1:6" x14ac:dyDescent="0.35">
      <c r="A56" s="2">
        <v>39052</v>
      </c>
      <c r="B56">
        <v>4992</v>
      </c>
      <c r="C56" s="4"/>
      <c r="D56" s="4"/>
      <c r="F56" s="4"/>
    </row>
    <row r="57" spans="1:6" x14ac:dyDescent="0.35">
      <c r="A57" s="2">
        <v>39083</v>
      </c>
      <c r="B57">
        <v>4765</v>
      </c>
      <c r="C57" s="4"/>
      <c r="D57" s="4"/>
      <c r="F57" s="4"/>
    </row>
    <row r="58" spans="1:6" x14ac:dyDescent="0.35">
      <c r="A58" s="2">
        <v>39114</v>
      </c>
      <c r="B58">
        <v>4689</v>
      </c>
      <c r="C58" s="4"/>
      <c r="D58" s="4"/>
      <c r="F58" s="4"/>
    </row>
    <row r="59" spans="1:6" x14ac:dyDescent="0.35">
      <c r="A59" s="2">
        <v>39142</v>
      </c>
      <c r="B59">
        <v>4634</v>
      </c>
      <c r="C59" s="4"/>
      <c r="D59" s="4"/>
      <c r="F59" s="4"/>
    </row>
    <row r="60" spans="1:6" x14ac:dyDescent="0.35">
      <c r="A60" s="2">
        <v>39173</v>
      </c>
      <c r="B60">
        <v>4575</v>
      </c>
      <c r="C60" s="4"/>
      <c r="D60" s="4"/>
      <c r="F60" s="4"/>
    </row>
    <row r="61" spans="1:6" x14ac:dyDescent="0.35">
      <c r="A61" s="2">
        <v>39203</v>
      </c>
      <c r="B61">
        <v>4513</v>
      </c>
      <c r="C61" s="4"/>
      <c r="D61" s="4"/>
      <c r="F61" s="4"/>
    </row>
    <row r="62" spans="1:6" x14ac:dyDescent="0.35">
      <c r="A62" s="2">
        <v>39234</v>
      </c>
      <c r="B62">
        <v>4427</v>
      </c>
      <c r="C62" s="4"/>
      <c r="D62" s="4"/>
      <c r="F62" s="4"/>
    </row>
    <row r="63" spans="1:6" x14ac:dyDescent="0.35">
      <c r="A63" s="2">
        <v>39264</v>
      </c>
      <c r="B63">
        <v>4458</v>
      </c>
      <c r="C63" s="4"/>
      <c r="D63" s="4"/>
      <c r="F63" s="4"/>
    </row>
    <row r="64" spans="1:6" x14ac:dyDescent="0.35">
      <c r="A64" s="2">
        <v>39295</v>
      </c>
      <c r="B64">
        <v>4549</v>
      </c>
      <c r="C64" s="4"/>
      <c r="D64" s="4"/>
      <c r="F64" s="4"/>
    </row>
    <row r="65" spans="1:6" x14ac:dyDescent="0.35">
      <c r="A65" s="2">
        <v>39326</v>
      </c>
      <c r="B65">
        <v>4569</v>
      </c>
      <c r="C65" s="4"/>
      <c r="D65" s="4"/>
      <c r="F65" s="4"/>
    </row>
    <row r="66" spans="1:6" x14ac:dyDescent="0.35">
      <c r="A66" s="2">
        <v>39356</v>
      </c>
      <c r="B66">
        <v>4663</v>
      </c>
      <c r="C66" s="4"/>
      <c r="D66" s="4"/>
      <c r="F66" s="4"/>
    </row>
    <row r="67" spans="1:6" x14ac:dyDescent="0.35">
      <c r="A67" s="2">
        <v>39387</v>
      </c>
      <c r="B67">
        <v>4939</v>
      </c>
      <c r="C67" s="4"/>
      <c r="D67" s="4"/>
      <c r="F67" s="4"/>
    </row>
    <row r="68" spans="1:6" x14ac:dyDescent="0.35">
      <c r="A68" s="2">
        <v>39417</v>
      </c>
      <c r="B68">
        <v>5252</v>
      </c>
      <c r="C68" s="4"/>
      <c r="D68" s="4"/>
      <c r="F68" s="4"/>
    </row>
    <row r="69" spans="1:6" x14ac:dyDescent="0.35">
      <c r="A69" s="2">
        <v>39448</v>
      </c>
      <c r="B69">
        <v>4968</v>
      </c>
      <c r="C69" s="4"/>
      <c r="D69" s="4"/>
      <c r="F69" s="4"/>
    </row>
    <row r="70" spans="1:6" x14ac:dyDescent="0.35">
      <c r="A70" s="2">
        <v>39479</v>
      </c>
      <c r="B70">
        <v>4847</v>
      </c>
      <c r="C70" s="4"/>
      <c r="D70" s="4"/>
      <c r="F70" s="4"/>
    </row>
    <row r="71" spans="1:6" x14ac:dyDescent="0.35">
      <c r="A71" s="2">
        <v>39508</v>
      </c>
      <c r="B71">
        <v>4747</v>
      </c>
      <c r="C71" s="4"/>
      <c r="D71" s="4"/>
      <c r="F71" s="4"/>
    </row>
    <row r="72" spans="1:6" x14ac:dyDescent="0.35">
      <c r="A72" s="2">
        <v>39539</v>
      </c>
      <c r="B72">
        <v>4548</v>
      </c>
      <c r="C72" s="4"/>
      <c r="D72" s="4"/>
      <c r="F72" s="4"/>
    </row>
    <row r="73" spans="1:6" x14ac:dyDescent="0.35">
      <c r="A73" s="2">
        <v>39569</v>
      </c>
      <c r="B73">
        <v>4590</v>
      </c>
      <c r="C73" s="4"/>
      <c r="D73" s="4"/>
      <c r="F73" s="4"/>
    </row>
    <row r="74" spans="1:6" x14ac:dyDescent="0.35">
      <c r="A74" s="2">
        <v>39600</v>
      </c>
      <c r="B74">
        <v>4378</v>
      </c>
      <c r="C74" s="4"/>
      <c r="D74" s="4"/>
      <c r="F74" s="4"/>
    </row>
    <row r="75" spans="1:6" x14ac:dyDescent="0.35">
      <c r="A75" s="2">
        <v>39630</v>
      </c>
      <c r="B75">
        <v>4583</v>
      </c>
      <c r="C75" s="4"/>
      <c r="D75" s="4"/>
      <c r="F75" s="4"/>
    </row>
    <row r="76" spans="1:6" x14ac:dyDescent="0.35">
      <c r="A76" s="2">
        <v>39661</v>
      </c>
      <c r="B76">
        <v>4665</v>
      </c>
      <c r="C76" s="4"/>
      <c r="D76" s="4"/>
      <c r="F76" s="4"/>
    </row>
    <row r="77" spans="1:6" x14ac:dyDescent="0.35">
      <c r="A77" s="2">
        <v>39692</v>
      </c>
      <c r="B77">
        <v>4789</v>
      </c>
      <c r="C77" s="4"/>
      <c r="D77" s="4"/>
      <c r="F77" s="4"/>
    </row>
    <row r="78" spans="1:6" x14ac:dyDescent="0.35">
      <c r="A78" s="2">
        <v>39722</v>
      </c>
      <c r="B78">
        <v>4754</v>
      </c>
      <c r="C78" s="4"/>
      <c r="D78" s="4"/>
      <c r="F78" s="4"/>
    </row>
    <row r="79" spans="1:6" x14ac:dyDescent="0.35">
      <c r="A79" s="2">
        <v>39753</v>
      </c>
      <c r="B79">
        <v>5036</v>
      </c>
      <c r="C79" s="4"/>
      <c r="D79" s="4"/>
      <c r="F79" s="4"/>
    </row>
    <row r="80" spans="1:6" x14ac:dyDescent="0.35">
      <c r="A80" s="2">
        <v>39783</v>
      </c>
      <c r="B80">
        <v>5352</v>
      </c>
      <c r="C80" s="4"/>
      <c r="D80" s="4"/>
      <c r="F80" s="4"/>
    </row>
    <row r="81" spans="1:6" x14ac:dyDescent="0.35">
      <c r="A81" s="2">
        <v>39814</v>
      </c>
      <c r="B81">
        <v>5077</v>
      </c>
      <c r="C81" s="4"/>
      <c r="D81" s="4"/>
      <c r="F81" s="4"/>
    </row>
    <row r="82" spans="1:6" x14ac:dyDescent="0.35">
      <c r="A82" s="2">
        <v>39845</v>
      </c>
      <c r="B82">
        <v>5151</v>
      </c>
      <c r="C82" s="4"/>
      <c r="D82" s="4"/>
      <c r="F82" s="4"/>
    </row>
    <row r="83" spans="1:6" x14ac:dyDescent="0.35">
      <c r="A83" s="2">
        <v>39873</v>
      </c>
      <c r="B83">
        <v>4951</v>
      </c>
      <c r="C83" s="4"/>
      <c r="D83" s="4"/>
      <c r="F83" s="4"/>
    </row>
    <row r="84" spans="1:6" x14ac:dyDescent="0.35">
      <c r="A84" s="2">
        <v>39904</v>
      </c>
      <c r="B84">
        <v>4826</v>
      </c>
      <c r="C84" s="4"/>
      <c r="D84" s="4"/>
      <c r="F84" s="4"/>
    </row>
    <row r="85" spans="1:6" x14ac:dyDescent="0.35">
      <c r="A85" s="2">
        <v>39934</v>
      </c>
      <c r="B85">
        <v>4837</v>
      </c>
      <c r="C85" s="4"/>
      <c r="D85" s="4"/>
      <c r="F85" s="4"/>
    </row>
    <row r="86" spans="1:6" x14ac:dyDescent="0.35">
      <c r="A86" s="2">
        <v>39965</v>
      </c>
      <c r="B86">
        <v>4703</v>
      </c>
      <c r="C86" s="4"/>
      <c r="D86" s="4"/>
      <c r="F86" s="4"/>
    </row>
    <row r="87" spans="1:6" x14ac:dyDescent="0.35">
      <c r="A87" s="2">
        <v>39995</v>
      </c>
      <c r="B87">
        <v>4811</v>
      </c>
      <c r="C87" s="4"/>
      <c r="D87" s="4"/>
      <c r="F87" s="4"/>
    </row>
    <row r="88" spans="1:6" x14ac:dyDescent="0.35">
      <c r="A88" s="2">
        <v>40026</v>
      </c>
      <c r="B88">
        <v>4825</v>
      </c>
      <c r="C88" s="4"/>
      <c r="D88" s="4"/>
      <c r="F88" s="4"/>
    </row>
    <row r="89" spans="1:6" x14ac:dyDescent="0.35">
      <c r="A89" s="2">
        <v>40057</v>
      </c>
      <c r="B89">
        <v>4862</v>
      </c>
      <c r="C89" s="4"/>
      <c r="D89" s="4"/>
      <c r="F89" s="4"/>
    </row>
    <row r="90" spans="1:6" x14ac:dyDescent="0.35">
      <c r="A90" s="2">
        <v>40087</v>
      </c>
      <c r="B90">
        <v>4986</v>
      </c>
      <c r="C90" s="4"/>
      <c r="D90" s="4"/>
      <c r="F90" s="4"/>
    </row>
    <row r="91" spans="1:6" x14ac:dyDescent="0.35">
      <c r="A91" s="2">
        <v>40118</v>
      </c>
      <c r="B91">
        <v>5262</v>
      </c>
      <c r="C91" s="4"/>
      <c r="D91" s="4"/>
      <c r="F91" s="4"/>
    </row>
    <row r="92" spans="1:6" x14ac:dyDescent="0.35">
      <c r="A92" s="2">
        <v>40148</v>
      </c>
      <c r="B92">
        <v>5476</v>
      </c>
      <c r="C92" s="4"/>
      <c r="D92" s="4"/>
      <c r="F92" s="4"/>
    </row>
    <row r="93" spans="1:6" x14ac:dyDescent="0.35">
      <c r="A93" s="2">
        <v>40179</v>
      </c>
      <c r="B93">
        <v>5218</v>
      </c>
      <c r="C93" s="4"/>
      <c r="D93" s="4"/>
      <c r="F93" s="4"/>
    </row>
    <row r="94" spans="1:6" x14ac:dyDescent="0.35">
      <c r="A94" s="2">
        <v>40210</v>
      </c>
      <c r="B94">
        <v>5245</v>
      </c>
      <c r="C94" s="4"/>
      <c r="D94" s="4"/>
      <c r="F94" s="4"/>
    </row>
    <row r="95" spans="1:6" x14ac:dyDescent="0.35">
      <c r="A95" s="2">
        <v>40238</v>
      </c>
      <c r="B95">
        <v>5134</v>
      </c>
      <c r="C95" s="4"/>
      <c r="D95" s="4"/>
      <c r="F95" s="4"/>
    </row>
    <row r="96" spans="1:6" x14ac:dyDescent="0.35">
      <c r="A96" s="2">
        <v>40269</v>
      </c>
      <c r="B96">
        <v>4995</v>
      </c>
      <c r="C96" s="4"/>
      <c r="D96" s="4"/>
      <c r="F96" s="4"/>
    </row>
    <row r="97" spans="1:6" x14ac:dyDescent="0.35">
      <c r="A97" s="2">
        <v>40299</v>
      </c>
      <c r="B97">
        <v>4946</v>
      </c>
      <c r="C97" s="4"/>
      <c r="D97" s="4"/>
      <c r="F97" s="4"/>
    </row>
    <row r="98" spans="1:6" x14ac:dyDescent="0.35">
      <c r="A98" s="2">
        <v>40330</v>
      </c>
      <c r="B98">
        <v>4839</v>
      </c>
      <c r="C98" s="4"/>
      <c r="D98" s="4"/>
      <c r="F98" s="4"/>
    </row>
    <row r="99" spans="1:6" x14ac:dyDescent="0.35">
      <c r="A99" s="2">
        <v>40360</v>
      </c>
      <c r="B99">
        <v>4945</v>
      </c>
      <c r="C99" s="4"/>
      <c r="D99" s="4"/>
      <c r="F99" s="4"/>
    </row>
    <row r="100" spans="1:6" x14ac:dyDescent="0.35">
      <c r="A100" s="2">
        <v>40391</v>
      </c>
      <c r="B100">
        <v>5012</v>
      </c>
      <c r="C100" s="4"/>
      <c r="D100" s="4"/>
      <c r="F100" s="4"/>
    </row>
    <row r="101" spans="1:6" x14ac:dyDescent="0.35">
      <c r="A101" s="2">
        <v>40422</v>
      </c>
      <c r="B101">
        <v>5105</v>
      </c>
      <c r="C101" s="4"/>
      <c r="D101" s="4"/>
      <c r="F101" s="4"/>
    </row>
    <row r="102" spans="1:6" x14ac:dyDescent="0.35">
      <c r="A102" s="2">
        <v>40452</v>
      </c>
      <c r="B102">
        <v>5154</v>
      </c>
      <c r="C102" s="4"/>
      <c r="D102" s="4"/>
      <c r="F102" s="4"/>
    </row>
    <row r="103" spans="1:6" x14ac:dyDescent="0.35">
      <c r="A103" s="2">
        <v>40483</v>
      </c>
      <c r="B103">
        <v>5318</v>
      </c>
      <c r="C103" s="4"/>
      <c r="D103" s="4"/>
      <c r="F103" s="4"/>
    </row>
    <row r="104" spans="1:6" x14ac:dyDescent="0.35">
      <c r="A104" s="2">
        <v>40513</v>
      </c>
      <c r="B104">
        <v>5630</v>
      </c>
      <c r="C104" s="4"/>
      <c r="D104" s="4"/>
      <c r="F104" s="4"/>
    </row>
    <row r="105" spans="1:6" x14ac:dyDescent="0.35">
      <c r="A105" s="2">
        <v>40544</v>
      </c>
      <c r="B105">
        <v>5399</v>
      </c>
      <c r="C105" s="4"/>
      <c r="D105" s="4"/>
      <c r="F105" s="4"/>
    </row>
    <row r="106" spans="1:6" x14ac:dyDescent="0.35">
      <c r="A106" s="2">
        <v>40575</v>
      </c>
      <c r="B106">
        <v>5485</v>
      </c>
      <c r="C106" s="4"/>
      <c r="D106" s="4"/>
      <c r="F106" s="4"/>
    </row>
    <row r="107" spans="1:6" x14ac:dyDescent="0.35">
      <c r="A107" s="2">
        <v>40603</v>
      </c>
      <c r="B107">
        <v>5331</v>
      </c>
      <c r="C107" s="4"/>
      <c r="D107" s="4"/>
      <c r="F107" s="4"/>
    </row>
    <row r="108" spans="1:6" x14ac:dyDescent="0.35">
      <c r="A108" s="2">
        <v>40634</v>
      </c>
      <c r="B108">
        <v>5087</v>
      </c>
      <c r="C108" s="4"/>
      <c r="D108" s="4"/>
      <c r="F108" s="4"/>
    </row>
    <row r="109" spans="1:6" x14ac:dyDescent="0.35">
      <c r="A109" s="2">
        <v>40664</v>
      </c>
      <c r="B109">
        <v>5146</v>
      </c>
      <c r="C109" s="4"/>
      <c r="D109" s="4"/>
      <c r="F109" s="4"/>
    </row>
    <row r="110" spans="1:6" x14ac:dyDescent="0.35">
      <c r="A110" s="2">
        <v>40695</v>
      </c>
      <c r="B110">
        <v>5112</v>
      </c>
      <c r="C110" s="4"/>
      <c r="D110" s="4"/>
      <c r="F110" s="4"/>
    </row>
    <row r="111" spans="1:6" x14ac:dyDescent="0.35">
      <c r="A111" s="2">
        <v>40725</v>
      </c>
      <c r="B111">
        <v>5000</v>
      </c>
      <c r="C111" s="4"/>
      <c r="D111" s="4"/>
      <c r="F111" s="4"/>
    </row>
    <row r="112" spans="1:6" x14ac:dyDescent="0.35">
      <c r="A112" s="2">
        <v>40756</v>
      </c>
      <c r="B112">
        <v>5113</v>
      </c>
      <c r="C112" s="4"/>
      <c r="D112" s="4"/>
      <c r="F112" s="4"/>
    </row>
    <row r="113" spans="1:24" x14ac:dyDescent="0.35">
      <c r="A113" s="2">
        <v>40787</v>
      </c>
      <c r="B113">
        <v>5216</v>
      </c>
      <c r="C113" s="4"/>
      <c r="D113" s="4"/>
      <c r="F113" s="4"/>
    </row>
    <row r="114" spans="1:24" x14ac:dyDescent="0.35">
      <c r="A114" s="2">
        <v>40817</v>
      </c>
      <c r="B114">
        <v>5278</v>
      </c>
      <c r="C114" s="4"/>
      <c r="D114" s="4"/>
      <c r="F114" s="4"/>
    </row>
    <row r="115" spans="1:24" x14ac:dyDescent="0.35">
      <c r="A115" s="2">
        <v>40848</v>
      </c>
      <c r="B115">
        <v>5592</v>
      </c>
      <c r="C115" s="4"/>
      <c r="D115" s="4"/>
      <c r="F115" s="4"/>
    </row>
    <row r="116" spans="1:24" x14ac:dyDescent="0.35">
      <c r="A116" s="2">
        <v>40878</v>
      </c>
      <c r="B116">
        <v>5847</v>
      </c>
      <c r="C116" s="4"/>
      <c r="D116" s="4"/>
      <c r="F116" s="4"/>
    </row>
    <row r="117" spans="1:24" x14ac:dyDescent="0.35">
      <c r="A117" s="1" t="s">
        <v>16</v>
      </c>
      <c r="B117" s="3">
        <f>SUM(B33:B116)</f>
        <v>403971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>
        <f t="shared" ref="S117" si="0">SUM(S33:S116)</f>
        <v>0</v>
      </c>
      <c r="T117" s="3">
        <f t="shared" ref="T117" si="1">SUM(T33:T116)</f>
        <v>0</v>
      </c>
      <c r="U117" s="3">
        <f t="shared" ref="U117" si="2">SUM(U33:U116)</f>
        <v>0</v>
      </c>
      <c r="V117" s="3">
        <f t="shared" ref="V117" si="3">SUM(V33:V116)</f>
        <v>0</v>
      </c>
      <c r="W117" s="3">
        <f t="shared" ref="W117" si="4">SUM(W33:W116)</f>
        <v>0</v>
      </c>
      <c r="X117" s="3">
        <f t="shared" ref="X117" si="5">SUM(X33:X116)</f>
        <v>0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07195-00DD-407B-9593-70928E9059CA}">
  <dimension ref="A3:X109"/>
  <sheetViews>
    <sheetView workbookViewId="0">
      <selection activeCell="Q11" sqref="Q11"/>
    </sheetView>
  </sheetViews>
  <sheetFormatPr defaultRowHeight="14.5" x14ac:dyDescent="0.35"/>
  <cols>
    <col min="1" max="1" width="9.453125" bestFit="1" customWidth="1"/>
    <col min="4" max="4" width="10.36328125" customWidth="1"/>
    <col min="5" max="5" width="10.54296875" customWidth="1"/>
  </cols>
  <sheetData>
    <row r="3" spans="1:13" x14ac:dyDescent="0.35">
      <c r="B3" s="1"/>
    </row>
    <row r="4" spans="1:13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35">
      <c r="A5" s="1"/>
    </row>
    <row r="6" spans="1:13" x14ac:dyDescent="0.35">
      <c r="A6" s="1"/>
    </row>
    <row r="7" spans="1:13" x14ac:dyDescent="0.35">
      <c r="A7" s="1"/>
    </row>
    <row r="8" spans="1:13" x14ac:dyDescent="0.35">
      <c r="A8" s="1"/>
    </row>
    <row r="9" spans="1:13" x14ac:dyDescent="0.35">
      <c r="A9" s="1"/>
    </row>
    <row r="10" spans="1:13" x14ac:dyDescent="0.35">
      <c r="A10" s="1"/>
    </row>
    <row r="11" spans="1:13" x14ac:dyDescent="0.35">
      <c r="A11" s="1"/>
    </row>
    <row r="19" spans="1:22" x14ac:dyDescent="0.35">
      <c r="A19" s="1" t="s">
        <v>102</v>
      </c>
    </row>
    <row r="20" spans="1:22" x14ac:dyDescent="0.35">
      <c r="D20" s="1" t="s">
        <v>104</v>
      </c>
      <c r="E20" s="1">
        <v>0</v>
      </c>
      <c r="F20" s="1">
        <v>1</v>
      </c>
      <c r="G20" s="1">
        <v>2</v>
      </c>
      <c r="H20" s="1">
        <v>3</v>
      </c>
      <c r="I20" s="1">
        <v>4</v>
      </c>
      <c r="J20" s="1">
        <v>5</v>
      </c>
      <c r="K20" s="1">
        <v>6</v>
      </c>
      <c r="L20" s="1">
        <v>7</v>
      </c>
      <c r="M20" s="1">
        <v>8</v>
      </c>
      <c r="N20" s="1">
        <v>9</v>
      </c>
      <c r="O20" s="1">
        <v>10</v>
      </c>
      <c r="P20" s="1">
        <v>11</v>
      </c>
      <c r="Q20" s="1">
        <v>12</v>
      </c>
    </row>
    <row r="21" spans="1:22" x14ac:dyDescent="0.35">
      <c r="E21" s="1">
        <f t="shared" ref="E21:Q21" si="0">+E109/$D$109</f>
        <v>1</v>
      </c>
      <c r="F21" s="1">
        <f>+F109/$D$109</f>
        <v>0.86646165977731926</v>
      </c>
      <c r="G21" s="1">
        <f t="shared" si="0"/>
        <v>0.74316113306169618</v>
      </c>
      <c r="H21" s="1">
        <f t="shared" si="0"/>
        <v>0.6201812766577911</v>
      </c>
      <c r="I21" s="1">
        <f t="shared" si="0"/>
        <v>0.48345901666492119</v>
      </c>
      <c r="J21" s="1">
        <f t="shared" si="0"/>
        <v>0.39811911743178091</v>
      </c>
      <c r="K21" s="1">
        <f t="shared" si="0"/>
        <v>0.34901368931732302</v>
      </c>
      <c r="L21" s="1">
        <f t="shared" si="0"/>
        <v>0.35790194946299569</v>
      </c>
      <c r="M21" s="1">
        <f t="shared" si="0"/>
        <v>0.39622929378190808</v>
      </c>
      <c r="N21" s="1">
        <f t="shared" si="0"/>
        <v>0.49132402637034067</v>
      </c>
      <c r="O21" s="1">
        <f t="shared" si="0"/>
        <v>0.5611864698139446</v>
      </c>
      <c r="P21" s="1">
        <f t="shared" si="0"/>
        <v>0.60884278621166732</v>
      </c>
      <c r="Q21" s="1">
        <f t="shared" si="0"/>
        <v>0.65472357396318293</v>
      </c>
    </row>
    <row r="23" spans="1:22" x14ac:dyDescent="0.35">
      <c r="A23" s="1" t="s">
        <v>13</v>
      </c>
      <c r="B23" s="3">
        <f>AVERAGE(B25:B108)</f>
        <v>4809.1785714285716</v>
      </c>
      <c r="R23" s="1"/>
    </row>
    <row r="24" spans="1:22" x14ac:dyDescent="0.35">
      <c r="C24" s="1" t="s">
        <v>14</v>
      </c>
      <c r="D24" s="5" t="s">
        <v>17</v>
      </c>
      <c r="E24" s="1" t="s">
        <v>29</v>
      </c>
      <c r="F24" s="1" t="s">
        <v>15</v>
      </c>
      <c r="G24" s="1" t="s">
        <v>18</v>
      </c>
      <c r="H24" s="1" t="s">
        <v>19</v>
      </c>
      <c r="I24" s="1" t="s">
        <v>20</v>
      </c>
      <c r="J24" s="1" t="s">
        <v>21</v>
      </c>
      <c r="K24" s="1" t="s">
        <v>22</v>
      </c>
      <c r="L24" s="1" t="s">
        <v>23</v>
      </c>
      <c r="M24" s="1" t="s">
        <v>24</v>
      </c>
      <c r="N24" s="1" t="s">
        <v>25</v>
      </c>
      <c r="O24" s="1" t="s">
        <v>26</v>
      </c>
      <c r="P24" s="1" t="s">
        <v>27</v>
      </c>
      <c r="Q24" s="1" t="s">
        <v>28</v>
      </c>
      <c r="R24" s="1"/>
      <c r="S24" s="1"/>
      <c r="T24" s="1"/>
      <c r="U24" s="1"/>
      <c r="V24" s="1"/>
    </row>
    <row r="25" spans="1:22" x14ac:dyDescent="0.35">
      <c r="A25" s="2">
        <v>38353</v>
      </c>
      <c r="B25">
        <v>4479</v>
      </c>
      <c r="C25" s="4">
        <f t="shared" ref="C25:C88" si="1">+B25-$B$23</f>
        <v>-330.17857142857156</v>
      </c>
      <c r="D25" s="4">
        <f>+C25^2</f>
        <v>109017.88903061234</v>
      </c>
      <c r="E25">
        <f>+C25*C25</f>
        <v>109017.88903061234</v>
      </c>
    </row>
    <row r="26" spans="1:22" x14ac:dyDescent="0.35">
      <c r="A26" s="2">
        <v>38384</v>
      </c>
      <c r="B26">
        <v>4496</v>
      </c>
      <c r="C26" s="4">
        <f t="shared" si="1"/>
        <v>-313.17857142857156</v>
      </c>
      <c r="D26" s="4">
        <f t="shared" ref="D26:D89" si="2">+C26^2</f>
        <v>98080.817602040901</v>
      </c>
      <c r="E26">
        <f t="shared" ref="E26:E89" si="3">+C26*C26</f>
        <v>98080.817602040901</v>
      </c>
      <c r="F26" s="4">
        <f t="shared" ref="F26:F89" si="4">+C26*C25</f>
        <v>103404.85331632661</v>
      </c>
    </row>
    <row r="27" spans="1:22" x14ac:dyDescent="0.35">
      <c r="A27" s="2">
        <v>38412</v>
      </c>
      <c r="B27">
        <v>4333</v>
      </c>
      <c r="C27" s="4">
        <f t="shared" si="1"/>
        <v>-476.17857142857156</v>
      </c>
      <c r="D27" s="4">
        <f t="shared" si="2"/>
        <v>226746.03188775523</v>
      </c>
      <c r="E27">
        <f t="shared" si="3"/>
        <v>226746.03188775523</v>
      </c>
      <c r="F27" s="4">
        <f t="shared" si="4"/>
        <v>149128.92474489808</v>
      </c>
      <c r="G27">
        <f t="shared" ref="G27:G90" si="5">+C27*C25</f>
        <v>157223.96045918379</v>
      </c>
    </row>
    <row r="28" spans="1:22" x14ac:dyDescent="0.35">
      <c r="A28" s="2">
        <v>38443</v>
      </c>
      <c r="B28">
        <v>4184</v>
      </c>
      <c r="C28" s="4">
        <f t="shared" si="1"/>
        <v>-625.17857142857156</v>
      </c>
      <c r="D28" s="4">
        <f t="shared" si="2"/>
        <v>390848.24617346952</v>
      </c>
      <c r="E28">
        <f t="shared" si="3"/>
        <v>390848.24617346952</v>
      </c>
      <c r="F28" s="4">
        <f t="shared" si="4"/>
        <v>297696.63903061236</v>
      </c>
      <c r="G28">
        <f t="shared" si="5"/>
        <v>195792.53188775523</v>
      </c>
      <c r="H28">
        <f t="shared" ref="H28:H91" si="6">+C28*C25</f>
        <v>206420.56760204094</v>
      </c>
    </row>
    <row r="29" spans="1:22" x14ac:dyDescent="0.35">
      <c r="A29" s="2">
        <v>38473</v>
      </c>
      <c r="B29">
        <v>4212</v>
      </c>
      <c r="C29" s="4">
        <f t="shared" si="1"/>
        <v>-597.17857142857156</v>
      </c>
      <c r="D29" s="4">
        <f t="shared" si="2"/>
        <v>356622.24617346952</v>
      </c>
      <c r="E29">
        <f t="shared" si="3"/>
        <v>356622.24617346952</v>
      </c>
      <c r="F29" s="4">
        <f t="shared" si="4"/>
        <v>373343.24617346952</v>
      </c>
      <c r="G29">
        <f t="shared" si="5"/>
        <v>284363.63903061236</v>
      </c>
      <c r="H29">
        <f t="shared" si="6"/>
        <v>187023.53188775523</v>
      </c>
      <c r="I29">
        <f t="shared" ref="I29:I92" si="7">+C29*C25</f>
        <v>197175.56760204094</v>
      </c>
    </row>
    <row r="30" spans="1:22" x14ac:dyDescent="0.35">
      <c r="A30" s="2">
        <v>38504</v>
      </c>
      <c r="B30">
        <v>4115</v>
      </c>
      <c r="C30" s="4">
        <f t="shared" si="1"/>
        <v>-694.17857142857156</v>
      </c>
      <c r="D30" s="4">
        <f t="shared" si="2"/>
        <v>481883.88903061242</v>
      </c>
      <c r="E30">
        <f t="shared" si="3"/>
        <v>481883.88903061242</v>
      </c>
      <c r="F30" s="4">
        <f t="shared" si="4"/>
        <v>414548.567602041</v>
      </c>
      <c r="G30">
        <f t="shared" si="5"/>
        <v>433985.567602041</v>
      </c>
      <c r="H30">
        <f t="shared" si="6"/>
        <v>330552.96045918384</v>
      </c>
      <c r="I30">
        <f t="shared" si="7"/>
        <v>217401.85331632665</v>
      </c>
      <c r="J30">
        <f t="shared" ref="J30:J93" si="8">+C30*C25</f>
        <v>229202.88903061236</v>
      </c>
    </row>
    <row r="31" spans="1:22" x14ac:dyDescent="0.35">
      <c r="A31" s="2">
        <v>38534</v>
      </c>
      <c r="B31">
        <v>4095</v>
      </c>
      <c r="C31" s="4">
        <f t="shared" si="1"/>
        <v>-714.17857142857156</v>
      </c>
      <c r="D31" s="4">
        <f t="shared" si="2"/>
        <v>510051.03188775526</v>
      </c>
      <c r="E31">
        <f t="shared" si="3"/>
        <v>510051.03188775526</v>
      </c>
      <c r="F31" s="4">
        <f t="shared" si="4"/>
        <v>495767.46045918384</v>
      </c>
      <c r="G31">
        <f t="shared" si="5"/>
        <v>426492.13903061242</v>
      </c>
      <c r="H31">
        <f t="shared" si="6"/>
        <v>446489.13903061242</v>
      </c>
      <c r="I31">
        <f t="shared" si="7"/>
        <v>340076.53188775526</v>
      </c>
      <c r="J31">
        <f t="shared" si="8"/>
        <v>223665.4247448981</v>
      </c>
      <c r="K31">
        <f t="shared" ref="K31:K94" si="9">+C31*C25</f>
        <v>235806.46045918381</v>
      </c>
    </row>
    <row r="32" spans="1:22" x14ac:dyDescent="0.35">
      <c r="A32" s="2">
        <v>38565</v>
      </c>
      <c r="B32">
        <v>4217</v>
      </c>
      <c r="C32" s="4">
        <f t="shared" si="1"/>
        <v>-592.17857142857156</v>
      </c>
      <c r="D32" s="4">
        <f t="shared" si="2"/>
        <v>350675.46045918384</v>
      </c>
      <c r="E32">
        <f t="shared" si="3"/>
        <v>350675.46045918384</v>
      </c>
      <c r="F32" s="4">
        <f t="shared" si="4"/>
        <v>422921.24617346958</v>
      </c>
      <c r="G32">
        <f t="shared" si="5"/>
        <v>411077.6747448981</v>
      </c>
      <c r="H32">
        <f t="shared" si="6"/>
        <v>353636.35331632668</v>
      </c>
      <c r="I32">
        <f t="shared" si="7"/>
        <v>370217.35331632668</v>
      </c>
      <c r="J32">
        <f t="shared" si="8"/>
        <v>281982.74617346952</v>
      </c>
      <c r="K32">
        <f t="shared" si="9"/>
        <v>185457.63903061236</v>
      </c>
      <c r="L32">
        <f t="shared" ref="L32:L95" si="10">+C32*C25</f>
        <v>195524.67474489808</v>
      </c>
    </row>
    <row r="33" spans="1:18" x14ac:dyDescent="0.35">
      <c r="A33" s="2">
        <v>38596</v>
      </c>
      <c r="B33">
        <v>4267</v>
      </c>
      <c r="C33" s="4">
        <f t="shared" si="1"/>
        <v>-542.17857142857156</v>
      </c>
      <c r="D33" s="4">
        <f t="shared" si="2"/>
        <v>293957.60331632668</v>
      </c>
      <c r="E33">
        <f t="shared" si="3"/>
        <v>293957.60331632668</v>
      </c>
      <c r="F33" s="4">
        <f t="shared" si="4"/>
        <v>321066.53188775526</v>
      </c>
      <c r="G33">
        <f t="shared" si="5"/>
        <v>387212.317602041</v>
      </c>
      <c r="H33">
        <f t="shared" si="6"/>
        <v>376368.74617346952</v>
      </c>
      <c r="I33">
        <f t="shared" si="7"/>
        <v>323777.4247448981</v>
      </c>
      <c r="J33">
        <f t="shared" si="8"/>
        <v>338958.4247448981</v>
      </c>
      <c r="K33">
        <f t="shared" si="9"/>
        <v>258173.81760204094</v>
      </c>
      <c r="L33">
        <f t="shared" si="10"/>
        <v>169798.71045918379</v>
      </c>
      <c r="M33">
        <f t="shared" ref="M33:M96" si="11">+C33*C25</f>
        <v>179015.7461734695</v>
      </c>
    </row>
    <row r="34" spans="1:18" x14ac:dyDescent="0.35">
      <c r="A34" s="2">
        <v>38626</v>
      </c>
      <c r="B34">
        <v>4441</v>
      </c>
      <c r="C34" s="4">
        <f t="shared" si="1"/>
        <v>-368.17857142857156</v>
      </c>
      <c r="D34" s="4">
        <f t="shared" si="2"/>
        <v>135555.46045918376</v>
      </c>
      <c r="E34">
        <f t="shared" si="3"/>
        <v>135555.46045918376</v>
      </c>
      <c r="F34" s="4">
        <f t="shared" si="4"/>
        <v>199618.53188775523</v>
      </c>
      <c r="G34">
        <f t="shared" si="5"/>
        <v>218027.46045918379</v>
      </c>
      <c r="H34">
        <f t="shared" si="6"/>
        <v>262945.24617346952</v>
      </c>
      <c r="I34">
        <f t="shared" si="7"/>
        <v>255581.6747448981</v>
      </c>
      <c r="J34">
        <f t="shared" si="8"/>
        <v>219868.35331632665</v>
      </c>
      <c r="K34">
        <f t="shared" si="9"/>
        <v>230177.35331632665</v>
      </c>
      <c r="L34">
        <f t="shared" si="10"/>
        <v>175318.7461734695</v>
      </c>
      <c r="M34">
        <f t="shared" si="11"/>
        <v>115305.63903061234</v>
      </c>
      <c r="N34">
        <f t="shared" ref="N34:N97" si="12">+C34*C25</f>
        <v>121564.67474489805</v>
      </c>
    </row>
    <row r="35" spans="1:18" x14ac:dyDescent="0.35">
      <c r="A35" s="2">
        <v>38657</v>
      </c>
      <c r="B35">
        <v>4534</v>
      </c>
      <c r="C35" s="4">
        <f t="shared" si="1"/>
        <v>-275.17857142857156</v>
      </c>
      <c r="D35" s="4">
        <f t="shared" si="2"/>
        <v>75723.246173469466</v>
      </c>
      <c r="E35">
        <f t="shared" si="3"/>
        <v>75723.246173469466</v>
      </c>
      <c r="F35" s="4">
        <f t="shared" si="4"/>
        <v>101314.85331632661</v>
      </c>
      <c r="G35">
        <f t="shared" si="5"/>
        <v>149195.92474489808</v>
      </c>
      <c r="H35">
        <f t="shared" si="6"/>
        <v>162954.85331632665</v>
      </c>
      <c r="I35">
        <f t="shared" si="7"/>
        <v>196526.63903061236</v>
      </c>
      <c r="J35">
        <f t="shared" si="8"/>
        <v>191023.06760204094</v>
      </c>
      <c r="K35">
        <f t="shared" si="9"/>
        <v>164330.7461734695</v>
      </c>
      <c r="L35">
        <f t="shared" si="10"/>
        <v>172035.7461734695</v>
      </c>
      <c r="M35">
        <f t="shared" si="11"/>
        <v>131034.13903061234</v>
      </c>
      <c r="N35">
        <f t="shared" si="12"/>
        <v>86180.031887755176</v>
      </c>
      <c r="O35">
        <f t="shared" ref="O35:O98" si="13">+C35*C25</f>
        <v>90858.067602040901</v>
      </c>
    </row>
    <row r="36" spans="1:18" x14ac:dyDescent="0.35">
      <c r="A36" s="2">
        <v>38687</v>
      </c>
      <c r="B36">
        <v>4840</v>
      </c>
      <c r="C36" s="4">
        <f t="shared" si="1"/>
        <v>30.821428571428442</v>
      </c>
      <c r="D36" s="4">
        <f t="shared" si="2"/>
        <v>949.96045918366542</v>
      </c>
      <c r="E36">
        <f t="shared" si="3"/>
        <v>949.96045918366542</v>
      </c>
      <c r="F36" s="4">
        <f t="shared" si="4"/>
        <v>-8481.396683673438</v>
      </c>
      <c r="G36">
        <f t="shared" si="5"/>
        <v>-11347.789540816282</v>
      </c>
      <c r="H36">
        <f t="shared" si="6"/>
        <v>-16710.718112244831</v>
      </c>
      <c r="I36">
        <f t="shared" si="7"/>
        <v>-18251.789540816255</v>
      </c>
      <c r="J36">
        <f t="shared" si="8"/>
        <v>-22012.003826530523</v>
      </c>
      <c r="K36">
        <f t="shared" si="9"/>
        <v>-21395.575255101954</v>
      </c>
      <c r="L36">
        <f t="shared" si="10"/>
        <v>-18405.896683673396</v>
      </c>
      <c r="M36">
        <f t="shared" si="11"/>
        <v>-19268.896683673393</v>
      </c>
      <c r="N36">
        <f t="shared" si="12"/>
        <v>-14676.503826530554</v>
      </c>
      <c r="O36">
        <f t="shared" si="13"/>
        <v>-9652.6109693877188</v>
      </c>
      <c r="P36">
        <f t="shared" ref="P36:P99" si="14">+C36*C25</f>
        <v>-10176.575255102001</v>
      </c>
    </row>
    <row r="37" spans="1:18" x14ac:dyDescent="0.35">
      <c r="A37" s="2">
        <v>38718</v>
      </c>
      <c r="B37">
        <v>4510</v>
      </c>
      <c r="C37" s="4">
        <f t="shared" si="1"/>
        <v>-299.17857142857156</v>
      </c>
      <c r="D37" s="4">
        <f t="shared" si="2"/>
        <v>89507.817602040901</v>
      </c>
      <c r="E37">
        <f t="shared" si="3"/>
        <v>89507.817602040901</v>
      </c>
      <c r="F37" s="4">
        <f t="shared" si="4"/>
        <v>-9221.1109693877206</v>
      </c>
      <c r="G37">
        <f t="shared" si="5"/>
        <v>82327.531887755176</v>
      </c>
      <c r="H37">
        <f t="shared" si="6"/>
        <v>110151.13903061234</v>
      </c>
      <c r="I37">
        <f t="shared" si="7"/>
        <v>162208.21045918379</v>
      </c>
      <c r="J37">
        <f t="shared" si="8"/>
        <v>177167.13903061236</v>
      </c>
      <c r="K37">
        <f t="shared" si="9"/>
        <v>213666.9247448981</v>
      </c>
      <c r="L37">
        <f t="shared" si="10"/>
        <v>207683.35331632665</v>
      </c>
      <c r="M37">
        <f t="shared" si="11"/>
        <v>178663.03188775521</v>
      </c>
      <c r="N37">
        <f t="shared" si="12"/>
        <v>187040.03188775523</v>
      </c>
      <c r="O37">
        <f t="shared" si="13"/>
        <v>142462.42474489805</v>
      </c>
      <c r="P37">
        <f t="shared" si="14"/>
        <v>93696.317602040901</v>
      </c>
      <c r="Q37">
        <f t="shared" ref="Q37:Q100" si="15">+C37*C25</f>
        <v>98782.353316326611</v>
      </c>
    </row>
    <row r="38" spans="1:18" x14ac:dyDescent="0.35">
      <c r="A38" s="2">
        <v>38749</v>
      </c>
      <c r="B38">
        <v>4630</v>
      </c>
      <c r="C38" s="4">
        <f t="shared" si="1"/>
        <v>-179.17857142857156</v>
      </c>
      <c r="D38" s="4">
        <f t="shared" si="2"/>
        <v>32104.96045918372</v>
      </c>
      <c r="E38">
        <f t="shared" si="3"/>
        <v>32104.96045918372</v>
      </c>
      <c r="F38" s="4">
        <f t="shared" si="4"/>
        <v>53606.389030612307</v>
      </c>
      <c r="G38">
        <f t="shared" si="5"/>
        <v>-5522.5395408163076</v>
      </c>
      <c r="H38">
        <f t="shared" si="6"/>
        <v>49306.103316326589</v>
      </c>
      <c r="I38">
        <f t="shared" si="7"/>
        <v>65969.710459183741</v>
      </c>
      <c r="J38">
        <f t="shared" si="8"/>
        <v>97146.781887755191</v>
      </c>
      <c r="K38">
        <f t="shared" si="9"/>
        <v>106105.71045918377</v>
      </c>
      <c r="L38">
        <f t="shared" si="10"/>
        <v>127965.49617346951</v>
      </c>
      <c r="M38">
        <f t="shared" si="11"/>
        <v>124381.92474489808</v>
      </c>
      <c r="N38">
        <f t="shared" si="12"/>
        <v>107001.60331632663</v>
      </c>
      <c r="O38">
        <f t="shared" si="13"/>
        <v>112018.60331632664</v>
      </c>
      <c r="P38">
        <f t="shared" si="14"/>
        <v>85320.996173469466</v>
      </c>
      <c r="Q38">
        <f t="shared" si="15"/>
        <v>56114.889030612307</v>
      </c>
      <c r="R38">
        <f t="shared" ref="R38:R101" si="16">+C38*C25</f>
        <v>59160.924744898024</v>
      </c>
    </row>
    <row r="39" spans="1:18" x14ac:dyDescent="0.35">
      <c r="A39" s="2">
        <v>38777</v>
      </c>
      <c r="B39">
        <v>4400</v>
      </c>
      <c r="C39" s="4">
        <f t="shared" si="1"/>
        <v>-409.17857142857156</v>
      </c>
      <c r="D39" s="4">
        <f t="shared" si="2"/>
        <v>167427.10331632663</v>
      </c>
      <c r="E39">
        <f t="shared" si="3"/>
        <v>167427.10331632663</v>
      </c>
      <c r="F39" s="4">
        <f t="shared" si="4"/>
        <v>73316.031887755176</v>
      </c>
      <c r="G39">
        <f t="shared" si="5"/>
        <v>122417.46045918377</v>
      </c>
      <c r="H39">
        <f t="shared" si="6"/>
        <v>-12611.468112244849</v>
      </c>
      <c r="I39">
        <f t="shared" si="7"/>
        <v>112597.17474489805</v>
      </c>
      <c r="J39">
        <f t="shared" si="8"/>
        <v>150650.78188775521</v>
      </c>
      <c r="K39">
        <f t="shared" si="9"/>
        <v>221847.85331632665</v>
      </c>
      <c r="L39">
        <f t="shared" si="10"/>
        <v>242306.78188775523</v>
      </c>
      <c r="M39">
        <f t="shared" si="11"/>
        <v>292226.56760204094</v>
      </c>
      <c r="N39">
        <f t="shared" si="12"/>
        <v>284042.99617346952</v>
      </c>
      <c r="O39">
        <f t="shared" si="13"/>
        <v>244352.6747448981</v>
      </c>
      <c r="P39">
        <f t="shared" si="14"/>
        <v>255809.6747448981</v>
      </c>
      <c r="Q39">
        <f t="shared" si="15"/>
        <v>194842.06760204094</v>
      </c>
      <c r="R39">
        <f t="shared" si="16"/>
        <v>128145.96045918377</v>
      </c>
    </row>
    <row r="40" spans="1:18" x14ac:dyDescent="0.35">
      <c r="A40" s="2">
        <v>38808</v>
      </c>
      <c r="B40">
        <v>4195</v>
      </c>
      <c r="C40" s="4">
        <f t="shared" si="1"/>
        <v>-614.17857142857156</v>
      </c>
      <c r="D40" s="4">
        <f t="shared" si="2"/>
        <v>377215.317602041</v>
      </c>
      <c r="E40">
        <f t="shared" si="3"/>
        <v>377215.317602041</v>
      </c>
      <c r="F40" s="4">
        <f t="shared" si="4"/>
        <v>251308.71045918381</v>
      </c>
      <c r="G40">
        <f t="shared" si="5"/>
        <v>110047.63903061235</v>
      </c>
      <c r="H40">
        <f t="shared" si="6"/>
        <v>183749.06760204094</v>
      </c>
      <c r="I40">
        <f t="shared" si="7"/>
        <v>-18929.860969387679</v>
      </c>
      <c r="J40">
        <f t="shared" si="8"/>
        <v>169008.78188775521</v>
      </c>
      <c r="K40">
        <f t="shared" si="9"/>
        <v>226127.38903061236</v>
      </c>
      <c r="L40">
        <f t="shared" si="10"/>
        <v>332994.46045918384</v>
      </c>
      <c r="M40">
        <f t="shared" si="11"/>
        <v>363703.38903061242</v>
      </c>
      <c r="N40">
        <f t="shared" si="12"/>
        <v>438633.1747448981</v>
      </c>
      <c r="O40">
        <f t="shared" si="13"/>
        <v>426349.60331632668</v>
      </c>
      <c r="P40">
        <f t="shared" si="14"/>
        <v>366774.28188775526</v>
      </c>
      <c r="Q40">
        <f t="shared" si="15"/>
        <v>383971.28188775526</v>
      </c>
      <c r="R40">
        <f t="shared" si="16"/>
        <v>292458.6747448981</v>
      </c>
    </row>
    <row r="41" spans="1:18" x14ac:dyDescent="0.35">
      <c r="A41" s="2">
        <v>38838</v>
      </c>
      <c r="B41">
        <v>4367</v>
      </c>
      <c r="C41" s="4">
        <f t="shared" si="1"/>
        <v>-442.17857142857156</v>
      </c>
      <c r="D41" s="4">
        <f t="shared" si="2"/>
        <v>195521.88903061236</v>
      </c>
      <c r="E41">
        <f t="shared" si="3"/>
        <v>195521.88903061236</v>
      </c>
      <c r="F41" s="4">
        <f t="shared" si="4"/>
        <v>271576.60331632668</v>
      </c>
      <c r="G41">
        <f t="shared" si="5"/>
        <v>180929.9961734695</v>
      </c>
      <c r="H41">
        <f t="shared" si="6"/>
        <v>79228.924744898046</v>
      </c>
      <c r="I41">
        <f t="shared" si="7"/>
        <v>132290.35331632663</v>
      </c>
      <c r="J41">
        <f t="shared" si="8"/>
        <v>-13628.575255101987</v>
      </c>
      <c r="K41">
        <f t="shared" si="9"/>
        <v>121678.06760204092</v>
      </c>
      <c r="L41">
        <f t="shared" si="10"/>
        <v>162800.67474489808</v>
      </c>
      <c r="M41">
        <f t="shared" si="11"/>
        <v>239739.74617346952</v>
      </c>
      <c r="N41">
        <f t="shared" si="12"/>
        <v>261848.6747448981</v>
      </c>
      <c r="O41">
        <f t="shared" si="13"/>
        <v>315794.46045918384</v>
      </c>
      <c r="P41">
        <f t="shared" si="14"/>
        <v>306950.88903061236</v>
      </c>
      <c r="Q41">
        <f t="shared" si="15"/>
        <v>264059.56760204094</v>
      </c>
      <c r="R41">
        <f t="shared" si="16"/>
        <v>276440.56760204094</v>
      </c>
    </row>
    <row r="42" spans="1:18" x14ac:dyDescent="0.35">
      <c r="A42" s="2">
        <v>38869</v>
      </c>
      <c r="B42">
        <v>4252</v>
      </c>
      <c r="C42" s="4">
        <f t="shared" si="1"/>
        <v>-557.17857142857156</v>
      </c>
      <c r="D42" s="4">
        <f t="shared" si="2"/>
        <v>310447.96045918384</v>
      </c>
      <c r="E42">
        <f t="shared" si="3"/>
        <v>310447.96045918384</v>
      </c>
      <c r="F42" s="4">
        <f t="shared" si="4"/>
        <v>246372.42474489808</v>
      </c>
      <c r="G42">
        <f t="shared" si="5"/>
        <v>342207.13903061242</v>
      </c>
      <c r="H42">
        <f t="shared" si="6"/>
        <v>227985.53188775523</v>
      </c>
      <c r="I42">
        <f t="shared" si="7"/>
        <v>99834.460459183771</v>
      </c>
      <c r="J42">
        <f t="shared" si="8"/>
        <v>166695.88903061236</v>
      </c>
      <c r="K42">
        <f t="shared" si="9"/>
        <v>-17173.039540816259</v>
      </c>
      <c r="L42">
        <f t="shared" si="10"/>
        <v>153323.60331632663</v>
      </c>
      <c r="M42">
        <f t="shared" si="11"/>
        <v>205141.21045918379</v>
      </c>
      <c r="N42">
        <f t="shared" si="12"/>
        <v>302090.28188775526</v>
      </c>
      <c r="O42">
        <f t="shared" si="13"/>
        <v>329949.21045918384</v>
      </c>
      <c r="P42">
        <f t="shared" si="14"/>
        <v>397924.99617346952</v>
      </c>
      <c r="Q42">
        <f t="shared" si="15"/>
        <v>386781.4247448981</v>
      </c>
      <c r="R42">
        <f t="shared" si="16"/>
        <v>332735.10331632668</v>
      </c>
    </row>
    <row r="43" spans="1:18" x14ac:dyDescent="0.35">
      <c r="A43" s="2">
        <v>38899</v>
      </c>
      <c r="B43">
        <v>4252</v>
      </c>
      <c r="C43" s="4">
        <f t="shared" si="1"/>
        <v>-557.17857142857156</v>
      </c>
      <c r="D43" s="4">
        <f t="shared" si="2"/>
        <v>310447.96045918384</v>
      </c>
      <c r="E43">
        <f t="shared" si="3"/>
        <v>310447.96045918384</v>
      </c>
      <c r="F43" s="4">
        <f t="shared" si="4"/>
        <v>310447.96045918384</v>
      </c>
      <c r="G43">
        <f t="shared" si="5"/>
        <v>246372.42474489808</v>
      </c>
      <c r="H43">
        <f t="shared" si="6"/>
        <v>342207.13903061242</v>
      </c>
      <c r="I43">
        <f t="shared" si="7"/>
        <v>227985.53188775523</v>
      </c>
      <c r="J43">
        <f t="shared" si="8"/>
        <v>99834.460459183771</v>
      </c>
      <c r="K43">
        <f t="shared" si="9"/>
        <v>166695.88903061236</v>
      </c>
      <c r="L43">
        <f t="shared" si="10"/>
        <v>-17173.039540816259</v>
      </c>
      <c r="M43">
        <f t="shared" si="11"/>
        <v>153323.60331632663</v>
      </c>
      <c r="N43">
        <f t="shared" si="12"/>
        <v>205141.21045918379</v>
      </c>
      <c r="O43">
        <f t="shared" si="13"/>
        <v>302090.28188775526</v>
      </c>
      <c r="P43">
        <f t="shared" si="14"/>
        <v>329949.21045918384</v>
      </c>
      <c r="Q43">
        <f t="shared" si="15"/>
        <v>397924.99617346952</v>
      </c>
      <c r="R43">
        <f t="shared" si="16"/>
        <v>386781.4247448981</v>
      </c>
    </row>
    <row r="44" spans="1:18" x14ac:dyDescent="0.35">
      <c r="A44" s="2">
        <v>38930</v>
      </c>
      <c r="B44">
        <v>4318</v>
      </c>
      <c r="C44" s="4">
        <f t="shared" si="1"/>
        <v>-491.17857142857156</v>
      </c>
      <c r="D44" s="4">
        <f t="shared" si="2"/>
        <v>241256.38903061236</v>
      </c>
      <c r="E44">
        <f t="shared" si="3"/>
        <v>241256.38903061236</v>
      </c>
      <c r="F44" s="4">
        <f t="shared" si="4"/>
        <v>273674.1747448981</v>
      </c>
      <c r="G44">
        <f t="shared" si="5"/>
        <v>273674.1747448981</v>
      </c>
      <c r="H44">
        <f t="shared" si="6"/>
        <v>217188.63903061236</v>
      </c>
      <c r="I44">
        <f t="shared" si="7"/>
        <v>301671.35331632668</v>
      </c>
      <c r="J44">
        <f t="shared" si="8"/>
        <v>200979.7461734695</v>
      </c>
      <c r="K44">
        <f t="shared" si="9"/>
        <v>88008.674744898046</v>
      </c>
      <c r="L44">
        <f t="shared" si="10"/>
        <v>146950.10331632663</v>
      </c>
      <c r="M44">
        <f t="shared" si="11"/>
        <v>-15138.825255101981</v>
      </c>
      <c r="N44">
        <f t="shared" si="12"/>
        <v>135161.81760204092</v>
      </c>
      <c r="O44">
        <f t="shared" si="13"/>
        <v>180841.42474489808</v>
      </c>
      <c r="P44">
        <f t="shared" si="14"/>
        <v>266306.49617346952</v>
      </c>
      <c r="Q44">
        <f t="shared" si="15"/>
        <v>290865.4247448981</v>
      </c>
      <c r="R44">
        <f t="shared" si="16"/>
        <v>350789.21045918384</v>
      </c>
    </row>
    <row r="45" spans="1:18" x14ac:dyDescent="0.35">
      <c r="A45" s="2">
        <v>38961</v>
      </c>
      <c r="B45">
        <v>4386</v>
      </c>
      <c r="C45" s="4">
        <f t="shared" si="1"/>
        <v>-423.17857142857156</v>
      </c>
      <c r="D45" s="4">
        <f t="shared" si="2"/>
        <v>179080.10331632665</v>
      </c>
      <c r="E45">
        <f t="shared" si="3"/>
        <v>179080.10331632665</v>
      </c>
      <c r="F45" s="4">
        <f t="shared" si="4"/>
        <v>207856.2461734695</v>
      </c>
      <c r="G45">
        <f t="shared" si="5"/>
        <v>235786.03188775523</v>
      </c>
      <c r="H45">
        <f t="shared" si="6"/>
        <v>235786.03188775523</v>
      </c>
      <c r="I45">
        <f t="shared" si="7"/>
        <v>187120.4961734695</v>
      </c>
      <c r="J45">
        <f t="shared" si="8"/>
        <v>259907.21045918381</v>
      </c>
      <c r="K45">
        <f t="shared" si="9"/>
        <v>173155.60331632663</v>
      </c>
      <c r="L45">
        <f t="shared" si="10"/>
        <v>75824.531887755176</v>
      </c>
      <c r="M45">
        <f t="shared" si="11"/>
        <v>126605.96045918377</v>
      </c>
      <c r="N45">
        <f t="shared" si="12"/>
        <v>-13042.968112244847</v>
      </c>
      <c r="O45">
        <f t="shared" si="13"/>
        <v>116449.67474489805</v>
      </c>
      <c r="P45">
        <f t="shared" si="14"/>
        <v>155805.28188775521</v>
      </c>
      <c r="Q45">
        <f t="shared" si="15"/>
        <v>229438.35331632665</v>
      </c>
      <c r="R45">
        <f t="shared" si="16"/>
        <v>250597.28188775523</v>
      </c>
    </row>
    <row r="46" spans="1:18" x14ac:dyDescent="0.35">
      <c r="A46" s="2">
        <v>38991</v>
      </c>
      <c r="B46">
        <v>4526</v>
      </c>
      <c r="C46" s="4">
        <f t="shared" si="1"/>
        <v>-283.17857142857156</v>
      </c>
      <c r="D46" s="4">
        <f t="shared" si="2"/>
        <v>80190.103316326611</v>
      </c>
      <c r="E46">
        <f t="shared" si="3"/>
        <v>80190.103316326611</v>
      </c>
      <c r="F46" s="4">
        <f t="shared" si="4"/>
        <v>119835.10331632663</v>
      </c>
      <c r="G46">
        <f t="shared" si="5"/>
        <v>139091.2461734695</v>
      </c>
      <c r="H46">
        <f t="shared" si="6"/>
        <v>157781.03188775521</v>
      </c>
      <c r="I46">
        <f t="shared" si="7"/>
        <v>157781.03188775521</v>
      </c>
      <c r="J46">
        <f t="shared" si="8"/>
        <v>125215.49617346948</v>
      </c>
      <c r="K46">
        <f t="shared" si="9"/>
        <v>173922.21045918379</v>
      </c>
      <c r="L46">
        <f t="shared" si="10"/>
        <v>115870.60331632663</v>
      </c>
      <c r="M46">
        <f t="shared" si="11"/>
        <v>50739.531887755162</v>
      </c>
      <c r="N46">
        <f t="shared" si="12"/>
        <v>84720.960459183756</v>
      </c>
      <c r="O46">
        <f t="shared" si="13"/>
        <v>-8727.9681122448656</v>
      </c>
      <c r="P46">
        <f t="shared" si="14"/>
        <v>77924.674744898031</v>
      </c>
      <c r="Q46">
        <f t="shared" si="15"/>
        <v>104260.28188775519</v>
      </c>
      <c r="R46">
        <f t="shared" si="16"/>
        <v>153533.35331632663</v>
      </c>
    </row>
    <row r="47" spans="1:18" x14ac:dyDescent="0.35">
      <c r="A47" s="2">
        <v>39022</v>
      </c>
      <c r="B47">
        <v>4726</v>
      </c>
      <c r="C47" s="4">
        <f t="shared" si="1"/>
        <v>-83.178571428571558</v>
      </c>
      <c r="D47" s="4">
        <f t="shared" si="2"/>
        <v>6918.6747448979804</v>
      </c>
      <c r="E47">
        <f t="shared" si="3"/>
        <v>6918.6747448979804</v>
      </c>
      <c r="F47" s="4">
        <f t="shared" si="4"/>
        <v>23554.389030612292</v>
      </c>
      <c r="G47">
        <f t="shared" si="5"/>
        <v>35199.389030612314</v>
      </c>
      <c r="H47">
        <f t="shared" si="6"/>
        <v>40855.531887755176</v>
      </c>
      <c r="I47">
        <f t="shared" si="7"/>
        <v>46345.317602040901</v>
      </c>
      <c r="J47">
        <f t="shared" si="8"/>
        <v>46345.317602040901</v>
      </c>
      <c r="K47">
        <f t="shared" si="9"/>
        <v>36779.781887755169</v>
      </c>
      <c r="L47">
        <f t="shared" si="10"/>
        <v>51086.496173469481</v>
      </c>
      <c r="M47">
        <f t="shared" si="11"/>
        <v>34034.889030612307</v>
      </c>
      <c r="N47">
        <f t="shared" si="12"/>
        <v>14903.81760204085</v>
      </c>
      <c r="O47">
        <f t="shared" si="13"/>
        <v>24885.246173469437</v>
      </c>
      <c r="P47">
        <f t="shared" si="14"/>
        <v>-2563.6823979591768</v>
      </c>
      <c r="Q47">
        <f t="shared" si="15"/>
        <v>22888.96045918372</v>
      </c>
      <c r="R47">
        <f t="shared" si="16"/>
        <v>30624.567602040875</v>
      </c>
    </row>
    <row r="48" spans="1:18" x14ac:dyDescent="0.35">
      <c r="A48" s="2">
        <v>39052</v>
      </c>
      <c r="B48">
        <v>4992</v>
      </c>
      <c r="C48" s="4">
        <f t="shared" si="1"/>
        <v>182.82142857142844</v>
      </c>
      <c r="D48" s="4">
        <f t="shared" si="2"/>
        <v>33423.674744897915</v>
      </c>
      <c r="E48">
        <f t="shared" si="3"/>
        <v>33423.674744897915</v>
      </c>
      <c r="F48" s="4">
        <f t="shared" si="4"/>
        <v>-15206.825255102054</v>
      </c>
      <c r="G48">
        <f t="shared" si="5"/>
        <v>-51771.110969387744</v>
      </c>
      <c r="H48">
        <f t="shared" si="6"/>
        <v>-77366.110969387722</v>
      </c>
      <c r="I48">
        <f t="shared" si="7"/>
        <v>-89797.968112244853</v>
      </c>
      <c r="J48">
        <f t="shared" si="8"/>
        <v>-101864.18239795913</v>
      </c>
      <c r="K48">
        <f t="shared" si="9"/>
        <v>-101864.18239795913</v>
      </c>
      <c r="L48">
        <f t="shared" si="10"/>
        <v>-80839.718112244867</v>
      </c>
      <c r="M48">
        <f t="shared" si="11"/>
        <v>-112285.00382653056</v>
      </c>
      <c r="N48">
        <f t="shared" si="12"/>
        <v>-74806.610969387722</v>
      </c>
      <c r="O48">
        <f t="shared" si="13"/>
        <v>-32757.682397959183</v>
      </c>
      <c r="P48">
        <f t="shared" si="14"/>
        <v>-54696.253826530599</v>
      </c>
      <c r="Q48">
        <f t="shared" si="15"/>
        <v>5634.8176020407882</v>
      </c>
      <c r="R48">
        <f t="shared" si="16"/>
        <v>-50308.539540816317</v>
      </c>
    </row>
    <row r="49" spans="1:18" x14ac:dyDescent="0.35">
      <c r="A49" s="2">
        <v>39083</v>
      </c>
      <c r="B49">
        <v>4765</v>
      </c>
      <c r="C49" s="4">
        <f t="shared" si="1"/>
        <v>-44.178571428571558</v>
      </c>
      <c r="D49" s="4">
        <f t="shared" si="2"/>
        <v>1951.7461734693993</v>
      </c>
      <c r="E49">
        <f t="shared" si="3"/>
        <v>1951.7461734693993</v>
      </c>
      <c r="F49" s="4">
        <f t="shared" si="4"/>
        <v>-8076.7895408163449</v>
      </c>
      <c r="G49">
        <f t="shared" si="5"/>
        <v>3674.7104591836901</v>
      </c>
      <c r="H49">
        <f t="shared" si="6"/>
        <v>12510.424744898002</v>
      </c>
      <c r="I49">
        <f t="shared" si="7"/>
        <v>18695.42474489802</v>
      </c>
      <c r="J49">
        <f t="shared" si="8"/>
        <v>21699.567602040886</v>
      </c>
      <c r="K49">
        <f t="shared" si="9"/>
        <v>24615.353316326607</v>
      </c>
      <c r="L49">
        <f t="shared" si="10"/>
        <v>24615.353316326607</v>
      </c>
      <c r="M49">
        <f t="shared" si="11"/>
        <v>19534.817602040879</v>
      </c>
      <c r="N49">
        <f t="shared" si="12"/>
        <v>27133.531887755187</v>
      </c>
      <c r="O49">
        <f t="shared" si="13"/>
        <v>18076.924744898017</v>
      </c>
      <c r="P49">
        <f t="shared" si="14"/>
        <v>7915.8533163265593</v>
      </c>
      <c r="Q49">
        <f t="shared" si="15"/>
        <v>13217.281887755147</v>
      </c>
      <c r="R49">
        <f t="shared" si="16"/>
        <v>-1361.6466836734676</v>
      </c>
    </row>
    <row r="50" spans="1:18" x14ac:dyDescent="0.35">
      <c r="A50" s="2">
        <v>39114</v>
      </c>
      <c r="B50">
        <v>4689</v>
      </c>
      <c r="C50" s="4">
        <f t="shared" si="1"/>
        <v>-120.17857142857156</v>
      </c>
      <c r="D50" s="4">
        <f t="shared" si="2"/>
        <v>14442.889030612276</v>
      </c>
      <c r="E50">
        <f t="shared" si="3"/>
        <v>14442.889030612276</v>
      </c>
      <c r="F50" s="4">
        <f t="shared" si="4"/>
        <v>5309.3176020408373</v>
      </c>
      <c r="G50">
        <f t="shared" si="5"/>
        <v>-21971.218112244907</v>
      </c>
      <c r="H50">
        <f t="shared" si="6"/>
        <v>9996.281887755129</v>
      </c>
      <c r="I50">
        <f t="shared" si="7"/>
        <v>34031.996173469437</v>
      </c>
      <c r="J50">
        <f t="shared" si="8"/>
        <v>50856.996173469459</v>
      </c>
      <c r="K50">
        <f t="shared" si="9"/>
        <v>59029.139030612321</v>
      </c>
      <c r="L50">
        <f t="shared" si="10"/>
        <v>66960.924744898046</v>
      </c>
      <c r="M50">
        <f t="shared" si="11"/>
        <v>66960.924744898046</v>
      </c>
      <c r="N50">
        <f t="shared" si="12"/>
        <v>53140.389030612321</v>
      </c>
      <c r="O50">
        <f t="shared" si="13"/>
        <v>73811.103316326626</v>
      </c>
      <c r="P50">
        <f t="shared" si="14"/>
        <v>49174.496173469459</v>
      </c>
      <c r="Q50">
        <f t="shared" si="15"/>
        <v>21533.424744897999</v>
      </c>
      <c r="R50">
        <f t="shared" si="16"/>
        <v>35954.853316326582</v>
      </c>
    </row>
    <row r="51" spans="1:18" x14ac:dyDescent="0.35">
      <c r="A51" s="2">
        <v>39142</v>
      </c>
      <c r="B51">
        <v>4634</v>
      </c>
      <c r="C51" s="4">
        <f t="shared" si="1"/>
        <v>-175.17857142857156</v>
      </c>
      <c r="D51" s="4">
        <f t="shared" si="2"/>
        <v>30687.531887755147</v>
      </c>
      <c r="E51">
        <f t="shared" si="3"/>
        <v>30687.531887755147</v>
      </c>
      <c r="F51" s="4">
        <f t="shared" si="4"/>
        <v>21052.710459183712</v>
      </c>
      <c r="G51">
        <f t="shared" si="5"/>
        <v>7739.139030612273</v>
      </c>
      <c r="H51">
        <f t="shared" si="6"/>
        <v>-32026.396683673469</v>
      </c>
      <c r="I51">
        <f t="shared" si="7"/>
        <v>14571.103316326564</v>
      </c>
      <c r="J51">
        <f t="shared" si="8"/>
        <v>49606.817602040879</v>
      </c>
      <c r="K51">
        <f t="shared" si="9"/>
        <v>74131.817602040901</v>
      </c>
      <c r="L51">
        <f t="shared" si="10"/>
        <v>86043.960459183756</v>
      </c>
      <c r="M51">
        <f t="shared" si="11"/>
        <v>97605.746173469481</v>
      </c>
      <c r="N51">
        <f t="shared" si="12"/>
        <v>97605.746173469481</v>
      </c>
      <c r="O51">
        <f t="shared" si="13"/>
        <v>77460.210459183756</v>
      </c>
      <c r="P51">
        <f t="shared" si="14"/>
        <v>107590.92474489806</v>
      </c>
      <c r="Q51">
        <f t="shared" si="15"/>
        <v>71679.317602040886</v>
      </c>
      <c r="R51">
        <f t="shared" si="16"/>
        <v>31388.246173469433</v>
      </c>
    </row>
    <row r="52" spans="1:18" x14ac:dyDescent="0.35">
      <c r="A52" s="2">
        <v>39173</v>
      </c>
      <c r="B52">
        <v>4575</v>
      </c>
      <c r="C52" s="4">
        <f t="shared" si="1"/>
        <v>-234.17857142857156</v>
      </c>
      <c r="D52" s="4">
        <f t="shared" si="2"/>
        <v>54839.603316326589</v>
      </c>
      <c r="E52">
        <f t="shared" si="3"/>
        <v>54839.603316326589</v>
      </c>
      <c r="F52" s="4">
        <f t="shared" si="4"/>
        <v>41023.067602040872</v>
      </c>
      <c r="G52">
        <f t="shared" si="5"/>
        <v>28143.246173469433</v>
      </c>
      <c r="H52">
        <f t="shared" si="6"/>
        <v>10345.674744897995</v>
      </c>
      <c r="I52">
        <f t="shared" si="7"/>
        <v>-42812.860969387752</v>
      </c>
      <c r="J52">
        <f t="shared" si="8"/>
        <v>19478.639030612285</v>
      </c>
      <c r="K52">
        <f t="shared" si="9"/>
        <v>66314.353316326597</v>
      </c>
      <c r="L52">
        <f t="shared" si="10"/>
        <v>99099.353316326611</v>
      </c>
      <c r="M52">
        <f t="shared" si="11"/>
        <v>115023.49617346948</v>
      </c>
      <c r="N52">
        <f t="shared" si="12"/>
        <v>130479.28188775521</v>
      </c>
      <c r="O52">
        <f t="shared" si="13"/>
        <v>130479.28188775521</v>
      </c>
      <c r="P52">
        <f t="shared" si="14"/>
        <v>103548.74617346948</v>
      </c>
      <c r="Q52">
        <f t="shared" si="15"/>
        <v>143827.46045918379</v>
      </c>
      <c r="R52">
        <f t="shared" si="16"/>
        <v>95820.853316326611</v>
      </c>
    </row>
    <row r="53" spans="1:18" x14ac:dyDescent="0.35">
      <c r="A53" s="2">
        <v>39203</v>
      </c>
      <c r="B53">
        <v>4513</v>
      </c>
      <c r="C53" s="4">
        <f t="shared" si="1"/>
        <v>-296.17857142857156</v>
      </c>
      <c r="D53" s="4">
        <f t="shared" si="2"/>
        <v>87721.746173469466</v>
      </c>
      <c r="E53">
        <f t="shared" si="3"/>
        <v>87721.746173469466</v>
      </c>
      <c r="F53" s="4">
        <f t="shared" si="4"/>
        <v>69358.674744898031</v>
      </c>
      <c r="G53">
        <f t="shared" si="5"/>
        <v>51884.139030612307</v>
      </c>
      <c r="H53">
        <f t="shared" si="6"/>
        <v>35594.317602040872</v>
      </c>
      <c r="I53">
        <f t="shared" si="7"/>
        <v>13084.746173469432</v>
      </c>
      <c r="J53">
        <f t="shared" si="8"/>
        <v>-54147.789540816309</v>
      </c>
      <c r="K53">
        <f t="shared" si="9"/>
        <v>24635.710459183723</v>
      </c>
      <c r="L53">
        <f t="shared" si="10"/>
        <v>83871.424744898031</v>
      </c>
      <c r="M53">
        <f t="shared" si="11"/>
        <v>125336.42474489805</v>
      </c>
      <c r="N53">
        <f t="shared" si="12"/>
        <v>145476.56760204092</v>
      </c>
      <c r="O53">
        <f t="shared" si="13"/>
        <v>165024.35331632665</v>
      </c>
      <c r="P53">
        <f t="shared" si="14"/>
        <v>165024.35331632665</v>
      </c>
      <c r="Q53">
        <f t="shared" si="15"/>
        <v>130963.81760204092</v>
      </c>
      <c r="R53">
        <f t="shared" si="16"/>
        <v>181906.53188775523</v>
      </c>
    </row>
    <row r="54" spans="1:18" x14ac:dyDescent="0.35">
      <c r="A54" s="2">
        <v>39234</v>
      </c>
      <c r="B54">
        <v>4427</v>
      </c>
      <c r="C54" s="4">
        <f t="shared" si="1"/>
        <v>-382.17857142857156</v>
      </c>
      <c r="D54" s="4">
        <f t="shared" si="2"/>
        <v>146060.46045918379</v>
      </c>
      <c r="E54">
        <f t="shared" si="3"/>
        <v>146060.46045918379</v>
      </c>
      <c r="F54" s="4">
        <f t="shared" si="4"/>
        <v>113193.10331632663</v>
      </c>
      <c r="G54">
        <f t="shared" si="5"/>
        <v>89498.031887755176</v>
      </c>
      <c r="H54">
        <f t="shared" si="6"/>
        <v>66949.496173469466</v>
      </c>
      <c r="I54">
        <f t="shared" si="7"/>
        <v>45929.674744898024</v>
      </c>
      <c r="J54">
        <f t="shared" si="8"/>
        <v>16884.103316326586</v>
      </c>
      <c r="K54">
        <f t="shared" si="9"/>
        <v>-69870.432397959157</v>
      </c>
      <c r="L54">
        <f t="shared" si="10"/>
        <v>31789.067602040875</v>
      </c>
      <c r="M54">
        <f t="shared" si="11"/>
        <v>108224.78188775519</v>
      </c>
      <c r="N54">
        <f t="shared" si="12"/>
        <v>161729.78188775521</v>
      </c>
      <c r="O54">
        <f t="shared" si="13"/>
        <v>187717.92474489808</v>
      </c>
      <c r="P54">
        <f t="shared" si="14"/>
        <v>212941.71045918379</v>
      </c>
      <c r="Q54">
        <f t="shared" si="15"/>
        <v>212941.71045918379</v>
      </c>
      <c r="R54">
        <f t="shared" si="16"/>
        <v>168991.17474489808</v>
      </c>
    </row>
    <row r="55" spans="1:18" x14ac:dyDescent="0.35">
      <c r="A55" s="2">
        <v>39264</v>
      </c>
      <c r="B55">
        <v>4458</v>
      </c>
      <c r="C55" s="4">
        <f t="shared" si="1"/>
        <v>-351.17857142857156</v>
      </c>
      <c r="D55" s="4">
        <f t="shared" si="2"/>
        <v>123326.38903061234</v>
      </c>
      <c r="E55">
        <f t="shared" si="3"/>
        <v>123326.38903061234</v>
      </c>
      <c r="F55" s="4">
        <f t="shared" si="4"/>
        <v>134212.92474489805</v>
      </c>
      <c r="G55">
        <f t="shared" si="5"/>
        <v>104011.5676020409</v>
      </c>
      <c r="H55">
        <f t="shared" si="6"/>
        <v>82238.496173469466</v>
      </c>
      <c r="I55">
        <f t="shared" si="7"/>
        <v>61518.960459183741</v>
      </c>
      <c r="J55">
        <f t="shared" si="8"/>
        <v>42204.139030612307</v>
      </c>
      <c r="K55">
        <f t="shared" si="9"/>
        <v>15514.567602040868</v>
      </c>
      <c r="L55">
        <f t="shared" si="10"/>
        <v>-64202.968112244875</v>
      </c>
      <c r="M55">
        <f t="shared" si="11"/>
        <v>29210.531887755158</v>
      </c>
      <c r="N55">
        <f t="shared" si="12"/>
        <v>99446.246173469466</v>
      </c>
      <c r="O55">
        <f t="shared" si="13"/>
        <v>148611.2461734695</v>
      </c>
      <c r="P55">
        <f t="shared" si="14"/>
        <v>172491.38903061236</v>
      </c>
      <c r="Q55">
        <f t="shared" si="15"/>
        <v>195669.17474489808</v>
      </c>
      <c r="R55">
        <f t="shared" si="16"/>
        <v>195669.17474489808</v>
      </c>
    </row>
    <row r="56" spans="1:18" x14ac:dyDescent="0.35">
      <c r="A56" s="2">
        <v>39295</v>
      </c>
      <c r="B56">
        <v>4549</v>
      </c>
      <c r="C56" s="4">
        <f t="shared" si="1"/>
        <v>-260.17857142857156</v>
      </c>
      <c r="D56" s="4">
        <f t="shared" si="2"/>
        <v>67692.889030612307</v>
      </c>
      <c r="E56">
        <f t="shared" si="3"/>
        <v>67692.889030612307</v>
      </c>
      <c r="F56" s="4">
        <f t="shared" si="4"/>
        <v>91369.139030612321</v>
      </c>
      <c r="G56">
        <f t="shared" si="5"/>
        <v>99434.674744898046</v>
      </c>
      <c r="H56">
        <f t="shared" si="6"/>
        <v>77059.317602040886</v>
      </c>
      <c r="I56">
        <f t="shared" si="7"/>
        <v>60928.246173469452</v>
      </c>
      <c r="J56">
        <f t="shared" si="8"/>
        <v>45577.710459183727</v>
      </c>
      <c r="K56">
        <f t="shared" si="9"/>
        <v>31267.889030612296</v>
      </c>
      <c r="L56">
        <f t="shared" si="10"/>
        <v>11494.317602040855</v>
      </c>
      <c r="M56">
        <f t="shared" si="11"/>
        <v>-47566.218112244889</v>
      </c>
      <c r="N56">
        <f t="shared" si="12"/>
        <v>21641.281887755147</v>
      </c>
      <c r="O56">
        <f t="shared" si="13"/>
        <v>73676.996173469452</v>
      </c>
      <c r="P56">
        <f t="shared" si="14"/>
        <v>110101.99617346948</v>
      </c>
      <c r="Q56">
        <f t="shared" si="15"/>
        <v>127794.13903061234</v>
      </c>
      <c r="R56">
        <f t="shared" si="16"/>
        <v>144965.92474489808</v>
      </c>
    </row>
    <row r="57" spans="1:18" x14ac:dyDescent="0.35">
      <c r="A57" s="2">
        <v>39326</v>
      </c>
      <c r="B57">
        <v>4569</v>
      </c>
      <c r="C57" s="4">
        <f t="shared" si="1"/>
        <v>-240.17857142857156</v>
      </c>
      <c r="D57" s="4">
        <f t="shared" si="2"/>
        <v>57685.746173469452</v>
      </c>
      <c r="E57">
        <f t="shared" si="3"/>
        <v>57685.746173469452</v>
      </c>
      <c r="F57" s="4">
        <f t="shared" si="4"/>
        <v>62489.317602040879</v>
      </c>
      <c r="G57">
        <f t="shared" si="5"/>
        <v>84345.567602040886</v>
      </c>
      <c r="H57">
        <f t="shared" si="6"/>
        <v>91791.103316326611</v>
      </c>
      <c r="I57">
        <f t="shared" si="7"/>
        <v>71135.746173469452</v>
      </c>
      <c r="J57">
        <f t="shared" si="8"/>
        <v>56244.674744898024</v>
      </c>
      <c r="K57">
        <f t="shared" si="9"/>
        <v>42074.139030612299</v>
      </c>
      <c r="L57">
        <f t="shared" si="10"/>
        <v>28864.317602040865</v>
      </c>
      <c r="M57">
        <f t="shared" si="11"/>
        <v>10610.746173469424</v>
      </c>
      <c r="N57">
        <f t="shared" si="12"/>
        <v>-43909.789540816317</v>
      </c>
      <c r="O57">
        <f t="shared" si="13"/>
        <v>19977.710459183716</v>
      </c>
      <c r="P57">
        <f t="shared" si="14"/>
        <v>68013.424744898031</v>
      </c>
      <c r="Q57">
        <f t="shared" si="15"/>
        <v>101638.42474489805</v>
      </c>
      <c r="R57">
        <f t="shared" si="16"/>
        <v>117970.56760204092</v>
      </c>
    </row>
    <row r="58" spans="1:18" x14ac:dyDescent="0.35">
      <c r="A58" s="2">
        <v>39356</v>
      </c>
      <c r="B58">
        <v>4663</v>
      </c>
      <c r="C58" s="4">
        <f t="shared" si="1"/>
        <v>-146.17857142857156</v>
      </c>
      <c r="D58" s="4">
        <f t="shared" si="2"/>
        <v>21368.174744897999</v>
      </c>
      <c r="E58">
        <f t="shared" si="3"/>
        <v>21368.174744897999</v>
      </c>
      <c r="F58" s="4">
        <f t="shared" si="4"/>
        <v>35108.960459183727</v>
      </c>
      <c r="G58">
        <f t="shared" si="5"/>
        <v>38032.531887755154</v>
      </c>
      <c r="H58">
        <f t="shared" si="6"/>
        <v>51334.781887755169</v>
      </c>
      <c r="I58">
        <f t="shared" si="7"/>
        <v>55866.317602040886</v>
      </c>
      <c r="J58">
        <f t="shared" si="8"/>
        <v>43294.960459183734</v>
      </c>
      <c r="K58">
        <f t="shared" si="9"/>
        <v>34231.889030612292</v>
      </c>
      <c r="L58">
        <f t="shared" si="10"/>
        <v>25607.353316326571</v>
      </c>
      <c r="M58">
        <f t="shared" si="11"/>
        <v>17567.531887755136</v>
      </c>
      <c r="N58">
        <f t="shared" si="12"/>
        <v>6457.9604591836978</v>
      </c>
      <c r="O58">
        <f t="shared" si="13"/>
        <v>-26724.575255102045</v>
      </c>
      <c r="P58">
        <f t="shared" si="14"/>
        <v>12158.92474489799</v>
      </c>
      <c r="Q58">
        <f t="shared" si="15"/>
        <v>41394.639030612299</v>
      </c>
      <c r="R58">
        <f t="shared" si="16"/>
        <v>61859.639030612321</v>
      </c>
    </row>
    <row r="59" spans="1:18" x14ac:dyDescent="0.35">
      <c r="A59" s="2">
        <v>39387</v>
      </c>
      <c r="B59">
        <v>4939</v>
      </c>
      <c r="C59" s="4">
        <f t="shared" si="1"/>
        <v>129.82142857142844</v>
      </c>
      <c r="D59" s="4">
        <f t="shared" si="2"/>
        <v>16853.603316326498</v>
      </c>
      <c r="E59">
        <f t="shared" si="3"/>
        <v>16853.603316326498</v>
      </c>
      <c r="F59" s="4">
        <f t="shared" si="4"/>
        <v>-18977.110969387752</v>
      </c>
      <c r="G59">
        <f t="shared" si="5"/>
        <v>-31180.325255102027</v>
      </c>
      <c r="H59">
        <f t="shared" si="6"/>
        <v>-33776.753826530592</v>
      </c>
      <c r="I59">
        <f t="shared" si="7"/>
        <v>-45590.503826530585</v>
      </c>
      <c r="J59">
        <f t="shared" si="8"/>
        <v>-49614.968112244867</v>
      </c>
      <c r="K59">
        <f t="shared" si="9"/>
        <v>-38450.32525510202</v>
      </c>
      <c r="L59">
        <f t="shared" si="10"/>
        <v>-30401.396683673454</v>
      </c>
      <c r="M59">
        <f t="shared" si="11"/>
        <v>-22741.932397959179</v>
      </c>
      <c r="N59">
        <f t="shared" si="12"/>
        <v>-15601.753826530614</v>
      </c>
      <c r="O59">
        <f t="shared" si="13"/>
        <v>-5735.3252551020523</v>
      </c>
      <c r="P59">
        <f t="shared" si="14"/>
        <v>23734.139030612205</v>
      </c>
      <c r="Q59">
        <f t="shared" si="15"/>
        <v>-10798.360969387761</v>
      </c>
      <c r="R59">
        <f t="shared" si="16"/>
        <v>-36762.646683673447</v>
      </c>
    </row>
    <row r="60" spans="1:18" x14ac:dyDescent="0.35">
      <c r="A60" s="2">
        <v>39417</v>
      </c>
      <c r="B60">
        <v>5252</v>
      </c>
      <c r="C60" s="4">
        <f t="shared" si="1"/>
        <v>442.82142857142844</v>
      </c>
      <c r="D60" s="4">
        <f t="shared" si="2"/>
        <v>196090.81760204071</v>
      </c>
      <c r="E60">
        <f t="shared" si="3"/>
        <v>196090.81760204071</v>
      </c>
      <c r="F60" s="4">
        <f t="shared" si="4"/>
        <v>57487.710459183596</v>
      </c>
      <c r="G60">
        <f t="shared" si="5"/>
        <v>-64731.00382653065</v>
      </c>
      <c r="H60">
        <f t="shared" si="6"/>
        <v>-106356.21811224493</v>
      </c>
      <c r="I60">
        <f t="shared" si="7"/>
        <v>-115212.64668367349</v>
      </c>
      <c r="J60">
        <f t="shared" si="8"/>
        <v>-155509.39668367349</v>
      </c>
      <c r="K60">
        <f t="shared" si="9"/>
        <v>-169236.86096938775</v>
      </c>
      <c r="L60">
        <f t="shared" si="10"/>
        <v>-131154.21811224491</v>
      </c>
      <c r="M60">
        <f t="shared" si="11"/>
        <v>-103699.28954081636</v>
      </c>
      <c r="N60">
        <f t="shared" si="12"/>
        <v>-77572.825255102071</v>
      </c>
      <c r="O60">
        <f t="shared" si="13"/>
        <v>-53217.646683673513</v>
      </c>
      <c r="P60">
        <f t="shared" si="14"/>
        <v>-19563.218112244951</v>
      </c>
      <c r="Q60">
        <f t="shared" si="15"/>
        <v>80957.246173469306</v>
      </c>
      <c r="R60">
        <f t="shared" si="16"/>
        <v>-36833.253826530658</v>
      </c>
    </row>
    <row r="61" spans="1:18" x14ac:dyDescent="0.35">
      <c r="A61" s="2">
        <v>39448</v>
      </c>
      <c r="B61">
        <v>4968</v>
      </c>
      <c r="C61" s="4">
        <f t="shared" si="1"/>
        <v>158.82142857142844</v>
      </c>
      <c r="D61" s="4">
        <f t="shared" si="2"/>
        <v>25224.246173469346</v>
      </c>
      <c r="E61">
        <f t="shared" si="3"/>
        <v>25224.246173469346</v>
      </c>
      <c r="F61" s="4">
        <f t="shared" si="4"/>
        <v>70329.531887755031</v>
      </c>
      <c r="G61">
        <f t="shared" si="5"/>
        <v>20618.424744897922</v>
      </c>
      <c r="H61">
        <f t="shared" si="6"/>
        <v>-23216.289540816328</v>
      </c>
      <c r="I61">
        <f t="shared" si="7"/>
        <v>-38145.503826530599</v>
      </c>
      <c r="J61">
        <f t="shared" si="8"/>
        <v>-41321.932397959172</v>
      </c>
      <c r="K61">
        <f t="shared" si="9"/>
        <v>-55774.682397959157</v>
      </c>
      <c r="L61">
        <f t="shared" si="10"/>
        <v>-60698.14668367344</v>
      </c>
      <c r="M61">
        <f t="shared" si="11"/>
        <v>-47039.503826530592</v>
      </c>
      <c r="N61">
        <f t="shared" si="12"/>
        <v>-37192.575255102034</v>
      </c>
      <c r="O61">
        <f t="shared" si="13"/>
        <v>-27822.110969387752</v>
      </c>
      <c r="P61">
        <f t="shared" si="14"/>
        <v>-19086.93239795919</v>
      </c>
      <c r="Q61">
        <f t="shared" si="15"/>
        <v>-7016.5038265306275</v>
      </c>
      <c r="R61">
        <f t="shared" si="16"/>
        <v>29035.960459183629</v>
      </c>
    </row>
    <row r="62" spans="1:18" x14ac:dyDescent="0.35">
      <c r="A62" s="2">
        <v>39479</v>
      </c>
      <c r="B62">
        <v>4847</v>
      </c>
      <c r="C62" s="4">
        <f t="shared" si="1"/>
        <v>37.821428571428442</v>
      </c>
      <c r="D62" s="4">
        <f t="shared" si="2"/>
        <v>1430.4604591836637</v>
      </c>
      <c r="E62">
        <f t="shared" si="3"/>
        <v>1430.4604591836637</v>
      </c>
      <c r="F62" s="4">
        <f t="shared" si="4"/>
        <v>6006.8533163265047</v>
      </c>
      <c r="G62">
        <f t="shared" si="5"/>
        <v>16748.139030612183</v>
      </c>
      <c r="H62">
        <f t="shared" si="6"/>
        <v>4910.0318877550799</v>
      </c>
      <c r="I62">
        <f t="shared" si="7"/>
        <v>-5528.68239795917</v>
      </c>
      <c r="J62">
        <f t="shared" si="8"/>
        <v>-9083.8966836734435</v>
      </c>
      <c r="K62">
        <f t="shared" si="9"/>
        <v>-9840.3252551020123</v>
      </c>
      <c r="L62">
        <f t="shared" si="10"/>
        <v>-13282.075255102</v>
      </c>
      <c r="M62">
        <f t="shared" si="11"/>
        <v>-14454.539540816282</v>
      </c>
      <c r="N62">
        <f t="shared" si="12"/>
        <v>-11201.896683673436</v>
      </c>
      <c r="O62">
        <f t="shared" si="13"/>
        <v>-8856.9681122448728</v>
      </c>
      <c r="P62">
        <f t="shared" si="14"/>
        <v>-6625.5038265305948</v>
      </c>
      <c r="Q62">
        <f t="shared" si="15"/>
        <v>-4545.3252551020305</v>
      </c>
      <c r="R62">
        <f t="shared" si="16"/>
        <v>-1670.8966836734685</v>
      </c>
    </row>
    <row r="63" spans="1:18" x14ac:dyDescent="0.35">
      <c r="A63" s="2">
        <v>39508</v>
      </c>
      <c r="B63">
        <v>4747</v>
      </c>
      <c r="C63" s="4">
        <f t="shared" si="1"/>
        <v>-62.178571428571558</v>
      </c>
      <c r="D63" s="4">
        <f t="shared" si="2"/>
        <v>3866.1747448979754</v>
      </c>
      <c r="E63">
        <f t="shared" si="3"/>
        <v>3866.1747448979754</v>
      </c>
      <c r="F63" s="4">
        <f t="shared" si="4"/>
        <v>-2351.6823979591804</v>
      </c>
      <c r="G63">
        <f t="shared" si="5"/>
        <v>-9875.2895408163386</v>
      </c>
      <c r="H63">
        <f t="shared" si="6"/>
        <v>-27534.003826530661</v>
      </c>
      <c r="I63">
        <f t="shared" si="7"/>
        <v>-8072.1109693877643</v>
      </c>
      <c r="J63">
        <f t="shared" si="8"/>
        <v>9089.1747448979859</v>
      </c>
      <c r="K63">
        <f t="shared" si="9"/>
        <v>14933.960459183712</v>
      </c>
      <c r="L63">
        <f t="shared" si="10"/>
        <v>16177.531887755144</v>
      </c>
      <c r="M63">
        <f t="shared" si="11"/>
        <v>21835.781887755154</v>
      </c>
      <c r="N63">
        <f t="shared" si="12"/>
        <v>23763.317602040875</v>
      </c>
      <c r="O63">
        <f t="shared" si="13"/>
        <v>18415.96045918372</v>
      </c>
      <c r="P63">
        <f t="shared" si="14"/>
        <v>14560.889030612283</v>
      </c>
      <c r="Q63">
        <f t="shared" si="15"/>
        <v>10892.353316326562</v>
      </c>
      <c r="R63">
        <f t="shared" si="16"/>
        <v>7472.5318877551254</v>
      </c>
    </row>
    <row r="64" spans="1:18" x14ac:dyDescent="0.35">
      <c r="A64" s="2">
        <v>39539</v>
      </c>
      <c r="B64">
        <v>4548</v>
      </c>
      <c r="C64" s="4">
        <f t="shared" si="1"/>
        <v>-261.17857142857156</v>
      </c>
      <c r="D64" s="4">
        <f t="shared" si="2"/>
        <v>68214.246173469452</v>
      </c>
      <c r="E64">
        <f t="shared" si="3"/>
        <v>68214.246173469452</v>
      </c>
      <c r="F64" s="4">
        <f t="shared" si="4"/>
        <v>16239.710459183716</v>
      </c>
      <c r="G64">
        <f t="shared" si="5"/>
        <v>-9878.1466836734398</v>
      </c>
      <c r="H64">
        <f t="shared" si="6"/>
        <v>-41480.753826530599</v>
      </c>
      <c r="I64">
        <f t="shared" si="7"/>
        <v>-115655.46811224493</v>
      </c>
      <c r="J64">
        <f t="shared" si="8"/>
        <v>-33906.575255102027</v>
      </c>
      <c r="K64">
        <f t="shared" si="9"/>
        <v>38178.710459183727</v>
      </c>
      <c r="L64">
        <f t="shared" si="10"/>
        <v>62729.496173469452</v>
      </c>
      <c r="M64">
        <f t="shared" si="11"/>
        <v>67953.067602040886</v>
      </c>
      <c r="N64">
        <f t="shared" si="12"/>
        <v>91720.317602040901</v>
      </c>
      <c r="O64">
        <f t="shared" si="13"/>
        <v>99816.853316326611</v>
      </c>
      <c r="P64">
        <f t="shared" si="14"/>
        <v>77355.496173469466</v>
      </c>
      <c r="Q64">
        <f t="shared" si="15"/>
        <v>61162.424744898024</v>
      </c>
      <c r="R64">
        <f t="shared" si="16"/>
        <v>45752.889030612299</v>
      </c>
    </row>
    <row r="65" spans="1:18" x14ac:dyDescent="0.35">
      <c r="A65" s="2">
        <v>39569</v>
      </c>
      <c r="B65">
        <v>4590</v>
      </c>
      <c r="C65" s="4">
        <f t="shared" si="1"/>
        <v>-219.17857142857156</v>
      </c>
      <c r="D65" s="4">
        <f t="shared" si="2"/>
        <v>48039.246173469444</v>
      </c>
      <c r="E65">
        <f t="shared" si="3"/>
        <v>48039.246173469444</v>
      </c>
      <c r="F65" s="4">
        <f t="shared" si="4"/>
        <v>57244.746173469452</v>
      </c>
      <c r="G65">
        <f t="shared" si="5"/>
        <v>13628.210459183711</v>
      </c>
      <c r="H65">
        <f t="shared" si="6"/>
        <v>-8289.6466836734453</v>
      </c>
      <c r="I65">
        <f t="shared" si="7"/>
        <v>-34810.253826530607</v>
      </c>
      <c r="J65">
        <f t="shared" si="8"/>
        <v>-97056.968112244926</v>
      </c>
      <c r="K65">
        <f t="shared" si="9"/>
        <v>-28454.07525510203</v>
      </c>
      <c r="L65">
        <f t="shared" si="10"/>
        <v>32039.21045918372</v>
      </c>
      <c r="M65">
        <f t="shared" si="11"/>
        <v>52641.996173469444</v>
      </c>
      <c r="N65">
        <f t="shared" si="12"/>
        <v>57025.567602040879</v>
      </c>
      <c r="O65">
        <f t="shared" si="13"/>
        <v>76970.817602040886</v>
      </c>
      <c r="P65">
        <f t="shared" si="14"/>
        <v>83765.353316326611</v>
      </c>
      <c r="Q65">
        <f t="shared" si="15"/>
        <v>64915.996173469452</v>
      </c>
      <c r="R65">
        <f t="shared" si="16"/>
        <v>51326.924744898017</v>
      </c>
    </row>
    <row r="66" spans="1:18" x14ac:dyDescent="0.35">
      <c r="A66" s="2">
        <v>39600</v>
      </c>
      <c r="B66">
        <v>4378</v>
      </c>
      <c r="C66" s="4">
        <f t="shared" si="1"/>
        <v>-431.17857142857156</v>
      </c>
      <c r="D66" s="4">
        <f t="shared" si="2"/>
        <v>185914.96045918379</v>
      </c>
      <c r="E66">
        <f t="shared" si="3"/>
        <v>185914.96045918379</v>
      </c>
      <c r="F66" s="4">
        <f t="shared" si="4"/>
        <v>94505.103316326611</v>
      </c>
      <c r="G66">
        <f t="shared" si="5"/>
        <v>112614.60331632663</v>
      </c>
      <c r="H66">
        <f t="shared" si="6"/>
        <v>26810.067602040879</v>
      </c>
      <c r="I66">
        <f t="shared" si="7"/>
        <v>-16307.789540816275</v>
      </c>
      <c r="J66">
        <f t="shared" si="8"/>
        <v>-68480.396683673433</v>
      </c>
      <c r="K66">
        <f t="shared" si="9"/>
        <v>-190935.11096938775</v>
      </c>
      <c r="L66">
        <f t="shared" si="10"/>
        <v>-55976.21811224486</v>
      </c>
      <c r="M66">
        <f t="shared" si="11"/>
        <v>63029.067602040894</v>
      </c>
      <c r="N66">
        <f t="shared" si="12"/>
        <v>103559.85331632661</v>
      </c>
      <c r="O66">
        <f t="shared" si="13"/>
        <v>112183.42474489805</v>
      </c>
      <c r="P66">
        <f t="shared" si="14"/>
        <v>151420.67474489808</v>
      </c>
      <c r="Q66">
        <f t="shared" si="15"/>
        <v>164787.21045918379</v>
      </c>
      <c r="R66">
        <f t="shared" si="16"/>
        <v>127705.85331632663</v>
      </c>
    </row>
    <row r="67" spans="1:18" x14ac:dyDescent="0.35">
      <c r="A67" s="2">
        <v>39630</v>
      </c>
      <c r="B67">
        <v>4583</v>
      </c>
      <c r="C67" s="4">
        <f t="shared" si="1"/>
        <v>-226.17857142857156</v>
      </c>
      <c r="D67" s="4">
        <f t="shared" si="2"/>
        <v>51156.746173469444</v>
      </c>
      <c r="E67">
        <f t="shared" si="3"/>
        <v>51156.746173469444</v>
      </c>
      <c r="F67" s="4">
        <f t="shared" si="4"/>
        <v>97523.353316326611</v>
      </c>
      <c r="G67">
        <f t="shared" si="5"/>
        <v>49573.496173469444</v>
      </c>
      <c r="H67">
        <f t="shared" si="6"/>
        <v>59072.996173469452</v>
      </c>
      <c r="I67">
        <f t="shared" si="7"/>
        <v>14063.460459183711</v>
      </c>
      <c r="J67">
        <f t="shared" si="8"/>
        <v>-8554.3966836734453</v>
      </c>
      <c r="K67">
        <f t="shared" si="9"/>
        <v>-35922.003826530607</v>
      </c>
      <c r="L67">
        <f t="shared" si="10"/>
        <v>-100156.71811224493</v>
      </c>
      <c r="M67">
        <f t="shared" si="11"/>
        <v>-29362.825255102027</v>
      </c>
      <c r="N67">
        <f t="shared" si="12"/>
        <v>33062.46045918372</v>
      </c>
      <c r="O67">
        <f t="shared" si="13"/>
        <v>54323.246173469452</v>
      </c>
      <c r="P67">
        <f t="shared" si="14"/>
        <v>58846.817602040879</v>
      </c>
      <c r="Q67">
        <f t="shared" si="15"/>
        <v>79429.067602040886</v>
      </c>
      <c r="R67">
        <f t="shared" si="16"/>
        <v>86440.603316326611</v>
      </c>
    </row>
    <row r="68" spans="1:18" x14ac:dyDescent="0.35">
      <c r="A68" s="2">
        <v>39661</v>
      </c>
      <c r="B68">
        <v>4665</v>
      </c>
      <c r="C68" s="4">
        <f t="shared" si="1"/>
        <v>-144.17857142857156</v>
      </c>
      <c r="D68" s="4">
        <f t="shared" si="2"/>
        <v>20787.460459183712</v>
      </c>
      <c r="E68">
        <f t="shared" si="3"/>
        <v>20787.460459183712</v>
      </c>
      <c r="F68" s="4">
        <f t="shared" si="4"/>
        <v>32610.103316326578</v>
      </c>
      <c r="G68">
        <f t="shared" si="5"/>
        <v>62166.710459183749</v>
      </c>
      <c r="H68">
        <f t="shared" si="6"/>
        <v>31600.853316326578</v>
      </c>
      <c r="I68">
        <f t="shared" si="7"/>
        <v>37656.353316326582</v>
      </c>
      <c r="J68">
        <f t="shared" si="8"/>
        <v>8964.8176020408428</v>
      </c>
      <c r="K68">
        <f t="shared" si="9"/>
        <v>-5453.0395408163131</v>
      </c>
      <c r="L68">
        <f t="shared" si="10"/>
        <v>-22898.646683673473</v>
      </c>
      <c r="M68">
        <f t="shared" si="11"/>
        <v>-63845.360969387795</v>
      </c>
      <c r="N68">
        <f t="shared" si="12"/>
        <v>-18717.468112244896</v>
      </c>
      <c r="O68">
        <f t="shared" si="13"/>
        <v>21075.817602040854</v>
      </c>
      <c r="P68">
        <f t="shared" si="14"/>
        <v>34628.603316326582</v>
      </c>
      <c r="Q68">
        <f t="shared" si="15"/>
        <v>37512.17474489801</v>
      </c>
      <c r="R68">
        <f t="shared" si="16"/>
        <v>50632.424744898024</v>
      </c>
    </row>
    <row r="69" spans="1:18" x14ac:dyDescent="0.35">
      <c r="A69" s="2">
        <v>39692</v>
      </c>
      <c r="B69">
        <v>4789</v>
      </c>
      <c r="C69" s="4">
        <f t="shared" si="1"/>
        <v>-20.178571428571558</v>
      </c>
      <c r="D69" s="4">
        <f t="shared" si="2"/>
        <v>407.17474489796444</v>
      </c>
      <c r="E69">
        <f t="shared" si="3"/>
        <v>407.17474489796444</v>
      </c>
      <c r="F69" s="4">
        <f t="shared" si="4"/>
        <v>2909.3176020408378</v>
      </c>
      <c r="G69">
        <f t="shared" si="5"/>
        <v>4563.9604591837051</v>
      </c>
      <c r="H69">
        <f t="shared" si="6"/>
        <v>8700.5676020408755</v>
      </c>
      <c r="I69">
        <f t="shared" si="7"/>
        <v>4422.7104591837042</v>
      </c>
      <c r="J69">
        <f t="shared" si="8"/>
        <v>5270.2104591837096</v>
      </c>
      <c r="K69">
        <f t="shared" si="9"/>
        <v>1254.67474489797</v>
      </c>
      <c r="L69">
        <f t="shared" si="10"/>
        <v>-763.18239795918601</v>
      </c>
      <c r="M69">
        <f t="shared" si="11"/>
        <v>-3204.7895408163445</v>
      </c>
      <c r="N69">
        <f t="shared" si="12"/>
        <v>-8935.5038265306666</v>
      </c>
      <c r="O69">
        <f t="shared" si="13"/>
        <v>-2619.6109693877693</v>
      </c>
      <c r="P69">
        <f t="shared" si="14"/>
        <v>2949.6747448979809</v>
      </c>
      <c r="Q69">
        <f t="shared" si="15"/>
        <v>4846.4604591837069</v>
      </c>
      <c r="R69">
        <f t="shared" si="16"/>
        <v>5250.0318877551381</v>
      </c>
    </row>
    <row r="70" spans="1:18" x14ac:dyDescent="0.35">
      <c r="A70" s="2">
        <v>39722</v>
      </c>
      <c r="B70">
        <v>4754</v>
      </c>
      <c r="C70" s="4">
        <f t="shared" si="1"/>
        <v>-55.178571428571558</v>
      </c>
      <c r="D70" s="4">
        <f t="shared" si="2"/>
        <v>3044.6747448979736</v>
      </c>
      <c r="E70">
        <f t="shared" si="3"/>
        <v>3044.6747448979736</v>
      </c>
      <c r="F70" s="4">
        <f t="shared" si="4"/>
        <v>1113.424744897969</v>
      </c>
      <c r="G70">
        <f t="shared" si="5"/>
        <v>7955.5676020408418</v>
      </c>
      <c r="H70">
        <f t="shared" si="6"/>
        <v>12480.210459183711</v>
      </c>
      <c r="I70">
        <f t="shared" si="7"/>
        <v>23791.817602040879</v>
      </c>
      <c r="J70">
        <f t="shared" si="8"/>
        <v>12093.960459183709</v>
      </c>
      <c r="K70">
        <f t="shared" si="9"/>
        <v>14411.460459183714</v>
      </c>
      <c r="L70">
        <f t="shared" si="10"/>
        <v>3430.9247448979745</v>
      </c>
      <c r="M70">
        <f t="shared" si="11"/>
        <v>-2086.9323979591813</v>
      </c>
      <c r="N70">
        <f t="shared" si="12"/>
        <v>-8763.5395408163404</v>
      </c>
      <c r="O70">
        <f t="shared" si="13"/>
        <v>-24434.253826530661</v>
      </c>
      <c r="P70">
        <f t="shared" si="14"/>
        <v>-7163.3609693877652</v>
      </c>
      <c r="Q70">
        <f t="shared" si="15"/>
        <v>8065.924744897985</v>
      </c>
      <c r="R70">
        <f t="shared" si="16"/>
        <v>13252.710459183712</v>
      </c>
    </row>
    <row r="71" spans="1:18" x14ac:dyDescent="0.35">
      <c r="A71" s="2">
        <v>39753</v>
      </c>
      <c r="B71">
        <v>5036</v>
      </c>
      <c r="C71" s="4">
        <f t="shared" si="1"/>
        <v>226.82142857142844</v>
      </c>
      <c r="D71" s="4">
        <f t="shared" si="2"/>
        <v>51447.960459183618</v>
      </c>
      <c r="E71">
        <f t="shared" si="3"/>
        <v>51447.960459183618</v>
      </c>
      <c r="F71" s="4">
        <f t="shared" si="4"/>
        <v>-12515.682397959206</v>
      </c>
      <c r="G71">
        <f t="shared" si="5"/>
        <v>-4576.9323979592109</v>
      </c>
      <c r="H71">
        <f t="shared" si="6"/>
        <v>-32702.789540816339</v>
      </c>
      <c r="I71">
        <f t="shared" si="7"/>
        <v>-51302.146683673469</v>
      </c>
      <c r="J71">
        <f t="shared" si="8"/>
        <v>-97800.539540816302</v>
      </c>
      <c r="K71">
        <f t="shared" si="9"/>
        <v>-49714.396683673469</v>
      </c>
      <c r="L71">
        <f t="shared" si="10"/>
        <v>-59240.896683673462</v>
      </c>
      <c r="M71">
        <f t="shared" si="11"/>
        <v>-14103.432397959205</v>
      </c>
      <c r="N71">
        <f t="shared" si="12"/>
        <v>8578.7104591836396</v>
      </c>
      <c r="O71">
        <f t="shared" si="13"/>
        <v>36024.10331632648</v>
      </c>
      <c r="P71">
        <f t="shared" si="14"/>
        <v>100441.38903061216</v>
      </c>
      <c r="Q71">
        <f t="shared" si="15"/>
        <v>29446.281887755056</v>
      </c>
      <c r="R71">
        <f t="shared" si="16"/>
        <v>-33156.432397959194</v>
      </c>
    </row>
    <row r="72" spans="1:18" x14ac:dyDescent="0.35">
      <c r="A72" s="2">
        <v>39783</v>
      </c>
      <c r="B72">
        <v>5352</v>
      </c>
      <c r="C72" s="4">
        <f t="shared" si="1"/>
        <v>542.82142857142844</v>
      </c>
      <c r="D72" s="4">
        <f t="shared" si="2"/>
        <v>294655.10331632639</v>
      </c>
      <c r="E72">
        <f t="shared" si="3"/>
        <v>294655.10331632639</v>
      </c>
      <c r="F72" s="4">
        <f t="shared" si="4"/>
        <v>123123.531887755</v>
      </c>
      <c r="G72">
        <f t="shared" si="5"/>
        <v>-29952.110969387817</v>
      </c>
      <c r="H72">
        <f t="shared" si="6"/>
        <v>-10953.360969387822</v>
      </c>
      <c r="I72">
        <f t="shared" si="7"/>
        <v>-78263.218112244955</v>
      </c>
      <c r="J72">
        <f t="shared" si="8"/>
        <v>-122774.57525510209</v>
      </c>
      <c r="K72">
        <f t="shared" si="9"/>
        <v>-234052.96811224491</v>
      </c>
      <c r="L72">
        <f t="shared" si="10"/>
        <v>-118974.82525510209</v>
      </c>
      <c r="M72">
        <f t="shared" si="11"/>
        <v>-141773.32525510207</v>
      </c>
      <c r="N72">
        <f t="shared" si="12"/>
        <v>-33751.860969387817</v>
      </c>
      <c r="O72">
        <f t="shared" si="13"/>
        <v>20530.281887755027</v>
      </c>
      <c r="P72">
        <f t="shared" si="14"/>
        <v>86211.674744897871</v>
      </c>
      <c r="Q72">
        <f t="shared" si="15"/>
        <v>240372.96045918355</v>
      </c>
      <c r="R72">
        <f t="shared" si="16"/>
        <v>70469.853316326436</v>
      </c>
    </row>
    <row r="73" spans="1:18" x14ac:dyDescent="0.35">
      <c r="A73" s="2">
        <v>39814</v>
      </c>
      <c r="B73">
        <v>5077</v>
      </c>
      <c r="C73" s="4">
        <f t="shared" si="1"/>
        <v>267.82142857142844</v>
      </c>
      <c r="D73" s="4">
        <f t="shared" si="2"/>
        <v>71728.317602040741</v>
      </c>
      <c r="E73">
        <f t="shared" si="3"/>
        <v>71728.317602040741</v>
      </c>
      <c r="F73" s="4">
        <f t="shared" si="4"/>
        <v>145379.21045918358</v>
      </c>
      <c r="G73">
        <f t="shared" si="5"/>
        <v>60747.639030612183</v>
      </c>
      <c r="H73">
        <f t="shared" si="6"/>
        <v>-14778.003826530639</v>
      </c>
      <c r="I73">
        <f t="shared" si="7"/>
        <v>-5404.2538265306448</v>
      </c>
      <c r="J73">
        <f t="shared" si="8"/>
        <v>-38614.110969387773</v>
      </c>
      <c r="K73">
        <f t="shared" si="9"/>
        <v>-60575.468112244904</v>
      </c>
      <c r="L73">
        <f t="shared" si="10"/>
        <v>-115478.86096938774</v>
      </c>
      <c r="M73">
        <f t="shared" si="11"/>
        <v>-58700.718112244904</v>
      </c>
      <c r="N73">
        <f t="shared" si="12"/>
        <v>-69949.218112244896</v>
      </c>
      <c r="O73">
        <f t="shared" si="13"/>
        <v>-16652.753826530639</v>
      </c>
      <c r="P73">
        <f t="shared" si="14"/>
        <v>10129.389030612205</v>
      </c>
      <c r="Q73">
        <f t="shared" si="15"/>
        <v>42535.781887755045</v>
      </c>
      <c r="R73">
        <f t="shared" si="16"/>
        <v>118597.06760204073</v>
      </c>
    </row>
    <row r="74" spans="1:18" x14ac:dyDescent="0.35">
      <c r="A74" s="2">
        <v>39845</v>
      </c>
      <c r="B74">
        <v>5151</v>
      </c>
      <c r="C74" s="4">
        <f t="shared" si="1"/>
        <v>341.82142857142844</v>
      </c>
      <c r="D74" s="4">
        <f t="shared" si="2"/>
        <v>116841.88903061216</v>
      </c>
      <c r="E74">
        <f t="shared" si="3"/>
        <v>116841.88903061216</v>
      </c>
      <c r="F74" s="4">
        <f t="shared" si="4"/>
        <v>91547.103316326451</v>
      </c>
      <c r="G74">
        <f t="shared" si="5"/>
        <v>185547.99617346926</v>
      </c>
      <c r="H74">
        <f t="shared" si="6"/>
        <v>77532.424744897886</v>
      </c>
      <c r="I74">
        <f t="shared" si="7"/>
        <v>-18861.218112244936</v>
      </c>
      <c r="J74">
        <f t="shared" si="8"/>
        <v>-6897.4681122449401</v>
      </c>
      <c r="K74">
        <f t="shared" si="9"/>
        <v>-49283.325255102063</v>
      </c>
      <c r="L74">
        <f t="shared" si="10"/>
        <v>-77312.682397959201</v>
      </c>
      <c r="M74">
        <f t="shared" si="11"/>
        <v>-147386.07525510204</v>
      </c>
      <c r="N74">
        <f t="shared" si="12"/>
        <v>-74919.932397959201</v>
      </c>
      <c r="O74">
        <f t="shared" si="13"/>
        <v>-89276.432397959201</v>
      </c>
      <c r="P74">
        <f t="shared" si="14"/>
        <v>-21253.968112244933</v>
      </c>
      <c r="Q74">
        <f t="shared" si="15"/>
        <v>12928.174744897909</v>
      </c>
      <c r="R74">
        <f t="shared" si="16"/>
        <v>54288.567602040748</v>
      </c>
    </row>
    <row r="75" spans="1:18" x14ac:dyDescent="0.35">
      <c r="A75" s="2">
        <v>39873</v>
      </c>
      <c r="B75">
        <v>4951</v>
      </c>
      <c r="C75" s="4">
        <f t="shared" si="1"/>
        <v>141.82142857142844</v>
      </c>
      <c r="D75" s="4">
        <f t="shared" si="2"/>
        <v>20113.317602040781</v>
      </c>
      <c r="E75">
        <f t="shared" si="3"/>
        <v>20113.317602040781</v>
      </c>
      <c r="F75" s="4">
        <f t="shared" si="4"/>
        <v>48477.603316326466</v>
      </c>
      <c r="G75">
        <f t="shared" si="5"/>
        <v>37982.817602040763</v>
      </c>
      <c r="H75">
        <f t="shared" si="6"/>
        <v>76983.710459183581</v>
      </c>
      <c r="I75">
        <f t="shared" si="7"/>
        <v>32168.139030612198</v>
      </c>
      <c r="J75">
        <f t="shared" si="8"/>
        <v>-7825.5038265306239</v>
      </c>
      <c r="K75">
        <f t="shared" si="9"/>
        <v>-2861.753826530628</v>
      </c>
      <c r="L75">
        <f t="shared" si="10"/>
        <v>-20447.610969387755</v>
      </c>
      <c r="M75">
        <f t="shared" si="11"/>
        <v>-32076.968112244886</v>
      </c>
      <c r="N75">
        <f t="shared" si="12"/>
        <v>-61150.360969387715</v>
      </c>
      <c r="O75">
        <f t="shared" si="13"/>
        <v>-31084.218112244889</v>
      </c>
      <c r="P75">
        <f t="shared" si="14"/>
        <v>-37040.718112244882</v>
      </c>
      <c r="Q75">
        <f t="shared" si="15"/>
        <v>-8818.253826530623</v>
      </c>
      <c r="R75">
        <f t="shared" si="16"/>
        <v>5363.8890306122212</v>
      </c>
    </row>
    <row r="76" spans="1:18" x14ac:dyDescent="0.35">
      <c r="A76" s="2">
        <v>39904</v>
      </c>
      <c r="B76">
        <v>4826</v>
      </c>
      <c r="C76" s="4">
        <f t="shared" si="1"/>
        <v>16.821428571428442</v>
      </c>
      <c r="D76" s="4">
        <f t="shared" si="2"/>
        <v>282.96045918366912</v>
      </c>
      <c r="E76">
        <f t="shared" si="3"/>
        <v>282.96045918366912</v>
      </c>
      <c r="F76" s="4">
        <f t="shared" si="4"/>
        <v>2385.6390306122244</v>
      </c>
      <c r="G76">
        <f t="shared" si="5"/>
        <v>5749.9247448979122</v>
      </c>
      <c r="H76">
        <f t="shared" si="6"/>
        <v>4505.1390306122075</v>
      </c>
      <c r="I76">
        <f t="shared" si="7"/>
        <v>9131.0318877550289</v>
      </c>
      <c r="J76">
        <f t="shared" si="8"/>
        <v>3815.4604591836419</v>
      </c>
      <c r="K76">
        <f t="shared" si="9"/>
        <v>-928.18239795917873</v>
      </c>
      <c r="L76">
        <f t="shared" si="10"/>
        <v>-339.43239795918322</v>
      </c>
      <c r="M76">
        <f t="shared" si="11"/>
        <v>-2425.2895408163099</v>
      </c>
      <c r="N76">
        <f t="shared" si="12"/>
        <v>-3804.6466836734421</v>
      </c>
      <c r="O76">
        <f t="shared" si="13"/>
        <v>-7253.0395408162731</v>
      </c>
      <c r="P76">
        <f t="shared" si="14"/>
        <v>-3686.896683673443</v>
      </c>
      <c r="Q76">
        <f t="shared" si="15"/>
        <v>-4393.396683673438</v>
      </c>
      <c r="R76">
        <f t="shared" si="16"/>
        <v>-1045.9323979591777</v>
      </c>
    </row>
    <row r="77" spans="1:18" x14ac:dyDescent="0.35">
      <c r="A77" s="2">
        <v>39934</v>
      </c>
      <c r="B77">
        <v>4837</v>
      </c>
      <c r="C77" s="4">
        <f t="shared" si="1"/>
        <v>27.821428571428442</v>
      </c>
      <c r="D77" s="4">
        <f t="shared" si="2"/>
        <v>774.03188775509477</v>
      </c>
      <c r="E77">
        <f t="shared" si="3"/>
        <v>774.03188775509477</v>
      </c>
      <c r="F77" s="4">
        <f t="shared" si="4"/>
        <v>467.99617346938197</v>
      </c>
      <c r="G77">
        <f t="shared" si="5"/>
        <v>3945.6747448979372</v>
      </c>
      <c r="H77">
        <f t="shared" si="6"/>
        <v>9509.9604591836251</v>
      </c>
      <c r="I77">
        <f t="shared" si="7"/>
        <v>7451.1747448979204</v>
      </c>
      <c r="J77">
        <f t="shared" si="8"/>
        <v>15102.067602040743</v>
      </c>
      <c r="K77">
        <f t="shared" si="9"/>
        <v>6310.4961734693543</v>
      </c>
      <c r="L77">
        <f t="shared" si="10"/>
        <v>-1535.1466836734658</v>
      </c>
      <c r="M77">
        <f t="shared" si="11"/>
        <v>-561.39668367347042</v>
      </c>
      <c r="N77">
        <f t="shared" si="12"/>
        <v>-4011.2538265305971</v>
      </c>
      <c r="O77">
        <f t="shared" si="13"/>
        <v>-6292.6109693877297</v>
      </c>
      <c r="P77">
        <f t="shared" si="14"/>
        <v>-11996.003826530559</v>
      </c>
      <c r="Q77">
        <f t="shared" si="15"/>
        <v>-6097.8609693877306</v>
      </c>
      <c r="R77">
        <f t="shared" si="16"/>
        <v>-7266.3609693877252</v>
      </c>
    </row>
    <row r="78" spans="1:18" x14ac:dyDescent="0.35">
      <c r="A78" s="2">
        <v>39965</v>
      </c>
      <c r="B78">
        <v>4703</v>
      </c>
      <c r="C78" s="4">
        <f t="shared" si="1"/>
        <v>-106.17857142857156</v>
      </c>
      <c r="D78" s="4">
        <f t="shared" si="2"/>
        <v>11273.889030612272</v>
      </c>
      <c r="E78">
        <f t="shared" si="3"/>
        <v>11273.889030612272</v>
      </c>
      <c r="F78" s="4">
        <f t="shared" si="4"/>
        <v>-2954.0395408163163</v>
      </c>
      <c r="G78">
        <f t="shared" si="5"/>
        <v>-1786.0752551020291</v>
      </c>
      <c r="H78">
        <f t="shared" si="6"/>
        <v>-15058.396683673474</v>
      </c>
      <c r="I78">
        <f t="shared" si="7"/>
        <v>-36294.110969387788</v>
      </c>
      <c r="J78">
        <f t="shared" si="8"/>
        <v>-28436.896683673491</v>
      </c>
      <c r="K78">
        <f t="shared" si="9"/>
        <v>-57636.003826530672</v>
      </c>
      <c r="L78">
        <f t="shared" si="10"/>
        <v>-24083.575255102056</v>
      </c>
      <c r="M78">
        <f t="shared" si="11"/>
        <v>5858.7818877551226</v>
      </c>
      <c r="N78">
        <f t="shared" si="12"/>
        <v>2142.5318877551185</v>
      </c>
      <c r="O78">
        <f t="shared" si="13"/>
        <v>15308.674744897991</v>
      </c>
      <c r="P78">
        <f t="shared" si="14"/>
        <v>24015.317602040861</v>
      </c>
      <c r="Q78">
        <f t="shared" si="15"/>
        <v>45781.924744898031</v>
      </c>
      <c r="R78">
        <f t="shared" si="16"/>
        <v>23272.067602040857</v>
      </c>
    </row>
    <row r="79" spans="1:18" x14ac:dyDescent="0.35">
      <c r="A79" s="2">
        <v>39995</v>
      </c>
      <c r="B79">
        <v>4811</v>
      </c>
      <c r="C79" s="4">
        <f t="shared" si="1"/>
        <v>1.8214285714284415</v>
      </c>
      <c r="D79" s="4">
        <f t="shared" si="2"/>
        <v>3.3176020408158533</v>
      </c>
      <c r="E79">
        <f t="shared" si="3"/>
        <v>3.3176020408158533</v>
      </c>
      <c r="F79" s="4">
        <f t="shared" si="4"/>
        <v>-193.39668367345584</v>
      </c>
      <c r="G79">
        <f t="shared" si="5"/>
        <v>50.674744897955335</v>
      </c>
      <c r="H79">
        <f t="shared" si="6"/>
        <v>30.639030612242475</v>
      </c>
      <c r="I79">
        <f t="shared" si="7"/>
        <v>258.31760204079768</v>
      </c>
      <c r="J79">
        <f t="shared" si="8"/>
        <v>622.60331632648592</v>
      </c>
      <c r="K79">
        <f t="shared" si="9"/>
        <v>487.81760204078131</v>
      </c>
      <c r="L79">
        <f t="shared" si="10"/>
        <v>988.71045918360267</v>
      </c>
      <c r="M79">
        <f t="shared" si="11"/>
        <v>413.13903061221521</v>
      </c>
      <c r="N79">
        <f t="shared" si="12"/>
        <v>-100.50382653060531</v>
      </c>
      <c r="O79">
        <f t="shared" si="13"/>
        <v>-36.753826530609857</v>
      </c>
      <c r="P79">
        <f t="shared" si="14"/>
        <v>-262.61096938773659</v>
      </c>
      <c r="Q79">
        <f t="shared" si="15"/>
        <v>-411.96811224486879</v>
      </c>
      <c r="R79">
        <f t="shared" si="16"/>
        <v>-785.36096938769936</v>
      </c>
    </row>
    <row r="80" spans="1:18" x14ac:dyDescent="0.35">
      <c r="A80" s="2">
        <v>40026</v>
      </c>
      <c r="B80">
        <v>4825</v>
      </c>
      <c r="C80" s="4">
        <f t="shared" si="1"/>
        <v>15.821428571428442</v>
      </c>
      <c r="D80" s="4">
        <f t="shared" si="2"/>
        <v>250.3176020408122</v>
      </c>
      <c r="E80">
        <f t="shared" si="3"/>
        <v>250.3176020408122</v>
      </c>
      <c r="F80" s="4">
        <f t="shared" si="4"/>
        <v>28.817602040814034</v>
      </c>
      <c r="G80">
        <f t="shared" si="5"/>
        <v>-1679.8966836734576</v>
      </c>
      <c r="H80">
        <f t="shared" si="6"/>
        <v>440.17474489795353</v>
      </c>
      <c r="I80">
        <f t="shared" si="7"/>
        <v>266.13903061224067</v>
      </c>
      <c r="J80">
        <f t="shared" si="8"/>
        <v>2243.8176020407959</v>
      </c>
      <c r="K80">
        <f t="shared" si="9"/>
        <v>5408.1033163264838</v>
      </c>
      <c r="L80">
        <f t="shared" si="10"/>
        <v>4237.3176020407791</v>
      </c>
      <c r="M80">
        <f t="shared" si="11"/>
        <v>8588.2104591836014</v>
      </c>
      <c r="N80">
        <f t="shared" si="12"/>
        <v>3588.6390306122134</v>
      </c>
      <c r="O80">
        <f t="shared" si="13"/>
        <v>-873.00382653060717</v>
      </c>
      <c r="P80">
        <f t="shared" si="14"/>
        <v>-319.25382653061166</v>
      </c>
      <c r="Q80">
        <f t="shared" si="15"/>
        <v>-2281.1109693877384</v>
      </c>
      <c r="R80">
        <f t="shared" si="16"/>
        <v>-3578.4681122448706</v>
      </c>
    </row>
    <row r="81" spans="1:18" x14ac:dyDescent="0.35">
      <c r="A81" s="2">
        <v>40057</v>
      </c>
      <c r="B81">
        <v>4862</v>
      </c>
      <c r="C81" s="4">
        <f t="shared" si="1"/>
        <v>52.821428571428442</v>
      </c>
      <c r="D81" s="4">
        <f t="shared" si="2"/>
        <v>2790.103316326517</v>
      </c>
      <c r="E81">
        <f t="shared" si="3"/>
        <v>2790.103316326517</v>
      </c>
      <c r="F81" s="4">
        <f t="shared" si="4"/>
        <v>835.71045918366451</v>
      </c>
      <c r="G81">
        <f t="shared" si="5"/>
        <v>96.210459183666373</v>
      </c>
      <c r="H81">
        <f t="shared" si="6"/>
        <v>-5608.5038265306057</v>
      </c>
      <c r="I81">
        <f t="shared" si="7"/>
        <v>1469.5676020408059</v>
      </c>
      <c r="J81">
        <f t="shared" si="8"/>
        <v>888.53188775509295</v>
      </c>
      <c r="K81">
        <f t="shared" si="9"/>
        <v>7491.2104591836478</v>
      </c>
      <c r="L81">
        <f t="shared" si="10"/>
        <v>18055.496173469335</v>
      </c>
      <c r="M81">
        <f t="shared" si="11"/>
        <v>14146.710459183632</v>
      </c>
      <c r="N81">
        <f t="shared" si="12"/>
        <v>28672.603316326455</v>
      </c>
      <c r="O81">
        <f t="shared" si="13"/>
        <v>11981.031887755065</v>
      </c>
      <c r="P81">
        <f t="shared" si="14"/>
        <v>-2914.6109693877547</v>
      </c>
      <c r="Q81">
        <f t="shared" si="15"/>
        <v>-1065.8609693877593</v>
      </c>
      <c r="R81">
        <f t="shared" si="16"/>
        <v>-7615.7181122448865</v>
      </c>
    </row>
    <row r="82" spans="1:18" x14ac:dyDescent="0.35">
      <c r="A82" s="2">
        <v>40087</v>
      </c>
      <c r="B82">
        <v>4986</v>
      </c>
      <c r="C82" s="4">
        <f t="shared" si="1"/>
        <v>176.82142857142844</v>
      </c>
      <c r="D82" s="4">
        <f t="shared" si="2"/>
        <v>31265.81760204077</v>
      </c>
      <c r="E82">
        <f t="shared" si="3"/>
        <v>31265.81760204077</v>
      </c>
      <c r="F82" s="4">
        <f t="shared" si="4"/>
        <v>9339.9604591836433</v>
      </c>
      <c r="G82">
        <f t="shared" si="5"/>
        <v>2797.5676020407914</v>
      </c>
      <c r="H82">
        <f t="shared" si="6"/>
        <v>322.06760204079313</v>
      </c>
      <c r="I82">
        <f t="shared" si="7"/>
        <v>-18774.64668367348</v>
      </c>
      <c r="J82">
        <f t="shared" si="8"/>
        <v>4919.4247448979322</v>
      </c>
      <c r="K82">
        <f t="shared" si="9"/>
        <v>2974.3890306122198</v>
      </c>
      <c r="L82">
        <f t="shared" si="10"/>
        <v>25077.067602040774</v>
      </c>
      <c r="M82">
        <f t="shared" si="11"/>
        <v>60441.353316326466</v>
      </c>
      <c r="N82">
        <f t="shared" si="12"/>
        <v>47356.567602040755</v>
      </c>
      <c r="O82">
        <f t="shared" si="13"/>
        <v>95982.460459183581</v>
      </c>
      <c r="P82">
        <f t="shared" si="14"/>
        <v>40106.88903061219</v>
      </c>
      <c r="Q82">
        <f t="shared" si="15"/>
        <v>-9756.7538265306284</v>
      </c>
      <c r="R82">
        <f t="shared" si="16"/>
        <v>-3568.0038265306325</v>
      </c>
    </row>
    <row r="83" spans="1:18" x14ac:dyDescent="0.35">
      <c r="A83" s="2">
        <v>40118</v>
      </c>
      <c r="B83">
        <v>5262</v>
      </c>
      <c r="C83" s="4">
        <f t="shared" si="1"/>
        <v>452.82142857142844</v>
      </c>
      <c r="D83" s="4">
        <f t="shared" si="2"/>
        <v>205047.24617346926</v>
      </c>
      <c r="E83">
        <f t="shared" si="3"/>
        <v>205047.24617346926</v>
      </c>
      <c r="F83" s="4">
        <f t="shared" si="4"/>
        <v>80068.531887755016</v>
      </c>
      <c r="G83">
        <f t="shared" si="5"/>
        <v>23918.674744897893</v>
      </c>
      <c r="H83">
        <f t="shared" si="6"/>
        <v>7164.2818877550408</v>
      </c>
      <c r="I83">
        <f t="shared" si="7"/>
        <v>824.78188775504293</v>
      </c>
      <c r="J83">
        <f t="shared" si="8"/>
        <v>-48079.93239795923</v>
      </c>
      <c r="K83">
        <f t="shared" si="9"/>
        <v>12598.139030612183</v>
      </c>
      <c r="L83">
        <f t="shared" si="10"/>
        <v>7617.1033163264692</v>
      </c>
      <c r="M83">
        <f t="shared" si="11"/>
        <v>64219.781887755023</v>
      </c>
      <c r="N83">
        <f t="shared" si="12"/>
        <v>154784.06760204071</v>
      </c>
      <c r="O83">
        <f t="shared" si="13"/>
        <v>121275.281887755</v>
      </c>
      <c r="P83">
        <f t="shared" si="14"/>
        <v>245801.17474489784</v>
      </c>
      <c r="Q83">
        <f t="shared" si="15"/>
        <v>102709.60331632644</v>
      </c>
      <c r="R83">
        <f t="shared" si="16"/>
        <v>-24986.039540816379</v>
      </c>
    </row>
    <row r="84" spans="1:18" x14ac:dyDescent="0.35">
      <c r="A84" s="2">
        <v>40148</v>
      </c>
      <c r="B84">
        <v>5476</v>
      </c>
      <c r="C84" s="4">
        <f t="shared" si="1"/>
        <v>666.82142857142844</v>
      </c>
      <c r="D84" s="4">
        <f t="shared" si="2"/>
        <v>444650.81760204065</v>
      </c>
      <c r="E84">
        <f t="shared" si="3"/>
        <v>444650.81760204065</v>
      </c>
      <c r="F84" s="4">
        <f t="shared" si="4"/>
        <v>301951.03188775497</v>
      </c>
      <c r="G84">
        <f t="shared" si="5"/>
        <v>117908.31760204071</v>
      </c>
      <c r="H84">
        <f t="shared" si="6"/>
        <v>35222.460459183581</v>
      </c>
      <c r="I84">
        <f t="shared" si="7"/>
        <v>10550.067602040728</v>
      </c>
      <c r="J84">
        <f t="shared" si="8"/>
        <v>1214.5676020407295</v>
      </c>
      <c r="K84">
        <f t="shared" si="9"/>
        <v>-70802.146683673549</v>
      </c>
      <c r="L84">
        <f t="shared" si="10"/>
        <v>18551.924744897868</v>
      </c>
      <c r="M84">
        <f t="shared" si="11"/>
        <v>11216.889030612156</v>
      </c>
      <c r="N84">
        <f t="shared" si="12"/>
        <v>94569.567602040712</v>
      </c>
      <c r="O84">
        <f t="shared" si="13"/>
        <v>227933.85331632639</v>
      </c>
      <c r="P84">
        <f t="shared" si="14"/>
        <v>178589.06760204068</v>
      </c>
      <c r="Q84">
        <f t="shared" si="15"/>
        <v>361964.96045918349</v>
      </c>
      <c r="R84">
        <f t="shared" si="16"/>
        <v>151249.38903061213</v>
      </c>
    </row>
    <row r="85" spans="1:18" x14ac:dyDescent="0.35">
      <c r="A85" s="2">
        <v>40179</v>
      </c>
      <c r="B85">
        <v>5218</v>
      </c>
      <c r="C85" s="4">
        <f t="shared" si="1"/>
        <v>408.82142857142844</v>
      </c>
      <c r="D85" s="4">
        <f t="shared" si="2"/>
        <v>167134.96045918358</v>
      </c>
      <c r="E85">
        <f t="shared" si="3"/>
        <v>167134.96045918358</v>
      </c>
      <c r="F85" s="4">
        <f t="shared" si="4"/>
        <v>272610.88903061213</v>
      </c>
      <c r="G85">
        <f t="shared" si="5"/>
        <v>185123.10331632642</v>
      </c>
      <c r="H85">
        <f t="shared" si="6"/>
        <v>72288.389030612176</v>
      </c>
      <c r="I85">
        <f t="shared" si="7"/>
        <v>21594.531887755042</v>
      </c>
      <c r="J85">
        <f t="shared" si="8"/>
        <v>6468.1390306121893</v>
      </c>
      <c r="K85">
        <f t="shared" si="9"/>
        <v>744.6390306121915</v>
      </c>
      <c r="L85">
        <f t="shared" si="10"/>
        <v>-43408.075255102078</v>
      </c>
      <c r="M85">
        <f t="shared" si="11"/>
        <v>11373.996173469332</v>
      </c>
      <c r="N85">
        <f t="shared" si="12"/>
        <v>6876.9604591836178</v>
      </c>
      <c r="O85">
        <f t="shared" si="13"/>
        <v>57979.639030612176</v>
      </c>
      <c r="P85">
        <f t="shared" si="14"/>
        <v>139743.92474489787</v>
      </c>
      <c r="Q85">
        <f t="shared" si="15"/>
        <v>109491.13903061216</v>
      </c>
      <c r="R85">
        <f t="shared" si="16"/>
        <v>221917.03188775497</v>
      </c>
    </row>
    <row r="86" spans="1:18" x14ac:dyDescent="0.35">
      <c r="A86" s="2">
        <v>40210</v>
      </c>
      <c r="B86">
        <v>5245</v>
      </c>
      <c r="C86" s="4">
        <f t="shared" si="1"/>
        <v>435.82142857142844</v>
      </c>
      <c r="D86" s="4">
        <f t="shared" si="2"/>
        <v>189940.31760204071</v>
      </c>
      <c r="E86">
        <f t="shared" si="3"/>
        <v>189940.31760204071</v>
      </c>
      <c r="F86" s="4">
        <f t="shared" si="4"/>
        <v>178173.13903061213</v>
      </c>
      <c r="G86">
        <f t="shared" si="5"/>
        <v>290615.06760204065</v>
      </c>
      <c r="H86">
        <f t="shared" si="6"/>
        <v>197349.28188775497</v>
      </c>
      <c r="I86">
        <f t="shared" si="7"/>
        <v>77062.567602040741</v>
      </c>
      <c r="J86">
        <f t="shared" si="8"/>
        <v>23020.710459183611</v>
      </c>
      <c r="K86">
        <f t="shared" si="9"/>
        <v>6895.3176020407573</v>
      </c>
      <c r="L86">
        <f t="shared" si="10"/>
        <v>793.81760204075943</v>
      </c>
      <c r="M86">
        <f t="shared" si="11"/>
        <v>-46274.896683673513</v>
      </c>
      <c r="N86">
        <f t="shared" si="12"/>
        <v>12125.174744897899</v>
      </c>
      <c r="O86">
        <f t="shared" si="13"/>
        <v>7331.1390306121857</v>
      </c>
      <c r="P86">
        <f t="shared" si="14"/>
        <v>61808.817602040741</v>
      </c>
      <c r="Q86">
        <f t="shared" si="15"/>
        <v>148973.10331632642</v>
      </c>
      <c r="R86">
        <f t="shared" si="16"/>
        <v>116722.31760204073</v>
      </c>
    </row>
    <row r="87" spans="1:18" x14ac:dyDescent="0.35">
      <c r="A87" s="2">
        <v>40238</v>
      </c>
      <c r="B87">
        <v>5134</v>
      </c>
      <c r="C87" s="4">
        <f t="shared" si="1"/>
        <v>324.82142857142844</v>
      </c>
      <c r="D87" s="4">
        <f t="shared" si="2"/>
        <v>105508.9604591836</v>
      </c>
      <c r="E87">
        <f t="shared" si="3"/>
        <v>105508.9604591836</v>
      </c>
      <c r="F87" s="4">
        <f t="shared" si="4"/>
        <v>141564.13903061213</v>
      </c>
      <c r="G87">
        <f t="shared" si="5"/>
        <v>132793.96045918358</v>
      </c>
      <c r="H87">
        <f t="shared" si="6"/>
        <v>216597.8890306121</v>
      </c>
      <c r="I87">
        <f t="shared" si="7"/>
        <v>147086.10331632642</v>
      </c>
      <c r="J87">
        <f t="shared" si="8"/>
        <v>57435.389030612183</v>
      </c>
      <c r="K87">
        <f t="shared" si="9"/>
        <v>17157.531887755053</v>
      </c>
      <c r="L87">
        <f t="shared" si="10"/>
        <v>5139.1390306122003</v>
      </c>
      <c r="M87">
        <f t="shared" si="11"/>
        <v>591.63903061220242</v>
      </c>
      <c r="N87">
        <f t="shared" si="12"/>
        <v>-34489.075255102071</v>
      </c>
      <c r="O87">
        <f t="shared" si="13"/>
        <v>9036.9961734693425</v>
      </c>
      <c r="P87">
        <f t="shared" si="14"/>
        <v>5463.9604591836287</v>
      </c>
      <c r="Q87">
        <f t="shared" si="15"/>
        <v>46066.639030612183</v>
      </c>
      <c r="R87">
        <f t="shared" si="16"/>
        <v>111030.92474489787</v>
      </c>
    </row>
    <row r="88" spans="1:18" x14ac:dyDescent="0.35">
      <c r="A88" s="2">
        <v>40269</v>
      </c>
      <c r="B88">
        <v>4995</v>
      </c>
      <c r="C88" s="4">
        <f t="shared" si="1"/>
        <v>185.82142857142844</v>
      </c>
      <c r="D88" s="4">
        <f t="shared" si="2"/>
        <v>34529.60331632648</v>
      </c>
      <c r="E88">
        <f t="shared" si="3"/>
        <v>34529.60331632648</v>
      </c>
      <c r="F88" s="4">
        <f t="shared" si="4"/>
        <v>60358.781887755038</v>
      </c>
      <c r="G88">
        <f t="shared" si="5"/>
        <v>80984.960459183596</v>
      </c>
      <c r="H88">
        <f t="shared" si="6"/>
        <v>75967.781887755031</v>
      </c>
      <c r="I88">
        <f t="shared" si="7"/>
        <v>123909.71045918357</v>
      </c>
      <c r="J88">
        <f t="shared" si="8"/>
        <v>84143.924744897871</v>
      </c>
      <c r="K88">
        <f t="shared" si="9"/>
        <v>32857.210459183625</v>
      </c>
      <c r="L88">
        <f t="shared" si="10"/>
        <v>9815.3533163265001</v>
      </c>
      <c r="M88">
        <f t="shared" si="11"/>
        <v>2939.9604591836473</v>
      </c>
      <c r="N88">
        <f t="shared" si="12"/>
        <v>338.46045918364911</v>
      </c>
      <c r="O88">
        <f t="shared" si="13"/>
        <v>-19730.253826530621</v>
      </c>
      <c r="P88">
        <f t="shared" si="14"/>
        <v>5169.8176020407882</v>
      </c>
      <c r="Q88">
        <f t="shared" si="15"/>
        <v>3125.7818877550758</v>
      </c>
      <c r="R88">
        <f t="shared" si="16"/>
        <v>26353.460459183632</v>
      </c>
    </row>
    <row r="89" spans="1:18" x14ac:dyDescent="0.35">
      <c r="A89" s="2">
        <v>40299</v>
      </c>
      <c r="B89">
        <v>4946</v>
      </c>
      <c r="C89" s="4">
        <f t="shared" ref="C89:C108" si="17">+B89-$B$23</f>
        <v>136.82142857142844</v>
      </c>
      <c r="D89" s="4">
        <f t="shared" si="2"/>
        <v>18720.103316326495</v>
      </c>
      <c r="E89">
        <f t="shared" si="3"/>
        <v>18720.103316326495</v>
      </c>
      <c r="F89" s="4">
        <f t="shared" si="4"/>
        <v>25424.353316326487</v>
      </c>
      <c r="G89">
        <f t="shared" si="5"/>
        <v>44442.531887755045</v>
      </c>
      <c r="H89">
        <f t="shared" si="6"/>
        <v>59629.710459183596</v>
      </c>
      <c r="I89">
        <f t="shared" si="7"/>
        <v>55935.531887755031</v>
      </c>
      <c r="J89">
        <f t="shared" si="8"/>
        <v>91235.460459183567</v>
      </c>
      <c r="K89">
        <f t="shared" si="9"/>
        <v>61955.674744897886</v>
      </c>
      <c r="L89">
        <f t="shared" si="10"/>
        <v>24192.960459183632</v>
      </c>
      <c r="M89">
        <f t="shared" si="11"/>
        <v>7227.1033163265056</v>
      </c>
      <c r="N89">
        <f t="shared" si="12"/>
        <v>2164.7104591836537</v>
      </c>
      <c r="O89">
        <f t="shared" si="13"/>
        <v>249.21045918365544</v>
      </c>
      <c r="P89">
        <f t="shared" si="14"/>
        <v>-14527.503826530616</v>
      </c>
      <c r="Q89">
        <f t="shared" si="15"/>
        <v>3806.567602040795</v>
      </c>
      <c r="R89">
        <f t="shared" si="16"/>
        <v>2301.5318877550822</v>
      </c>
    </row>
    <row r="90" spans="1:18" x14ac:dyDescent="0.35">
      <c r="A90" s="2">
        <v>40330</v>
      </c>
      <c r="B90">
        <v>4839</v>
      </c>
      <c r="C90" s="4">
        <f t="shared" si="17"/>
        <v>29.821428571428442</v>
      </c>
      <c r="D90" s="4">
        <f t="shared" ref="D90:D108" si="18">+C90^2</f>
        <v>889.31760204080854</v>
      </c>
      <c r="E90">
        <f t="shared" ref="E90:E108" si="19">+C90*C90</f>
        <v>889.31760204080854</v>
      </c>
      <c r="F90" s="4">
        <f t="shared" ref="F90:F108" si="20">+C90*C89</f>
        <v>4080.2104591836519</v>
      </c>
      <c r="G90">
        <f t="shared" si="5"/>
        <v>5541.4604591836451</v>
      </c>
      <c r="H90">
        <f t="shared" si="6"/>
        <v>9686.6390306121993</v>
      </c>
      <c r="I90">
        <f t="shared" si="7"/>
        <v>12996.817602040755</v>
      </c>
      <c r="J90">
        <f t="shared" si="8"/>
        <v>12191.639030612188</v>
      </c>
      <c r="K90">
        <f t="shared" si="9"/>
        <v>19885.567602040726</v>
      </c>
      <c r="L90">
        <f t="shared" si="10"/>
        <v>13503.78188775504</v>
      </c>
      <c r="M90">
        <f t="shared" si="11"/>
        <v>5273.0676020407891</v>
      </c>
      <c r="N90">
        <f t="shared" si="12"/>
        <v>1575.2104591836628</v>
      </c>
      <c r="O90">
        <f t="shared" si="13"/>
        <v>471.81760204081041</v>
      </c>
      <c r="P90">
        <f t="shared" si="14"/>
        <v>54.317602040812218</v>
      </c>
      <c r="Q90">
        <f t="shared" si="15"/>
        <v>-3166.3966836734594</v>
      </c>
      <c r="R90">
        <f t="shared" si="16"/>
        <v>829.67474489795165</v>
      </c>
    </row>
    <row r="91" spans="1:18" x14ac:dyDescent="0.35">
      <c r="A91" s="2">
        <v>40360</v>
      </c>
      <c r="B91">
        <v>4945</v>
      </c>
      <c r="C91" s="4">
        <f t="shared" si="17"/>
        <v>135.82142857142844</v>
      </c>
      <c r="D91" s="4">
        <f t="shared" si="18"/>
        <v>18447.46045918364</v>
      </c>
      <c r="E91">
        <f t="shared" si="19"/>
        <v>18447.46045918364</v>
      </c>
      <c r="F91" s="4">
        <f t="shared" si="20"/>
        <v>4050.3890306122235</v>
      </c>
      <c r="G91">
        <f t="shared" ref="G91:G108" si="21">+C91*C89</f>
        <v>18583.281887755067</v>
      </c>
      <c r="H91">
        <f t="shared" si="6"/>
        <v>25238.53188775506</v>
      </c>
      <c r="I91">
        <f t="shared" si="7"/>
        <v>44117.710459183611</v>
      </c>
      <c r="J91">
        <f t="shared" si="8"/>
        <v>59193.889030612168</v>
      </c>
      <c r="K91">
        <f t="shared" si="9"/>
        <v>55526.710459183603</v>
      </c>
      <c r="L91">
        <f t="shared" si="10"/>
        <v>90568.639030612147</v>
      </c>
      <c r="M91">
        <f t="shared" si="11"/>
        <v>61502.853316326451</v>
      </c>
      <c r="N91">
        <f t="shared" si="12"/>
        <v>24016.139030612205</v>
      </c>
      <c r="O91">
        <f t="shared" si="13"/>
        <v>7174.2818877550772</v>
      </c>
      <c r="P91">
        <f t="shared" si="14"/>
        <v>2148.8890306122253</v>
      </c>
      <c r="Q91">
        <f t="shared" si="15"/>
        <v>247.389030612227</v>
      </c>
      <c r="R91">
        <f t="shared" si="16"/>
        <v>-14421.325255102045</v>
      </c>
    </row>
    <row r="92" spans="1:18" x14ac:dyDescent="0.35">
      <c r="A92" s="2">
        <v>40391</v>
      </c>
      <c r="B92">
        <v>5012</v>
      </c>
      <c r="C92" s="4">
        <f t="shared" si="17"/>
        <v>202.82142857142844</v>
      </c>
      <c r="D92" s="4">
        <f t="shared" si="18"/>
        <v>41136.531887755053</v>
      </c>
      <c r="E92">
        <f t="shared" si="19"/>
        <v>41136.531887755053</v>
      </c>
      <c r="F92" s="4">
        <f t="shared" si="20"/>
        <v>27547.496173469342</v>
      </c>
      <c r="G92">
        <f t="shared" si="21"/>
        <v>6048.4247448979286</v>
      </c>
      <c r="H92">
        <f t="shared" ref="H92:H108" si="22">+C92*C89</f>
        <v>27750.317602040774</v>
      </c>
      <c r="I92">
        <f t="shared" si="7"/>
        <v>37688.567602040763</v>
      </c>
      <c r="J92">
        <f t="shared" si="8"/>
        <v>65880.746173469321</v>
      </c>
      <c r="K92">
        <f t="shared" si="9"/>
        <v>88393.924744897871</v>
      </c>
      <c r="L92">
        <f t="shared" si="10"/>
        <v>82917.746173469306</v>
      </c>
      <c r="M92">
        <f t="shared" si="11"/>
        <v>135245.67474489784</v>
      </c>
      <c r="N92">
        <f t="shared" si="12"/>
        <v>91841.889030612161</v>
      </c>
      <c r="O92">
        <f t="shared" si="13"/>
        <v>35863.174744897908</v>
      </c>
      <c r="P92">
        <f t="shared" si="14"/>
        <v>10713.317602040783</v>
      </c>
      <c r="Q92">
        <f t="shared" si="15"/>
        <v>3208.9247448979309</v>
      </c>
      <c r="R92">
        <f t="shared" si="16"/>
        <v>369.42474489793261</v>
      </c>
    </row>
    <row r="93" spans="1:18" x14ac:dyDescent="0.35">
      <c r="A93" s="2">
        <v>40422</v>
      </c>
      <c r="B93">
        <v>5105</v>
      </c>
      <c r="C93" s="4">
        <f t="shared" si="17"/>
        <v>295.82142857142844</v>
      </c>
      <c r="D93" s="4">
        <f t="shared" si="18"/>
        <v>87510.317602040741</v>
      </c>
      <c r="E93">
        <f t="shared" si="19"/>
        <v>87510.317602040741</v>
      </c>
      <c r="F93" s="4">
        <f t="shared" si="20"/>
        <v>59998.924744897893</v>
      </c>
      <c r="G93">
        <f t="shared" si="21"/>
        <v>40178.88903061219</v>
      </c>
      <c r="H93">
        <f t="shared" si="22"/>
        <v>8821.8176020407736</v>
      </c>
      <c r="I93">
        <f t="shared" ref="I93:I108" si="23">+C93*C89</f>
        <v>40474.710459183618</v>
      </c>
      <c r="J93">
        <f t="shared" si="8"/>
        <v>54969.960459183611</v>
      </c>
      <c r="K93">
        <f t="shared" si="9"/>
        <v>96089.139030612161</v>
      </c>
      <c r="L93">
        <f t="shared" si="10"/>
        <v>128925.31760204073</v>
      </c>
      <c r="M93">
        <f t="shared" si="11"/>
        <v>120938.13903061215</v>
      </c>
      <c r="N93">
        <f t="shared" si="12"/>
        <v>197260.06760204068</v>
      </c>
      <c r="O93">
        <f t="shared" si="13"/>
        <v>133954.281887755</v>
      </c>
      <c r="P93">
        <f t="shared" si="14"/>
        <v>52307.567602040755</v>
      </c>
      <c r="Q93">
        <f t="shared" si="15"/>
        <v>15625.710459183629</v>
      </c>
      <c r="R93">
        <f t="shared" si="16"/>
        <v>4680.3176020407755</v>
      </c>
    </row>
    <row r="94" spans="1:18" x14ac:dyDescent="0.35">
      <c r="A94" s="2">
        <v>40452</v>
      </c>
      <c r="B94">
        <v>5154</v>
      </c>
      <c r="C94" s="4">
        <f t="shared" si="17"/>
        <v>344.82142857142844</v>
      </c>
      <c r="D94" s="4">
        <f t="shared" si="18"/>
        <v>118901.81760204073</v>
      </c>
      <c r="E94">
        <f t="shared" si="19"/>
        <v>118901.81760204073</v>
      </c>
      <c r="F94" s="4">
        <f t="shared" si="20"/>
        <v>102005.56760204073</v>
      </c>
      <c r="G94">
        <f t="shared" si="21"/>
        <v>69937.174744897886</v>
      </c>
      <c r="H94">
        <f t="shared" si="22"/>
        <v>46834.139030612183</v>
      </c>
      <c r="I94">
        <f t="shared" si="23"/>
        <v>10283.067602040768</v>
      </c>
      <c r="J94">
        <f t="shared" ref="J94:J108" si="24">+C94*C89</f>
        <v>47178.960459183611</v>
      </c>
      <c r="K94">
        <f t="shared" si="9"/>
        <v>64075.210459183603</v>
      </c>
      <c r="L94">
        <f t="shared" si="10"/>
        <v>112005.38903061216</v>
      </c>
      <c r="M94">
        <f t="shared" si="11"/>
        <v>150280.56760204071</v>
      </c>
      <c r="N94">
        <f t="shared" si="12"/>
        <v>140970.38903061216</v>
      </c>
      <c r="O94">
        <f t="shared" si="13"/>
        <v>229934.31760204068</v>
      </c>
      <c r="P94">
        <f t="shared" si="14"/>
        <v>156142.531887755</v>
      </c>
      <c r="Q94">
        <f t="shared" si="15"/>
        <v>60971.817602040748</v>
      </c>
      <c r="R94">
        <f t="shared" si="16"/>
        <v>18213.960459183621</v>
      </c>
    </row>
    <row r="95" spans="1:18" x14ac:dyDescent="0.35">
      <c r="A95" s="2">
        <v>40483</v>
      </c>
      <c r="B95">
        <v>5318</v>
      </c>
      <c r="C95" s="4">
        <f t="shared" si="17"/>
        <v>508.82142857142844</v>
      </c>
      <c r="D95" s="4">
        <f t="shared" si="18"/>
        <v>258899.24617346926</v>
      </c>
      <c r="E95">
        <f t="shared" si="19"/>
        <v>258899.24617346926</v>
      </c>
      <c r="F95" s="4">
        <f t="shared" si="20"/>
        <v>175452.531887755</v>
      </c>
      <c r="G95">
        <f t="shared" si="21"/>
        <v>150520.281887755</v>
      </c>
      <c r="H95">
        <f t="shared" si="22"/>
        <v>103199.88903061215</v>
      </c>
      <c r="I95">
        <f t="shared" si="23"/>
        <v>69108.853316326451</v>
      </c>
      <c r="J95">
        <f t="shared" si="24"/>
        <v>15173.781887755033</v>
      </c>
      <c r="K95">
        <f t="shared" ref="K95:K108" si="25">+C95*C89</f>
        <v>69617.674744897871</v>
      </c>
      <c r="L95">
        <f t="shared" si="10"/>
        <v>94549.924744897871</v>
      </c>
      <c r="M95">
        <f t="shared" si="11"/>
        <v>165276.10331632642</v>
      </c>
      <c r="N95">
        <f t="shared" si="12"/>
        <v>221755.28188775497</v>
      </c>
      <c r="O95">
        <f t="shared" si="13"/>
        <v>208017.10331632642</v>
      </c>
      <c r="P95">
        <f t="shared" si="14"/>
        <v>339293.03188775497</v>
      </c>
      <c r="Q95">
        <f t="shared" si="15"/>
        <v>230405.24617346926</v>
      </c>
      <c r="R95">
        <f t="shared" si="16"/>
        <v>89970.531887755016</v>
      </c>
    </row>
    <row r="96" spans="1:18" x14ac:dyDescent="0.35">
      <c r="A96" s="2">
        <v>40513</v>
      </c>
      <c r="B96">
        <v>5630</v>
      </c>
      <c r="C96" s="4">
        <f t="shared" si="17"/>
        <v>820.82142857142844</v>
      </c>
      <c r="D96" s="4">
        <f t="shared" si="18"/>
        <v>673747.8176020406</v>
      </c>
      <c r="E96">
        <f t="shared" si="19"/>
        <v>673747.8176020406</v>
      </c>
      <c r="F96" s="4">
        <f t="shared" si="20"/>
        <v>417651.53188775491</v>
      </c>
      <c r="G96">
        <f t="shared" si="21"/>
        <v>283036.81760204065</v>
      </c>
      <c r="H96">
        <f t="shared" si="22"/>
        <v>242816.56760204068</v>
      </c>
      <c r="I96">
        <f t="shared" si="23"/>
        <v>166480.17474489781</v>
      </c>
      <c r="J96">
        <f t="shared" si="24"/>
        <v>111485.13903061212</v>
      </c>
      <c r="K96">
        <f t="shared" si="25"/>
        <v>24478.067602040705</v>
      </c>
      <c r="L96">
        <f t="shared" ref="L96:L108" si="26">+C96*C89</f>
        <v>112305.96045918355</v>
      </c>
      <c r="M96">
        <f t="shared" si="11"/>
        <v>152526.21045918355</v>
      </c>
      <c r="N96">
        <f t="shared" si="12"/>
        <v>266620.38903061207</v>
      </c>
      <c r="O96">
        <f t="shared" si="13"/>
        <v>357731.56760204065</v>
      </c>
      <c r="P96">
        <f t="shared" si="14"/>
        <v>335569.38903061207</v>
      </c>
      <c r="Q96">
        <f t="shared" si="15"/>
        <v>547341.3176020406</v>
      </c>
      <c r="R96">
        <f t="shared" si="16"/>
        <v>371685.53188775491</v>
      </c>
    </row>
    <row r="97" spans="1:24" x14ac:dyDescent="0.35">
      <c r="A97" s="2">
        <v>40544</v>
      </c>
      <c r="B97">
        <v>5399</v>
      </c>
      <c r="C97" s="4">
        <f t="shared" si="17"/>
        <v>589.82142857142844</v>
      </c>
      <c r="D97" s="4">
        <f t="shared" si="18"/>
        <v>347889.31760204065</v>
      </c>
      <c r="E97">
        <f t="shared" si="19"/>
        <v>347889.31760204065</v>
      </c>
      <c r="F97" s="4">
        <f t="shared" si="20"/>
        <v>484138.06760204065</v>
      </c>
      <c r="G97">
        <f t="shared" si="21"/>
        <v>300113.78188775497</v>
      </c>
      <c r="H97">
        <f t="shared" si="22"/>
        <v>203383.06760204068</v>
      </c>
      <c r="I97">
        <f t="shared" si="23"/>
        <v>174481.81760204071</v>
      </c>
      <c r="J97">
        <f t="shared" si="24"/>
        <v>119628.42474489786</v>
      </c>
      <c r="K97">
        <f t="shared" si="25"/>
        <v>80110.389030612147</v>
      </c>
      <c r="L97">
        <f t="shared" si="26"/>
        <v>17589.317602040737</v>
      </c>
      <c r="M97">
        <f t="shared" ref="M97:M108" si="27">+C97*C89</f>
        <v>80700.210459183581</v>
      </c>
      <c r="N97">
        <f t="shared" si="12"/>
        <v>109601.46045918357</v>
      </c>
      <c r="O97">
        <f t="shared" si="13"/>
        <v>191586.63903061213</v>
      </c>
      <c r="P97">
        <f t="shared" si="14"/>
        <v>257056.81760204068</v>
      </c>
      <c r="Q97">
        <f t="shared" si="15"/>
        <v>241131.6390306121</v>
      </c>
      <c r="R97">
        <f t="shared" si="16"/>
        <v>393305.56760204065</v>
      </c>
    </row>
    <row r="98" spans="1:24" x14ac:dyDescent="0.35">
      <c r="A98" s="2">
        <v>40575</v>
      </c>
      <c r="B98">
        <v>5485</v>
      </c>
      <c r="C98" s="4">
        <f t="shared" si="17"/>
        <v>675.82142857142844</v>
      </c>
      <c r="D98" s="4">
        <f t="shared" si="18"/>
        <v>456734.60331632633</v>
      </c>
      <c r="E98">
        <f t="shared" si="19"/>
        <v>456734.60331632633</v>
      </c>
      <c r="F98" s="4">
        <f t="shared" si="20"/>
        <v>398613.96045918349</v>
      </c>
      <c r="G98">
        <f t="shared" si="21"/>
        <v>554728.71045918344</v>
      </c>
      <c r="H98">
        <f t="shared" si="22"/>
        <v>343872.42474489781</v>
      </c>
      <c r="I98">
        <f t="shared" si="23"/>
        <v>233037.71045918355</v>
      </c>
      <c r="J98">
        <f t="shared" si="24"/>
        <v>199922.46045918355</v>
      </c>
      <c r="K98">
        <f t="shared" si="25"/>
        <v>137071.06760204071</v>
      </c>
      <c r="L98">
        <f t="shared" si="26"/>
        <v>91791.031887755002</v>
      </c>
      <c r="M98">
        <f t="shared" si="27"/>
        <v>20153.960459183581</v>
      </c>
      <c r="N98">
        <f t="shared" ref="N98:N108" si="28">+C98*C89</f>
        <v>92466.853316326422</v>
      </c>
      <c r="O98">
        <f t="shared" si="13"/>
        <v>125582.10331632642</v>
      </c>
      <c r="P98">
        <f t="shared" si="14"/>
        <v>219521.28188775497</v>
      </c>
      <c r="Q98">
        <f t="shared" si="15"/>
        <v>294537.46045918355</v>
      </c>
      <c r="R98">
        <f t="shared" si="16"/>
        <v>276290.28188775497</v>
      </c>
    </row>
    <row r="99" spans="1:24" x14ac:dyDescent="0.35">
      <c r="A99" s="2">
        <v>40603</v>
      </c>
      <c r="B99">
        <v>5331</v>
      </c>
      <c r="C99" s="4">
        <f t="shared" si="17"/>
        <v>521.82142857142844</v>
      </c>
      <c r="D99" s="4">
        <f t="shared" si="18"/>
        <v>272297.60331632639</v>
      </c>
      <c r="E99">
        <f t="shared" si="19"/>
        <v>272297.60331632639</v>
      </c>
      <c r="F99" s="4">
        <f t="shared" si="20"/>
        <v>352658.10331632639</v>
      </c>
      <c r="G99">
        <f t="shared" si="21"/>
        <v>307781.46045918355</v>
      </c>
      <c r="H99">
        <f t="shared" si="22"/>
        <v>428322.21045918349</v>
      </c>
      <c r="I99">
        <f t="shared" si="23"/>
        <v>265513.92474489781</v>
      </c>
      <c r="J99">
        <f t="shared" si="24"/>
        <v>179935.21045918355</v>
      </c>
      <c r="K99">
        <f t="shared" si="25"/>
        <v>154365.96045918358</v>
      </c>
      <c r="L99">
        <f t="shared" si="26"/>
        <v>105836.56760204073</v>
      </c>
      <c r="M99">
        <f t="shared" si="27"/>
        <v>70874.531887755016</v>
      </c>
      <c r="N99">
        <f t="shared" si="28"/>
        <v>15561.460459183601</v>
      </c>
      <c r="O99">
        <f t="shared" ref="O99:O108" si="29">+C99*C89</f>
        <v>71396.353316326451</v>
      </c>
      <c r="P99">
        <f t="shared" si="14"/>
        <v>96965.603316326436</v>
      </c>
      <c r="Q99">
        <f t="shared" si="15"/>
        <v>169498.781887755</v>
      </c>
      <c r="R99">
        <f t="shared" si="16"/>
        <v>227420.96045918355</v>
      </c>
    </row>
    <row r="100" spans="1:24" x14ac:dyDescent="0.35">
      <c r="A100" s="2">
        <v>40634</v>
      </c>
      <c r="B100">
        <v>5087</v>
      </c>
      <c r="C100" s="4">
        <f t="shared" si="17"/>
        <v>277.82142857142844</v>
      </c>
      <c r="D100" s="4">
        <f t="shared" si="18"/>
        <v>77184.746173469321</v>
      </c>
      <c r="E100">
        <f t="shared" si="19"/>
        <v>77184.746173469321</v>
      </c>
      <c r="F100" s="4">
        <f t="shared" si="20"/>
        <v>144973.17474489784</v>
      </c>
      <c r="G100">
        <f t="shared" si="21"/>
        <v>187757.67474489784</v>
      </c>
      <c r="H100">
        <f t="shared" si="22"/>
        <v>163865.031887755</v>
      </c>
      <c r="I100">
        <f t="shared" si="23"/>
        <v>228041.78188775497</v>
      </c>
      <c r="J100">
        <f t="shared" si="24"/>
        <v>141361.49617346929</v>
      </c>
      <c r="K100">
        <f t="shared" si="25"/>
        <v>95798.781887755016</v>
      </c>
      <c r="L100">
        <f t="shared" si="26"/>
        <v>82185.531887755031</v>
      </c>
      <c r="M100">
        <f t="shared" si="27"/>
        <v>56348.139030612183</v>
      </c>
      <c r="N100">
        <f t="shared" si="28"/>
        <v>37734.10331632648</v>
      </c>
      <c r="O100">
        <f t="shared" si="29"/>
        <v>8285.0318877550617</v>
      </c>
      <c r="P100">
        <f t="shared" ref="P100:P108" si="30">+C100*C89</f>
        <v>38011.924744897908</v>
      </c>
      <c r="Q100">
        <f t="shared" si="15"/>
        <v>51625.1747448979</v>
      </c>
      <c r="R100">
        <f t="shared" si="16"/>
        <v>90242.353316326451</v>
      </c>
    </row>
    <row r="101" spans="1:24" x14ac:dyDescent="0.35">
      <c r="A101" s="2">
        <v>40664</v>
      </c>
      <c r="B101">
        <v>5146</v>
      </c>
      <c r="C101" s="4">
        <f t="shared" si="17"/>
        <v>336.82142857142844</v>
      </c>
      <c r="D101" s="4">
        <f t="shared" si="18"/>
        <v>113448.67474489787</v>
      </c>
      <c r="E101">
        <f t="shared" si="19"/>
        <v>113448.67474489787</v>
      </c>
      <c r="F101" s="4">
        <f t="shared" si="20"/>
        <v>93576.210459183596</v>
      </c>
      <c r="G101">
        <f t="shared" si="21"/>
        <v>175760.63903061213</v>
      </c>
      <c r="H101">
        <f t="shared" si="22"/>
        <v>227631.1390306121</v>
      </c>
      <c r="I101">
        <f t="shared" si="23"/>
        <v>198664.49617346926</v>
      </c>
      <c r="J101">
        <f t="shared" si="24"/>
        <v>276470.24617346923</v>
      </c>
      <c r="K101">
        <f t="shared" si="25"/>
        <v>171381.96045918355</v>
      </c>
      <c r="L101">
        <f t="shared" si="26"/>
        <v>116143.24617346931</v>
      </c>
      <c r="M101">
        <f t="shared" si="27"/>
        <v>99638.996173469306</v>
      </c>
      <c r="N101">
        <f t="shared" si="28"/>
        <v>68314.603316326466</v>
      </c>
      <c r="O101">
        <f t="shared" si="29"/>
        <v>45747.567602040755</v>
      </c>
      <c r="P101">
        <f t="shared" si="30"/>
        <v>10044.496173469341</v>
      </c>
      <c r="Q101">
        <f t="shared" ref="Q101:Q108" si="31">+C101*C89</f>
        <v>46084.389030612183</v>
      </c>
      <c r="R101">
        <f t="shared" si="16"/>
        <v>62588.639030612176</v>
      </c>
    </row>
    <row r="102" spans="1:24" x14ac:dyDescent="0.35">
      <c r="A102" s="2">
        <v>40695</v>
      </c>
      <c r="B102">
        <v>5112</v>
      </c>
      <c r="C102" s="4">
        <f t="shared" si="17"/>
        <v>302.82142857142844</v>
      </c>
      <c r="D102" s="4">
        <f t="shared" si="18"/>
        <v>91700.817602040741</v>
      </c>
      <c r="E102">
        <f t="shared" si="19"/>
        <v>91700.817602040741</v>
      </c>
      <c r="F102" s="4">
        <f t="shared" si="20"/>
        <v>101996.74617346931</v>
      </c>
      <c r="G102">
        <f t="shared" si="21"/>
        <v>84130.281887755031</v>
      </c>
      <c r="H102">
        <f t="shared" si="22"/>
        <v>158018.71045918355</v>
      </c>
      <c r="I102">
        <f t="shared" si="23"/>
        <v>204653.21045918355</v>
      </c>
      <c r="J102">
        <f t="shared" si="24"/>
        <v>178610.56760204071</v>
      </c>
      <c r="K102">
        <f t="shared" si="25"/>
        <v>248562.31760204068</v>
      </c>
      <c r="L102">
        <f t="shared" si="26"/>
        <v>154082.031887755</v>
      </c>
      <c r="M102">
        <f t="shared" si="27"/>
        <v>104419.31760204073</v>
      </c>
      <c r="N102">
        <f t="shared" si="28"/>
        <v>89581.067602040741</v>
      </c>
      <c r="O102">
        <f t="shared" si="29"/>
        <v>61418.674744897893</v>
      </c>
      <c r="P102">
        <f t="shared" si="30"/>
        <v>41129.63903061219</v>
      </c>
      <c r="Q102">
        <f t="shared" si="31"/>
        <v>9030.5676020407736</v>
      </c>
      <c r="R102">
        <f t="shared" ref="R102:R108" si="32">+C102*C89</f>
        <v>41432.460459183618</v>
      </c>
    </row>
    <row r="103" spans="1:24" x14ac:dyDescent="0.35">
      <c r="A103" s="2">
        <v>40725</v>
      </c>
      <c r="B103">
        <v>5000</v>
      </c>
      <c r="C103" s="4">
        <f t="shared" si="17"/>
        <v>190.82142857142844</v>
      </c>
      <c r="D103" s="4">
        <f t="shared" si="18"/>
        <v>36412.81760204077</v>
      </c>
      <c r="E103">
        <f t="shared" si="19"/>
        <v>36412.81760204077</v>
      </c>
      <c r="F103" s="4">
        <f t="shared" si="20"/>
        <v>57784.817602040755</v>
      </c>
      <c r="G103">
        <f t="shared" si="21"/>
        <v>64272.746173469321</v>
      </c>
      <c r="H103">
        <f t="shared" si="22"/>
        <v>53014.281887755038</v>
      </c>
      <c r="I103">
        <f t="shared" si="23"/>
        <v>99574.710459183581</v>
      </c>
      <c r="J103">
        <f t="shared" si="24"/>
        <v>128961.21045918357</v>
      </c>
      <c r="K103">
        <f t="shared" si="25"/>
        <v>112550.56760204071</v>
      </c>
      <c r="L103">
        <f t="shared" si="26"/>
        <v>156630.31760204068</v>
      </c>
      <c r="M103">
        <f t="shared" si="27"/>
        <v>97094.031887755016</v>
      </c>
      <c r="N103">
        <f t="shared" si="28"/>
        <v>65799.317602040741</v>
      </c>
      <c r="O103">
        <f t="shared" si="29"/>
        <v>56449.067602040755</v>
      </c>
      <c r="P103">
        <f t="shared" si="30"/>
        <v>38702.674744897908</v>
      </c>
      <c r="Q103">
        <f t="shared" si="31"/>
        <v>25917.639030612201</v>
      </c>
      <c r="R103">
        <f t="shared" si="32"/>
        <v>5690.5676020407873</v>
      </c>
    </row>
    <row r="104" spans="1:24" x14ac:dyDescent="0.35">
      <c r="A104" s="2">
        <v>40756</v>
      </c>
      <c r="B104">
        <v>5113</v>
      </c>
      <c r="C104" s="4">
        <f t="shared" si="17"/>
        <v>303.82142857142844</v>
      </c>
      <c r="D104" s="4">
        <f t="shared" si="18"/>
        <v>92307.460459183596</v>
      </c>
      <c r="E104">
        <f t="shared" si="19"/>
        <v>92307.460459183596</v>
      </c>
      <c r="F104" s="4">
        <f t="shared" si="20"/>
        <v>57975.639030612183</v>
      </c>
      <c r="G104">
        <f t="shared" si="21"/>
        <v>92003.639030612161</v>
      </c>
      <c r="H104">
        <f t="shared" si="22"/>
        <v>102333.56760204073</v>
      </c>
      <c r="I104">
        <f t="shared" si="23"/>
        <v>84408.103316326451</v>
      </c>
      <c r="J104">
        <f t="shared" si="24"/>
        <v>158540.531887755</v>
      </c>
      <c r="K104">
        <f t="shared" si="25"/>
        <v>205329.03188775497</v>
      </c>
      <c r="L104">
        <f t="shared" si="26"/>
        <v>179200.38903061213</v>
      </c>
      <c r="M104">
        <f t="shared" si="27"/>
        <v>249383.1390306121</v>
      </c>
      <c r="N104">
        <f t="shared" si="28"/>
        <v>154590.85331632642</v>
      </c>
      <c r="O104">
        <f t="shared" si="29"/>
        <v>104764.13903061216</v>
      </c>
      <c r="P104">
        <f t="shared" si="30"/>
        <v>89876.889030612161</v>
      </c>
      <c r="Q104">
        <f t="shared" si="31"/>
        <v>61621.496173469321</v>
      </c>
      <c r="R104">
        <f t="shared" si="32"/>
        <v>41265.460459183618</v>
      </c>
    </row>
    <row r="105" spans="1:24" x14ac:dyDescent="0.35">
      <c r="A105" s="2">
        <v>40787</v>
      </c>
      <c r="B105">
        <v>5216</v>
      </c>
      <c r="C105" s="4">
        <f t="shared" si="17"/>
        <v>406.82142857142844</v>
      </c>
      <c r="D105" s="4">
        <f t="shared" si="18"/>
        <v>165503.67474489784</v>
      </c>
      <c r="E105">
        <f t="shared" si="19"/>
        <v>165503.67474489784</v>
      </c>
      <c r="F105" s="4">
        <f t="shared" si="20"/>
        <v>123601.06760204073</v>
      </c>
      <c r="G105">
        <f t="shared" si="21"/>
        <v>77630.246173469306</v>
      </c>
      <c r="H105">
        <f t="shared" si="22"/>
        <v>123194.24617346929</v>
      </c>
      <c r="I105">
        <f t="shared" si="23"/>
        <v>137026.17474489787</v>
      </c>
      <c r="J105">
        <f t="shared" si="24"/>
        <v>113023.71045918358</v>
      </c>
      <c r="K105">
        <f t="shared" si="25"/>
        <v>212288.13903061213</v>
      </c>
      <c r="L105">
        <f t="shared" si="26"/>
        <v>274938.63903061213</v>
      </c>
      <c r="M105">
        <f t="shared" si="27"/>
        <v>239951.99617346926</v>
      </c>
      <c r="N105">
        <f t="shared" si="28"/>
        <v>333927.74617346923</v>
      </c>
      <c r="O105">
        <f t="shared" si="29"/>
        <v>206999.46045918355</v>
      </c>
      <c r="P105">
        <f t="shared" si="30"/>
        <v>140280.74617346929</v>
      </c>
      <c r="Q105">
        <f t="shared" si="31"/>
        <v>120346.49617346929</v>
      </c>
      <c r="R105">
        <f t="shared" si="32"/>
        <v>82512.103316326451</v>
      </c>
    </row>
    <row r="106" spans="1:24" x14ac:dyDescent="0.35">
      <c r="A106" s="2">
        <v>40817</v>
      </c>
      <c r="B106">
        <v>5278</v>
      </c>
      <c r="C106" s="4">
        <f t="shared" si="17"/>
        <v>468.82142857142844</v>
      </c>
      <c r="D106" s="4">
        <f t="shared" si="18"/>
        <v>219793.53188775497</v>
      </c>
      <c r="E106">
        <f t="shared" si="19"/>
        <v>219793.53188775497</v>
      </c>
      <c r="F106" s="4">
        <f t="shared" si="20"/>
        <v>190726.60331632642</v>
      </c>
      <c r="G106">
        <f t="shared" si="21"/>
        <v>142437.99617346929</v>
      </c>
      <c r="H106">
        <f t="shared" si="22"/>
        <v>89461.174744897871</v>
      </c>
      <c r="I106">
        <f t="shared" si="23"/>
        <v>141969.17474489787</v>
      </c>
      <c r="J106">
        <f t="shared" si="24"/>
        <v>157909.10331632642</v>
      </c>
      <c r="K106">
        <f t="shared" si="25"/>
        <v>130248.63903061215</v>
      </c>
      <c r="L106">
        <f t="shared" si="26"/>
        <v>244641.06760204068</v>
      </c>
      <c r="M106">
        <f t="shared" si="27"/>
        <v>316839.56760204065</v>
      </c>
      <c r="N106">
        <f t="shared" si="28"/>
        <v>276520.92474489781</v>
      </c>
      <c r="O106">
        <f t="shared" si="29"/>
        <v>384818.67474489781</v>
      </c>
      <c r="P106">
        <f t="shared" si="30"/>
        <v>238546.38903061213</v>
      </c>
      <c r="Q106">
        <f t="shared" si="31"/>
        <v>161659.67474489784</v>
      </c>
      <c r="R106">
        <f t="shared" si="32"/>
        <v>138687.42474489787</v>
      </c>
    </row>
    <row r="107" spans="1:24" x14ac:dyDescent="0.35">
      <c r="A107" s="2">
        <v>40848</v>
      </c>
      <c r="B107">
        <v>5592</v>
      </c>
      <c r="C107" s="4">
        <f t="shared" si="17"/>
        <v>782.82142857142844</v>
      </c>
      <c r="D107" s="4">
        <f t="shared" si="18"/>
        <v>612809.38903061207</v>
      </c>
      <c r="E107">
        <f t="shared" si="19"/>
        <v>612809.38903061207</v>
      </c>
      <c r="F107" s="4">
        <f t="shared" si="20"/>
        <v>367003.46045918349</v>
      </c>
      <c r="G107">
        <f t="shared" si="21"/>
        <v>318468.53188775497</v>
      </c>
      <c r="H107">
        <f t="shared" si="22"/>
        <v>237837.92474489781</v>
      </c>
      <c r="I107">
        <f t="shared" si="23"/>
        <v>149379.10331632639</v>
      </c>
      <c r="J107">
        <f t="shared" si="24"/>
        <v>237055.10331632639</v>
      </c>
      <c r="K107">
        <f t="shared" si="25"/>
        <v>263671.03188775497</v>
      </c>
      <c r="L107">
        <f t="shared" si="26"/>
        <v>217484.56760204068</v>
      </c>
      <c r="M107">
        <f t="shared" si="27"/>
        <v>408492.99617346923</v>
      </c>
      <c r="N107">
        <f t="shared" si="28"/>
        <v>529047.49617346923</v>
      </c>
      <c r="O107">
        <f t="shared" si="29"/>
        <v>461724.85331632633</v>
      </c>
      <c r="P107">
        <f t="shared" si="30"/>
        <v>642556.60331632628</v>
      </c>
      <c r="Q107">
        <f t="shared" si="31"/>
        <v>398316.31760204065</v>
      </c>
      <c r="R107">
        <f t="shared" si="32"/>
        <v>269933.60331632639</v>
      </c>
    </row>
    <row r="108" spans="1:24" x14ac:dyDescent="0.35">
      <c r="A108" s="2">
        <v>40878</v>
      </c>
      <c r="B108">
        <v>5847</v>
      </c>
      <c r="C108" s="4">
        <f t="shared" si="17"/>
        <v>1037.8214285714284</v>
      </c>
      <c r="D108" s="4">
        <f t="shared" si="18"/>
        <v>1077073.3176020405</v>
      </c>
      <c r="E108">
        <f t="shared" si="19"/>
        <v>1077073.3176020405</v>
      </c>
      <c r="F108" s="4">
        <f t="shared" si="20"/>
        <v>812428.85331632628</v>
      </c>
      <c r="G108">
        <f t="shared" si="21"/>
        <v>486552.92474489775</v>
      </c>
      <c r="H108">
        <f t="shared" si="22"/>
        <v>422207.99617346918</v>
      </c>
      <c r="I108">
        <f t="shared" si="23"/>
        <v>315312.38903061207</v>
      </c>
      <c r="J108">
        <f t="shared" si="24"/>
        <v>198038.56760204065</v>
      </c>
      <c r="K108">
        <f t="shared" si="25"/>
        <v>314274.56760204065</v>
      </c>
      <c r="L108">
        <f t="shared" si="26"/>
        <v>349560.49617346923</v>
      </c>
      <c r="M108">
        <f t="shared" si="27"/>
        <v>288329.03188775491</v>
      </c>
      <c r="N108">
        <f t="shared" si="28"/>
        <v>541557.46045918344</v>
      </c>
      <c r="O108">
        <f t="shared" si="29"/>
        <v>701381.96045918344</v>
      </c>
      <c r="P108">
        <f t="shared" si="30"/>
        <v>612129.3176020406</v>
      </c>
      <c r="Q108">
        <f t="shared" si="31"/>
        <v>851866.0676020406</v>
      </c>
      <c r="R108">
        <f t="shared" si="32"/>
        <v>528065.78188775491</v>
      </c>
    </row>
    <row r="109" spans="1:24" x14ac:dyDescent="0.35">
      <c r="A109" s="1" t="s">
        <v>16</v>
      </c>
      <c r="B109" s="3">
        <f>SUM(B25:B108)</f>
        <v>403971</v>
      </c>
      <c r="D109" s="3">
        <f>SUM(D25:D108)</f>
        <v>12810108.321428569</v>
      </c>
      <c r="E109" s="3">
        <f>SUM(E25:E108)</f>
        <v>12810108.321428569</v>
      </c>
      <c r="F109" s="3">
        <f>SUM(F25:F108)</f>
        <v>11099467.718112247</v>
      </c>
      <c r="G109" s="3">
        <f t="shared" ref="G109:R109" si="33">SUM(G25:G108)</f>
        <v>9519974.6147959176</v>
      </c>
      <c r="H109" s="3">
        <f t="shared" si="33"/>
        <v>7944589.3329081628</v>
      </c>
      <c r="I109" s="3">
        <f t="shared" si="33"/>
        <v>6193162.3724489799</v>
      </c>
      <c r="J109" s="3">
        <f t="shared" si="33"/>
        <v>5099949.0191326542</v>
      </c>
      <c r="K109" s="3">
        <f t="shared" si="33"/>
        <v>4470903.1658163248</v>
      </c>
      <c r="L109" s="3">
        <f t="shared" si="33"/>
        <v>4584762.7410714282</v>
      </c>
      <c r="M109" s="3">
        <f t="shared" si="33"/>
        <v>5075740.1734693861</v>
      </c>
      <c r="N109" s="3">
        <f t="shared" si="33"/>
        <v>6293913.9987244904</v>
      </c>
      <c r="O109" s="3">
        <f t="shared" si="33"/>
        <v>7188859.4668367337</v>
      </c>
      <c r="P109" s="3">
        <f t="shared" si="33"/>
        <v>7799342.0420918353</v>
      </c>
      <c r="Q109" s="3">
        <f t="shared" si="33"/>
        <v>8387079.9030612232</v>
      </c>
      <c r="R109" s="3">
        <f t="shared" si="33"/>
        <v>7034054.085459183</v>
      </c>
      <c r="S109" s="3"/>
      <c r="T109" s="3"/>
      <c r="U109" s="3"/>
      <c r="V109" s="3"/>
      <c r="W109" s="3"/>
      <c r="X109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67708-F2DE-4213-BCA8-53363F312E6B}">
  <dimension ref="A3:Q97"/>
  <sheetViews>
    <sheetView workbookViewId="0">
      <selection activeCell="B25" sqref="B25"/>
    </sheetView>
  </sheetViews>
  <sheetFormatPr defaultRowHeight="14.5" x14ac:dyDescent="0.35"/>
  <cols>
    <col min="1" max="1" width="9.453125" bestFit="1" customWidth="1"/>
    <col min="4" max="4" width="10.36328125" customWidth="1"/>
    <col min="5" max="5" width="10.54296875" customWidth="1"/>
  </cols>
  <sheetData>
    <row r="3" spans="1:13" x14ac:dyDescent="0.35">
      <c r="B3" s="1"/>
    </row>
    <row r="4" spans="1:13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35">
      <c r="A5" s="1"/>
    </row>
    <row r="6" spans="1:13" x14ac:dyDescent="0.35">
      <c r="A6" s="1"/>
    </row>
    <row r="7" spans="1:13" x14ac:dyDescent="0.35">
      <c r="A7" s="1"/>
    </row>
    <row r="8" spans="1:13" x14ac:dyDescent="0.35">
      <c r="A8" s="1"/>
    </row>
    <row r="9" spans="1:13" x14ac:dyDescent="0.35">
      <c r="A9" s="1"/>
    </row>
    <row r="10" spans="1:13" x14ac:dyDescent="0.35">
      <c r="A10" s="1"/>
    </row>
    <row r="11" spans="1:13" x14ac:dyDescent="0.35">
      <c r="A11" s="1"/>
    </row>
    <row r="19" spans="1:17" x14ac:dyDescent="0.35">
      <c r="A19" s="1" t="s">
        <v>103</v>
      </c>
    </row>
    <row r="20" spans="1:17" x14ac:dyDescent="0.35">
      <c r="D20" s="1" t="s">
        <v>104</v>
      </c>
      <c r="E20" s="1">
        <v>0</v>
      </c>
      <c r="F20" s="1">
        <v>1</v>
      </c>
      <c r="G20" s="1">
        <v>2</v>
      </c>
      <c r="H20" s="1">
        <v>3</v>
      </c>
      <c r="I20" s="1">
        <v>4</v>
      </c>
      <c r="J20" s="1">
        <v>5</v>
      </c>
      <c r="K20" s="1">
        <v>6</v>
      </c>
      <c r="L20" s="1">
        <v>7</v>
      </c>
      <c r="M20" s="1">
        <v>8</v>
      </c>
      <c r="N20" s="1">
        <v>9</v>
      </c>
      <c r="O20" s="1">
        <v>10</v>
      </c>
      <c r="P20" s="1">
        <v>11</v>
      </c>
      <c r="Q20" s="1">
        <v>12</v>
      </c>
    </row>
    <row r="21" spans="1:17" x14ac:dyDescent="0.35">
      <c r="E21" s="1">
        <f t="shared" ref="E21:Q21" si="0">+E97/$D$97</f>
        <v>1</v>
      </c>
      <c r="F21" s="1">
        <f t="shared" si="0"/>
        <v>0.29405646357532983</v>
      </c>
      <c r="G21" s="1">
        <f t="shared" si="0"/>
        <v>0.13219529364542604</v>
      </c>
      <c r="H21" s="1">
        <f t="shared" si="0"/>
        <v>6.9965828413609057E-2</v>
      </c>
      <c r="I21" s="1">
        <f t="shared" si="0"/>
        <v>8.3079324659471959E-2</v>
      </c>
      <c r="J21" s="1">
        <f t="shared" si="0"/>
        <v>0.10669412430138676</v>
      </c>
      <c r="K21" s="1">
        <f t="shared" si="0"/>
        <v>-3.4407275651894303E-2</v>
      </c>
      <c r="L21" s="1">
        <f t="shared" si="0"/>
        <v>-0.12242438724898766</v>
      </c>
      <c r="M21" s="1">
        <f t="shared" si="0"/>
        <v>-3.5815563374193206E-2</v>
      </c>
      <c r="N21" s="1">
        <f t="shared" si="0"/>
        <v>1.6690860585834882E-2</v>
      </c>
      <c r="O21" s="1">
        <f t="shared" si="0"/>
        <v>-0.21339122010619965</v>
      </c>
      <c r="P21" s="1">
        <f t="shared" si="0"/>
        <v>-0.22853475644445106</v>
      </c>
      <c r="Q21" s="1">
        <f t="shared" si="0"/>
        <v>-0.5411824963626688</v>
      </c>
    </row>
    <row r="22" spans="1:17" x14ac:dyDescent="0.35">
      <c r="E22" s="1"/>
    </row>
    <row r="23" spans="1:17" x14ac:dyDescent="0.35">
      <c r="A23" s="1" t="s">
        <v>13</v>
      </c>
      <c r="B23" s="3">
        <f>AVERAGE(B25:B96)</f>
        <v>158.23611111111111</v>
      </c>
    </row>
    <row r="24" spans="1:17" x14ac:dyDescent="0.35">
      <c r="C24" s="1" t="s">
        <v>14</v>
      </c>
      <c r="D24" s="5" t="s">
        <v>17</v>
      </c>
      <c r="E24" s="1" t="s">
        <v>29</v>
      </c>
      <c r="F24" s="1" t="s">
        <v>15</v>
      </c>
      <c r="G24" s="1" t="s">
        <v>18</v>
      </c>
      <c r="H24" s="1" t="s">
        <v>19</v>
      </c>
      <c r="I24" s="1" t="s">
        <v>20</v>
      </c>
      <c r="J24" s="1" t="s">
        <v>21</v>
      </c>
      <c r="K24" s="1" t="s">
        <v>22</v>
      </c>
      <c r="L24" s="1" t="s">
        <v>23</v>
      </c>
      <c r="M24" s="1" t="s">
        <v>24</v>
      </c>
      <c r="N24" s="1" t="s">
        <v>25</v>
      </c>
      <c r="O24" s="1" t="s">
        <v>26</v>
      </c>
      <c r="P24" s="1" t="s">
        <v>27</v>
      </c>
      <c r="Q24" s="1" t="s">
        <v>28</v>
      </c>
    </row>
    <row r="25" spans="1:17" x14ac:dyDescent="0.35">
      <c r="A25" s="2">
        <v>38718</v>
      </c>
      <c r="B25">
        <f>+'Tabella 7.1.a'!B45-'Tabella 7.1.a'!B33</f>
        <v>31</v>
      </c>
      <c r="C25" s="4">
        <f>+B25-$B$23</f>
        <v>-127.23611111111111</v>
      </c>
      <c r="D25" s="4">
        <f>+C25^2</f>
        <v>16189.027970679013</v>
      </c>
      <c r="E25">
        <f>+C25*C25</f>
        <v>16189.027970679013</v>
      </c>
    </row>
    <row r="26" spans="1:17" x14ac:dyDescent="0.35">
      <c r="A26" s="2">
        <v>38749</v>
      </c>
      <c r="B26">
        <f>+'Tabella 7.1.a'!B46-'Tabella 7.1.a'!B34</f>
        <v>134</v>
      </c>
      <c r="C26" s="4">
        <f t="shared" ref="C26:C89" si="1">+B26-$B$23</f>
        <v>-24.236111111111114</v>
      </c>
      <c r="D26" s="4">
        <f t="shared" ref="D26:D89" si="2">+C26^2</f>
        <v>587.38908179012356</v>
      </c>
      <c r="E26">
        <f t="shared" ref="E26:E89" si="3">+C26*C26</f>
        <v>587.38908179012356</v>
      </c>
      <c r="F26" s="4">
        <f t="shared" ref="F26:F89" si="4">+C26*C25</f>
        <v>3083.7085262345686</v>
      </c>
    </row>
    <row r="27" spans="1:17" x14ac:dyDescent="0.35">
      <c r="A27" s="2">
        <v>38777</v>
      </c>
      <c r="B27">
        <f>+'Tabella 7.1.a'!B47-'Tabella 7.1.a'!B35</f>
        <v>67</v>
      </c>
      <c r="C27" s="4">
        <f t="shared" si="1"/>
        <v>-91.236111111111114</v>
      </c>
      <c r="D27" s="4">
        <f t="shared" si="2"/>
        <v>8324.0279706790134</v>
      </c>
      <c r="E27">
        <f t="shared" si="3"/>
        <v>8324.0279706790134</v>
      </c>
      <c r="F27" s="4">
        <f t="shared" si="4"/>
        <v>2211.2085262345681</v>
      </c>
      <c r="G27">
        <f t="shared" ref="G27:G90" si="5">+C27*C25</f>
        <v>11608.527970679013</v>
      </c>
    </row>
    <row r="28" spans="1:17" x14ac:dyDescent="0.35">
      <c r="A28" s="2">
        <v>38808</v>
      </c>
      <c r="B28">
        <f>+'Tabella 7.1.a'!B48-'Tabella 7.1.a'!B36</f>
        <v>11</v>
      </c>
      <c r="C28" s="4">
        <f t="shared" si="1"/>
        <v>-147.23611111111111</v>
      </c>
      <c r="D28" s="4">
        <f t="shared" si="2"/>
        <v>21678.472415123459</v>
      </c>
      <c r="E28">
        <f t="shared" si="3"/>
        <v>21678.472415123459</v>
      </c>
      <c r="F28" s="4">
        <f t="shared" si="4"/>
        <v>13433.250192901236</v>
      </c>
      <c r="G28">
        <f t="shared" si="5"/>
        <v>3568.4307484567908</v>
      </c>
      <c r="H28">
        <f t="shared" ref="H28:H91" si="6">+C28*C25</f>
        <v>18733.750192901236</v>
      </c>
    </row>
    <row r="29" spans="1:17" x14ac:dyDescent="0.35">
      <c r="A29" s="2">
        <v>38838</v>
      </c>
      <c r="B29">
        <f>+'Tabella 7.1.a'!B49-'Tabella 7.1.a'!B37</f>
        <v>155</v>
      </c>
      <c r="C29" s="4">
        <f t="shared" si="1"/>
        <v>-3.2361111111111143</v>
      </c>
      <c r="D29" s="4">
        <f t="shared" si="2"/>
        <v>10.472415123456811</v>
      </c>
      <c r="E29">
        <f t="shared" si="3"/>
        <v>10.472415123456811</v>
      </c>
      <c r="F29" s="4">
        <f t="shared" si="4"/>
        <v>476.47241512345727</v>
      </c>
      <c r="G29">
        <f t="shared" si="5"/>
        <v>295.25019290123487</v>
      </c>
      <c r="H29">
        <f t="shared" si="6"/>
        <v>78.430748456790212</v>
      </c>
      <c r="I29">
        <f t="shared" ref="I29:I92" si="7">+C29*C25</f>
        <v>411.75019290123498</v>
      </c>
    </row>
    <row r="30" spans="1:17" x14ac:dyDescent="0.35">
      <c r="A30" s="2">
        <v>38869</v>
      </c>
      <c r="B30">
        <f>+'Tabella 7.1.a'!B50-'Tabella 7.1.a'!B38</f>
        <v>137</v>
      </c>
      <c r="C30" s="4">
        <f t="shared" si="1"/>
        <v>-21.236111111111114</v>
      </c>
      <c r="D30" s="4">
        <f t="shared" si="2"/>
        <v>450.97241512345693</v>
      </c>
      <c r="E30">
        <f t="shared" si="3"/>
        <v>450.97241512345693</v>
      </c>
      <c r="F30" s="4">
        <f t="shared" si="4"/>
        <v>68.722415123456869</v>
      </c>
      <c r="G30">
        <f t="shared" si="5"/>
        <v>3126.7224151234573</v>
      </c>
      <c r="H30">
        <f t="shared" si="6"/>
        <v>1937.5001929012349</v>
      </c>
      <c r="I30">
        <f t="shared" si="7"/>
        <v>514.6807484567903</v>
      </c>
      <c r="J30">
        <f t="shared" ref="J30:J93" si="8">+C30*C25</f>
        <v>2702.0001929012351</v>
      </c>
    </row>
    <row r="31" spans="1:17" x14ac:dyDescent="0.35">
      <c r="A31" s="2">
        <v>38899</v>
      </c>
      <c r="B31">
        <f>+'Tabella 7.1.a'!B51-'Tabella 7.1.a'!B39</f>
        <v>157</v>
      </c>
      <c r="C31" s="4">
        <f t="shared" si="1"/>
        <v>-1.2361111111111143</v>
      </c>
      <c r="D31" s="4">
        <f t="shared" si="2"/>
        <v>1.5279706790123535</v>
      </c>
      <c r="E31">
        <f t="shared" si="3"/>
        <v>1.5279706790123535</v>
      </c>
      <c r="F31" s="4">
        <f t="shared" si="4"/>
        <v>26.250192901234637</v>
      </c>
      <c r="G31">
        <f t="shared" si="5"/>
        <v>4.0001929012345823</v>
      </c>
      <c r="H31">
        <f t="shared" si="6"/>
        <v>182.00019290123504</v>
      </c>
      <c r="I31">
        <f t="shared" si="7"/>
        <v>112.77797067901264</v>
      </c>
      <c r="J31">
        <f t="shared" si="8"/>
        <v>29.95852623456798</v>
      </c>
      <c r="K31">
        <f t="shared" ref="K31:K94" si="9">+C31*C25</f>
        <v>157.27797067901275</v>
      </c>
    </row>
    <row r="32" spans="1:17" x14ac:dyDescent="0.35">
      <c r="A32" s="2">
        <v>38930</v>
      </c>
      <c r="B32">
        <f>+'Tabella 7.1.a'!B52-'Tabella 7.1.a'!B40</f>
        <v>101</v>
      </c>
      <c r="C32" s="4">
        <f t="shared" si="1"/>
        <v>-57.236111111111114</v>
      </c>
      <c r="D32" s="4">
        <f t="shared" si="2"/>
        <v>3275.9724151234573</v>
      </c>
      <c r="E32">
        <f t="shared" si="3"/>
        <v>3275.9724151234573</v>
      </c>
      <c r="F32" s="4">
        <f t="shared" si="4"/>
        <v>70.750192901234755</v>
      </c>
      <c r="G32">
        <f t="shared" si="5"/>
        <v>1215.472415123457</v>
      </c>
      <c r="H32">
        <f t="shared" si="6"/>
        <v>185.22241512345698</v>
      </c>
      <c r="I32">
        <f t="shared" si="7"/>
        <v>8427.2224151234568</v>
      </c>
      <c r="J32">
        <f t="shared" si="8"/>
        <v>5222.0001929012351</v>
      </c>
      <c r="K32">
        <f t="shared" si="9"/>
        <v>1387.1807484567903</v>
      </c>
      <c r="L32">
        <f t="shared" ref="L32:L95" si="10">+C32*C25</f>
        <v>7282.5001929012351</v>
      </c>
    </row>
    <row r="33" spans="1:17" x14ac:dyDescent="0.35">
      <c r="A33" s="2">
        <v>38961</v>
      </c>
      <c r="B33">
        <f>+'Tabella 7.1.a'!B53-'Tabella 7.1.a'!B41</f>
        <v>119</v>
      </c>
      <c r="C33" s="4">
        <f t="shared" si="1"/>
        <v>-39.236111111111114</v>
      </c>
      <c r="D33" s="4">
        <f t="shared" si="2"/>
        <v>1539.472415123457</v>
      </c>
      <c r="E33">
        <f t="shared" si="3"/>
        <v>1539.472415123457</v>
      </c>
      <c r="F33" s="4">
        <f t="shared" si="4"/>
        <v>2245.7224151234573</v>
      </c>
      <c r="G33">
        <f t="shared" si="5"/>
        <v>48.500192901234698</v>
      </c>
      <c r="H33">
        <f t="shared" si="6"/>
        <v>833.22241512345693</v>
      </c>
      <c r="I33">
        <f t="shared" si="7"/>
        <v>126.97241512345693</v>
      </c>
      <c r="J33">
        <f t="shared" si="8"/>
        <v>5776.9724151234577</v>
      </c>
      <c r="K33">
        <f t="shared" si="9"/>
        <v>3579.7501929012351</v>
      </c>
      <c r="L33">
        <f t="shared" si="10"/>
        <v>950.9307484567903</v>
      </c>
      <c r="M33">
        <f t="shared" ref="M33:M96" si="11">+C33*C25</f>
        <v>4992.2501929012351</v>
      </c>
    </row>
    <row r="34" spans="1:17" x14ac:dyDescent="0.35">
      <c r="A34" s="2">
        <v>38991</v>
      </c>
      <c r="B34">
        <f>+'Tabella 7.1.a'!B54-'Tabella 7.1.a'!B42</f>
        <v>85</v>
      </c>
      <c r="C34" s="4">
        <f t="shared" si="1"/>
        <v>-73.236111111111114</v>
      </c>
      <c r="D34" s="4">
        <f t="shared" si="2"/>
        <v>5363.5279706790125</v>
      </c>
      <c r="E34">
        <f t="shared" si="3"/>
        <v>5363.5279706790125</v>
      </c>
      <c r="F34" s="4">
        <f t="shared" si="4"/>
        <v>2873.5001929012351</v>
      </c>
      <c r="G34">
        <f t="shared" si="5"/>
        <v>4191.7501929012351</v>
      </c>
      <c r="H34">
        <f t="shared" si="6"/>
        <v>90.527970679012583</v>
      </c>
      <c r="I34">
        <f t="shared" si="7"/>
        <v>1555.2501929012349</v>
      </c>
      <c r="J34">
        <f t="shared" si="8"/>
        <v>237.00019290123481</v>
      </c>
      <c r="K34">
        <f t="shared" si="9"/>
        <v>10783.000192901236</v>
      </c>
      <c r="L34">
        <f t="shared" si="10"/>
        <v>6681.7779706790125</v>
      </c>
      <c r="M34">
        <f t="shared" si="11"/>
        <v>1774.9585262345681</v>
      </c>
      <c r="N34">
        <f t="shared" ref="N34:N96" si="12">+C34*C25</f>
        <v>9318.2779706790134</v>
      </c>
    </row>
    <row r="35" spans="1:17" x14ac:dyDescent="0.35">
      <c r="A35" s="2">
        <v>39022</v>
      </c>
      <c r="B35">
        <f>+'Tabella 7.1.a'!B55-'Tabella 7.1.a'!B43</f>
        <v>192</v>
      </c>
      <c r="C35" s="4">
        <f t="shared" si="1"/>
        <v>33.763888888888886</v>
      </c>
      <c r="D35" s="4">
        <f t="shared" si="2"/>
        <v>1140.0001929012344</v>
      </c>
      <c r="E35">
        <f t="shared" si="3"/>
        <v>1140.0001929012344</v>
      </c>
      <c r="F35" s="4">
        <f t="shared" si="4"/>
        <v>-2472.7359182098762</v>
      </c>
      <c r="G35">
        <f t="shared" si="5"/>
        <v>-1324.7636959876543</v>
      </c>
      <c r="H35">
        <f t="shared" si="6"/>
        <v>-1932.5136959876543</v>
      </c>
      <c r="I35">
        <f t="shared" si="7"/>
        <v>-41.735918209876644</v>
      </c>
      <c r="J35">
        <f t="shared" si="8"/>
        <v>-717.01369598765439</v>
      </c>
      <c r="K35">
        <f t="shared" si="9"/>
        <v>-109.26369598765442</v>
      </c>
      <c r="L35">
        <f t="shared" si="10"/>
        <v>-4971.2636959876536</v>
      </c>
      <c r="M35">
        <f t="shared" si="11"/>
        <v>-3080.4859182098762</v>
      </c>
      <c r="N35">
        <f t="shared" si="12"/>
        <v>-818.30536265432102</v>
      </c>
      <c r="O35">
        <f t="shared" ref="O35:O96" si="13">+C35*C25</f>
        <v>-4295.9859182098762</v>
      </c>
    </row>
    <row r="36" spans="1:17" x14ac:dyDescent="0.35">
      <c r="A36" s="2">
        <v>39052</v>
      </c>
      <c r="B36">
        <f>+'Tabella 7.1.a'!B56-'Tabella 7.1.a'!B44</f>
        <v>152</v>
      </c>
      <c r="C36" s="4">
        <f t="shared" si="1"/>
        <v>-6.2361111111111143</v>
      </c>
      <c r="D36" s="4">
        <f t="shared" si="2"/>
        <v>38.889081790123498</v>
      </c>
      <c r="E36">
        <f t="shared" si="3"/>
        <v>38.889081790123498</v>
      </c>
      <c r="F36" s="4">
        <f t="shared" si="4"/>
        <v>-210.55536265432107</v>
      </c>
      <c r="G36">
        <f t="shared" si="5"/>
        <v>456.70852623456813</v>
      </c>
      <c r="H36">
        <f t="shared" si="6"/>
        <v>244.68074845679027</v>
      </c>
      <c r="I36">
        <f t="shared" si="7"/>
        <v>356.9307484567903</v>
      </c>
      <c r="J36">
        <f t="shared" si="8"/>
        <v>7.7085262345679251</v>
      </c>
      <c r="K36">
        <f t="shared" si="9"/>
        <v>132.43074845679021</v>
      </c>
      <c r="L36">
        <f t="shared" si="10"/>
        <v>20.180748456790152</v>
      </c>
      <c r="M36">
        <f t="shared" si="11"/>
        <v>918.18074845679064</v>
      </c>
      <c r="N36">
        <f t="shared" si="12"/>
        <v>568.95852623456824</v>
      </c>
      <c r="O36">
        <f t="shared" si="13"/>
        <v>151.13908179012356</v>
      </c>
      <c r="P36">
        <f t="shared" ref="P36:P96" si="14">+C36*C25</f>
        <v>793.45852623456835</v>
      </c>
    </row>
    <row r="37" spans="1:17" x14ac:dyDescent="0.35">
      <c r="A37" s="2">
        <v>39083</v>
      </c>
      <c r="B37">
        <f>+'Tabella 7.1.a'!B57-'Tabella 7.1.a'!B45</f>
        <v>255</v>
      </c>
      <c r="C37" s="4">
        <f t="shared" si="1"/>
        <v>96.763888888888886</v>
      </c>
      <c r="D37" s="4">
        <f t="shared" si="2"/>
        <v>9363.2501929012342</v>
      </c>
      <c r="E37">
        <f t="shared" si="3"/>
        <v>9363.2501929012342</v>
      </c>
      <c r="F37" s="4">
        <f t="shared" si="4"/>
        <v>-603.43036265432124</v>
      </c>
      <c r="G37">
        <f t="shared" si="5"/>
        <v>3267.1251929012342</v>
      </c>
      <c r="H37">
        <f t="shared" si="6"/>
        <v>-7086.6109182098762</v>
      </c>
      <c r="I37">
        <f t="shared" si="7"/>
        <v>-3796.6386959876545</v>
      </c>
      <c r="J37">
        <f t="shared" si="8"/>
        <v>-5538.3886959876545</v>
      </c>
      <c r="K37">
        <f t="shared" si="9"/>
        <v>-119.61091820987684</v>
      </c>
      <c r="L37">
        <f t="shared" si="10"/>
        <v>-2054.8886959876545</v>
      </c>
      <c r="M37">
        <f t="shared" si="11"/>
        <v>-313.13869598765461</v>
      </c>
      <c r="N37">
        <f t="shared" si="12"/>
        <v>-14247.138695987655</v>
      </c>
      <c r="O37">
        <f t="shared" si="13"/>
        <v>-8828.3609182098771</v>
      </c>
      <c r="P37">
        <f t="shared" si="14"/>
        <v>-2345.180362654321</v>
      </c>
      <c r="Q37">
        <f t="shared" ref="Q37:Q96" si="15">+C37*C25</f>
        <v>-12311.860918209877</v>
      </c>
    </row>
    <row r="38" spans="1:17" x14ac:dyDescent="0.35">
      <c r="A38" s="2">
        <v>39114</v>
      </c>
      <c r="B38">
        <f>+'Tabella 7.1.a'!B58-'Tabella 7.1.a'!B46</f>
        <v>59</v>
      </c>
      <c r="C38" s="4">
        <f t="shared" si="1"/>
        <v>-99.236111111111114</v>
      </c>
      <c r="D38" s="4">
        <f t="shared" si="2"/>
        <v>9847.8057484567908</v>
      </c>
      <c r="E38">
        <f t="shared" si="3"/>
        <v>9847.8057484567908</v>
      </c>
      <c r="F38" s="4">
        <f t="shared" si="4"/>
        <v>-9602.4720293209884</v>
      </c>
      <c r="G38">
        <f t="shared" si="5"/>
        <v>618.84741512345715</v>
      </c>
      <c r="H38">
        <f t="shared" si="6"/>
        <v>-3350.5970293209875</v>
      </c>
      <c r="I38">
        <f t="shared" si="7"/>
        <v>7267.6668595679021</v>
      </c>
      <c r="J38">
        <f t="shared" si="8"/>
        <v>3893.6390817901238</v>
      </c>
      <c r="K38">
        <f t="shared" si="9"/>
        <v>5679.8890817901238</v>
      </c>
      <c r="L38">
        <f t="shared" si="10"/>
        <v>122.66685956790155</v>
      </c>
      <c r="M38">
        <f t="shared" si="11"/>
        <v>2107.3890817901238</v>
      </c>
      <c r="N38">
        <f t="shared" si="12"/>
        <v>321.13908179012378</v>
      </c>
      <c r="O38">
        <f t="shared" si="13"/>
        <v>14611.139081790125</v>
      </c>
      <c r="P38">
        <f t="shared" si="14"/>
        <v>9053.9168595679021</v>
      </c>
      <c r="Q38">
        <f t="shared" si="15"/>
        <v>2405.0974151234573</v>
      </c>
    </row>
    <row r="39" spans="1:17" x14ac:dyDescent="0.35">
      <c r="A39" s="2">
        <v>39142</v>
      </c>
      <c r="B39">
        <f>+'Tabella 7.1.a'!B59-'Tabella 7.1.a'!B47</f>
        <v>234</v>
      </c>
      <c r="C39" s="4">
        <f t="shared" si="1"/>
        <v>75.763888888888886</v>
      </c>
      <c r="D39" s="4">
        <f t="shared" si="2"/>
        <v>5740.1668595679012</v>
      </c>
      <c r="E39">
        <f t="shared" si="3"/>
        <v>5740.1668595679012</v>
      </c>
      <c r="F39" s="4">
        <f t="shared" si="4"/>
        <v>-7518.5136959876545</v>
      </c>
      <c r="G39">
        <f t="shared" si="5"/>
        <v>7331.2085262345672</v>
      </c>
      <c r="H39">
        <f t="shared" si="6"/>
        <v>-472.47202932098787</v>
      </c>
      <c r="I39">
        <f t="shared" si="7"/>
        <v>2558.0835262345677</v>
      </c>
      <c r="J39">
        <f t="shared" si="8"/>
        <v>-5548.6525848765432</v>
      </c>
      <c r="K39">
        <f t="shared" si="9"/>
        <v>-2972.680362654321</v>
      </c>
      <c r="L39">
        <f t="shared" si="10"/>
        <v>-4336.4303626543215</v>
      </c>
      <c r="M39">
        <f t="shared" si="11"/>
        <v>-93.652584876543443</v>
      </c>
      <c r="N39">
        <f t="shared" si="12"/>
        <v>-1608.9303626543212</v>
      </c>
      <c r="O39">
        <f t="shared" si="13"/>
        <v>-245.18036265432121</v>
      </c>
      <c r="P39">
        <f t="shared" si="14"/>
        <v>-11155.180362654321</v>
      </c>
      <c r="Q39">
        <f t="shared" si="15"/>
        <v>-6912.4025848765432</v>
      </c>
    </row>
    <row r="40" spans="1:17" x14ac:dyDescent="0.35">
      <c r="A40" s="2">
        <v>39173</v>
      </c>
      <c r="B40">
        <f>+'Tabella 7.1.a'!B60-'Tabella 7.1.a'!B48</f>
        <v>380</v>
      </c>
      <c r="C40" s="4">
        <f t="shared" si="1"/>
        <v>221.76388888888889</v>
      </c>
      <c r="D40" s="4">
        <f t="shared" si="2"/>
        <v>49179.222415123455</v>
      </c>
      <c r="E40">
        <f t="shared" si="3"/>
        <v>49179.222415123455</v>
      </c>
      <c r="F40" s="4">
        <f t="shared" si="4"/>
        <v>16801.694637345678</v>
      </c>
      <c r="G40">
        <f t="shared" si="5"/>
        <v>-22006.985918209877</v>
      </c>
      <c r="H40">
        <f t="shared" si="6"/>
        <v>21458.736304012345</v>
      </c>
      <c r="I40">
        <f t="shared" si="7"/>
        <v>-1382.9442515432106</v>
      </c>
      <c r="J40">
        <f t="shared" si="8"/>
        <v>7487.6113040123446</v>
      </c>
      <c r="K40">
        <f t="shared" si="9"/>
        <v>-16241.124807098766</v>
      </c>
      <c r="L40">
        <f t="shared" si="10"/>
        <v>-8701.1525848765432</v>
      </c>
      <c r="M40">
        <f t="shared" si="11"/>
        <v>-12692.902584876543</v>
      </c>
      <c r="N40">
        <f t="shared" si="12"/>
        <v>-274.12480709876615</v>
      </c>
      <c r="O40">
        <f t="shared" si="13"/>
        <v>-4709.4025848765441</v>
      </c>
      <c r="P40">
        <f t="shared" si="14"/>
        <v>-717.65258487654387</v>
      </c>
      <c r="Q40">
        <f t="shared" si="15"/>
        <v>-32651.652584876545</v>
      </c>
    </row>
    <row r="41" spans="1:17" x14ac:dyDescent="0.35">
      <c r="A41" s="2">
        <v>39203</v>
      </c>
      <c r="B41">
        <f>+'Tabella 7.1.a'!B61-'Tabella 7.1.a'!B49</f>
        <v>146</v>
      </c>
      <c r="C41" s="4">
        <f t="shared" si="1"/>
        <v>-12.236111111111114</v>
      </c>
      <c r="D41" s="4">
        <f t="shared" si="2"/>
        <v>149.72241512345687</v>
      </c>
      <c r="E41">
        <f t="shared" si="3"/>
        <v>149.72241512345687</v>
      </c>
      <c r="F41" s="4">
        <f t="shared" si="4"/>
        <v>-2713.5275848765441</v>
      </c>
      <c r="G41">
        <f t="shared" si="5"/>
        <v>-927.05536265432124</v>
      </c>
      <c r="H41">
        <f t="shared" si="6"/>
        <v>1214.2640817901238</v>
      </c>
      <c r="I41">
        <f t="shared" si="7"/>
        <v>-1184.0136959876545</v>
      </c>
      <c r="J41">
        <f t="shared" si="8"/>
        <v>76.305748456790184</v>
      </c>
      <c r="K41">
        <f t="shared" si="9"/>
        <v>-413.13869598765439</v>
      </c>
      <c r="L41">
        <f t="shared" si="10"/>
        <v>896.12519290123487</v>
      </c>
      <c r="M41">
        <f t="shared" si="11"/>
        <v>480.09741512345693</v>
      </c>
      <c r="N41">
        <f t="shared" si="12"/>
        <v>700.34741512345704</v>
      </c>
      <c r="O41">
        <f t="shared" si="13"/>
        <v>15.125192901234611</v>
      </c>
      <c r="P41">
        <f t="shared" si="14"/>
        <v>259.84741512345687</v>
      </c>
      <c r="Q41">
        <f t="shared" si="15"/>
        <v>39.597415123456841</v>
      </c>
    </row>
    <row r="42" spans="1:17" x14ac:dyDescent="0.35">
      <c r="A42" s="2">
        <v>39234</v>
      </c>
      <c r="B42">
        <f>+'Tabella 7.1.a'!B62-'Tabella 7.1.a'!B50</f>
        <v>175</v>
      </c>
      <c r="C42" s="4">
        <f t="shared" si="1"/>
        <v>16.763888888888886</v>
      </c>
      <c r="D42" s="4">
        <f t="shared" si="2"/>
        <v>281.02797067901224</v>
      </c>
      <c r="E42">
        <f t="shared" si="3"/>
        <v>281.02797067901224</v>
      </c>
      <c r="F42" s="4">
        <f t="shared" si="4"/>
        <v>-205.12480709876544</v>
      </c>
      <c r="G42">
        <f t="shared" si="5"/>
        <v>3717.6251929012337</v>
      </c>
      <c r="H42">
        <f t="shared" si="6"/>
        <v>1270.0974151234566</v>
      </c>
      <c r="I42">
        <f t="shared" si="7"/>
        <v>-1663.5831404320986</v>
      </c>
      <c r="J42">
        <f t="shared" si="8"/>
        <v>1622.1390817901231</v>
      </c>
      <c r="K42">
        <f t="shared" si="9"/>
        <v>-104.54147376543213</v>
      </c>
      <c r="L42">
        <f t="shared" si="10"/>
        <v>566.01408179012333</v>
      </c>
      <c r="M42">
        <f t="shared" si="11"/>
        <v>-1227.7220293209875</v>
      </c>
      <c r="N42">
        <f t="shared" si="12"/>
        <v>-657.74980709876536</v>
      </c>
      <c r="O42">
        <f t="shared" si="13"/>
        <v>-959.49980709876536</v>
      </c>
      <c r="P42">
        <f t="shared" si="14"/>
        <v>-20.722029320987705</v>
      </c>
      <c r="Q42">
        <f t="shared" si="15"/>
        <v>-355.99980709876542</v>
      </c>
    </row>
    <row r="43" spans="1:17" x14ac:dyDescent="0.35">
      <c r="A43" s="2">
        <v>39264</v>
      </c>
      <c r="B43">
        <f>+'Tabella 7.1.a'!B63-'Tabella 7.1.a'!B51</f>
        <v>206</v>
      </c>
      <c r="C43" s="4">
        <f t="shared" si="1"/>
        <v>47.763888888888886</v>
      </c>
      <c r="D43" s="4">
        <f t="shared" si="2"/>
        <v>2281.3890817901233</v>
      </c>
      <c r="E43">
        <f t="shared" si="3"/>
        <v>2281.3890817901233</v>
      </c>
      <c r="F43" s="4">
        <f t="shared" si="4"/>
        <v>800.70852623456767</v>
      </c>
      <c r="G43">
        <f t="shared" si="5"/>
        <v>-584.44425154321004</v>
      </c>
      <c r="H43">
        <f t="shared" si="6"/>
        <v>10592.305748456789</v>
      </c>
      <c r="I43">
        <f t="shared" si="7"/>
        <v>3618.777970679012</v>
      </c>
      <c r="J43">
        <f t="shared" si="8"/>
        <v>-4739.9025848765432</v>
      </c>
      <c r="K43">
        <f t="shared" si="9"/>
        <v>4621.8196373456785</v>
      </c>
      <c r="L43">
        <f t="shared" si="10"/>
        <v>-297.86091820987667</v>
      </c>
      <c r="M43">
        <f t="shared" si="11"/>
        <v>1612.6946373456788</v>
      </c>
      <c r="N43">
        <f t="shared" si="12"/>
        <v>-3498.0414737654319</v>
      </c>
      <c r="O43">
        <f t="shared" si="13"/>
        <v>-1874.0692515432099</v>
      </c>
      <c r="P43">
        <f t="shared" si="14"/>
        <v>-2733.8192515432097</v>
      </c>
      <c r="Q43">
        <f t="shared" si="15"/>
        <v>-59.041473765432244</v>
      </c>
    </row>
    <row r="44" spans="1:17" x14ac:dyDescent="0.35">
      <c r="A44" s="2">
        <v>39295</v>
      </c>
      <c r="B44">
        <f>+'Tabella 7.1.a'!B64-'Tabella 7.1.a'!B52</f>
        <v>231</v>
      </c>
      <c r="C44" s="4">
        <f t="shared" si="1"/>
        <v>72.763888888888886</v>
      </c>
      <c r="D44" s="4">
        <f t="shared" si="2"/>
        <v>5294.5835262345672</v>
      </c>
      <c r="E44">
        <f t="shared" si="3"/>
        <v>5294.5835262345672</v>
      </c>
      <c r="F44" s="4">
        <f t="shared" si="4"/>
        <v>3475.4863040123455</v>
      </c>
      <c r="G44">
        <f t="shared" si="5"/>
        <v>1219.8057484567898</v>
      </c>
      <c r="H44">
        <f t="shared" si="6"/>
        <v>-890.34702932098787</v>
      </c>
      <c r="I44">
        <f t="shared" si="7"/>
        <v>16136.402970679012</v>
      </c>
      <c r="J44">
        <f t="shared" si="8"/>
        <v>5512.8751929012342</v>
      </c>
      <c r="K44">
        <f t="shared" si="9"/>
        <v>-7220.8053626543206</v>
      </c>
      <c r="L44">
        <f t="shared" si="10"/>
        <v>7040.9168595679002</v>
      </c>
      <c r="M44">
        <f t="shared" si="11"/>
        <v>-453.76369598765456</v>
      </c>
      <c r="N44">
        <f t="shared" si="12"/>
        <v>2456.7918595679007</v>
      </c>
      <c r="O44">
        <f t="shared" si="13"/>
        <v>-5328.9442515432102</v>
      </c>
      <c r="P44">
        <f t="shared" si="14"/>
        <v>-2854.972029320988</v>
      </c>
      <c r="Q44">
        <f t="shared" si="15"/>
        <v>-4164.7220293209875</v>
      </c>
    </row>
    <row r="45" spans="1:17" x14ac:dyDescent="0.35">
      <c r="A45" s="2">
        <v>39326</v>
      </c>
      <c r="B45">
        <f>+'Tabella 7.1.a'!B65-'Tabella 7.1.a'!B53</f>
        <v>183</v>
      </c>
      <c r="C45" s="4">
        <f t="shared" si="1"/>
        <v>24.763888888888886</v>
      </c>
      <c r="D45" s="4">
        <f t="shared" si="2"/>
        <v>613.25019290123441</v>
      </c>
      <c r="E45">
        <f t="shared" si="3"/>
        <v>613.25019290123441</v>
      </c>
      <c r="F45" s="4">
        <f t="shared" si="4"/>
        <v>1801.9168595679009</v>
      </c>
      <c r="G45">
        <f t="shared" si="5"/>
        <v>1182.8196373456788</v>
      </c>
      <c r="H45">
        <f t="shared" si="6"/>
        <v>415.13908179012333</v>
      </c>
      <c r="I45">
        <f t="shared" si="7"/>
        <v>-303.01369598765439</v>
      </c>
      <c r="J45">
        <f t="shared" si="8"/>
        <v>5491.7363040123446</v>
      </c>
      <c r="K45">
        <f t="shared" si="9"/>
        <v>1876.2085262345677</v>
      </c>
      <c r="L45">
        <f t="shared" si="10"/>
        <v>-2457.4720293209875</v>
      </c>
      <c r="M45">
        <f t="shared" si="11"/>
        <v>2396.2501929012342</v>
      </c>
      <c r="N45">
        <f t="shared" si="12"/>
        <v>-154.43036265432104</v>
      </c>
      <c r="O45">
        <f t="shared" si="13"/>
        <v>836.12519290123441</v>
      </c>
      <c r="P45">
        <f t="shared" si="14"/>
        <v>-1813.6109182098764</v>
      </c>
      <c r="Q45">
        <f t="shared" si="15"/>
        <v>-971.63869598765427</v>
      </c>
    </row>
    <row r="46" spans="1:17" x14ac:dyDescent="0.35">
      <c r="A46" s="2">
        <v>39356</v>
      </c>
      <c r="B46">
        <f>+'Tabella 7.1.a'!B66-'Tabella 7.1.a'!B54</f>
        <v>137</v>
      </c>
      <c r="C46" s="4">
        <f t="shared" si="1"/>
        <v>-21.236111111111114</v>
      </c>
      <c r="D46" s="4">
        <f t="shared" si="2"/>
        <v>450.97241512345693</v>
      </c>
      <c r="E46">
        <f t="shared" si="3"/>
        <v>450.97241512345693</v>
      </c>
      <c r="F46" s="4">
        <f t="shared" si="4"/>
        <v>-525.88869598765439</v>
      </c>
      <c r="G46">
        <f t="shared" si="5"/>
        <v>-1545.2220293209878</v>
      </c>
      <c r="H46">
        <f t="shared" si="6"/>
        <v>-1014.3192515432099</v>
      </c>
      <c r="I46">
        <f t="shared" si="7"/>
        <v>-355.99980709876542</v>
      </c>
      <c r="J46">
        <f t="shared" si="8"/>
        <v>259.84741512345687</v>
      </c>
      <c r="K46">
        <f t="shared" si="9"/>
        <v>-4709.4025848765441</v>
      </c>
      <c r="L46">
        <f t="shared" si="10"/>
        <v>-1608.9303626543212</v>
      </c>
      <c r="M46">
        <f t="shared" si="11"/>
        <v>2107.3890817901238</v>
      </c>
      <c r="N46">
        <f t="shared" si="12"/>
        <v>-2054.8886959876545</v>
      </c>
      <c r="O46">
        <f t="shared" si="13"/>
        <v>132.43074845679021</v>
      </c>
      <c r="P46">
        <f t="shared" si="14"/>
        <v>-717.01369598765439</v>
      </c>
      <c r="Q46">
        <f t="shared" si="15"/>
        <v>1555.2501929012349</v>
      </c>
    </row>
    <row r="47" spans="1:17" x14ac:dyDescent="0.35">
      <c r="A47" s="2">
        <v>39387</v>
      </c>
      <c r="B47">
        <f>+'Tabella 7.1.a'!B67-'Tabella 7.1.a'!B55</f>
        <v>213</v>
      </c>
      <c r="C47" s="4">
        <f t="shared" si="1"/>
        <v>54.763888888888886</v>
      </c>
      <c r="D47" s="4">
        <f t="shared" si="2"/>
        <v>2999.0835262345677</v>
      </c>
      <c r="E47">
        <f t="shared" si="3"/>
        <v>2999.0835262345677</v>
      </c>
      <c r="F47" s="4">
        <f t="shared" si="4"/>
        <v>-1162.9720293209878</v>
      </c>
      <c r="G47">
        <f t="shared" si="5"/>
        <v>1356.1668595679009</v>
      </c>
      <c r="H47">
        <f t="shared" si="6"/>
        <v>3984.8335262345677</v>
      </c>
      <c r="I47">
        <f t="shared" si="7"/>
        <v>2615.7363040123455</v>
      </c>
      <c r="J47">
        <f t="shared" si="8"/>
        <v>918.05574845678984</v>
      </c>
      <c r="K47">
        <f t="shared" si="9"/>
        <v>-670.09702932098776</v>
      </c>
      <c r="L47">
        <f t="shared" si="10"/>
        <v>12144.652970679012</v>
      </c>
      <c r="M47">
        <f t="shared" si="11"/>
        <v>4149.1251929012342</v>
      </c>
      <c r="N47">
        <f t="shared" si="12"/>
        <v>-5434.5553626543206</v>
      </c>
      <c r="O47">
        <f t="shared" si="13"/>
        <v>5299.1668595679012</v>
      </c>
      <c r="P47">
        <f t="shared" si="14"/>
        <v>-341.5136959876545</v>
      </c>
      <c r="Q47">
        <f t="shared" si="15"/>
        <v>1849.0418595679009</v>
      </c>
    </row>
    <row r="48" spans="1:17" x14ac:dyDescent="0.35">
      <c r="A48" s="2">
        <v>39417</v>
      </c>
      <c r="B48">
        <f>+'Tabella 7.1.a'!B68-'Tabella 7.1.a'!B56</f>
        <v>260</v>
      </c>
      <c r="C48" s="4">
        <f t="shared" si="1"/>
        <v>101.76388888888889</v>
      </c>
      <c r="D48" s="4">
        <f t="shared" si="2"/>
        <v>10355.889081790123</v>
      </c>
      <c r="E48">
        <f t="shared" si="3"/>
        <v>10355.889081790123</v>
      </c>
      <c r="F48" s="4">
        <f t="shared" si="4"/>
        <v>5572.9863040123455</v>
      </c>
      <c r="G48">
        <f t="shared" si="5"/>
        <v>-2161.0692515432102</v>
      </c>
      <c r="H48">
        <f t="shared" si="6"/>
        <v>2520.0696373456785</v>
      </c>
      <c r="I48">
        <f t="shared" si="7"/>
        <v>7404.7363040123455</v>
      </c>
      <c r="J48">
        <f t="shared" si="8"/>
        <v>4860.6390817901229</v>
      </c>
      <c r="K48">
        <f t="shared" si="9"/>
        <v>1705.9585262345674</v>
      </c>
      <c r="L48">
        <f t="shared" si="10"/>
        <v>-1245.1942515432102</v>
      </c>
      <c r="M48">
        <f t="shared" si="11"/>
        <v>22567.555748456791</v>
      </c>
      <c r="N48">
        <f t="shared" si="12"/>
        <v>7710.0279706790116</v>
      </c>
      <c r="O48">
        <f t="shared" si="13"/>
        <v>-10098.652584876543</v>
      </c>
      <c r="P48">
        <f t="shared" si="14"/>
        <v>9847.0696373456776</v>
      </c>
      <c r="Q48">
        <f t="shared" si="15"/>
        <v>-634.6109182098769</v>
      </c>
    </row>
    <row r="49" spans="1:17" x14ac:dyDescent="0.35">
      <c r="A49" s="2">
        <v>39448</v>
      </c>
      <c r="B49">
        <f>+'Tabella 7.1.a'!B69-'Tabella 7.1.a'!B57</f>
        <v>203</v>
      </c>
      <c r="C49" s="4">
        <f t="shared" si="1"/>
        <v>44.763888888888886</v>
      </c>
      <c r="D49" s="4">
        <f t="shared" si="2"/>
        <v>2003.8057484567898</v>
      </c>
      <c r="E49">
        <f t="shared" si="3"/>
        <v>2003.8057484567898</v>
      </c>
      <c r="F49" s="4">
        <f t="shared" si="4"/>
        <v>4555.3474151234559</v>
      </c>
      <c r="G49">
        <f t="shared" si="5"/>
        <v>2451.4446373456785</v>
      </c>
      <c r="H49">
        <f t="shared" si="6"/>
        <v>-950.61091820987667</v>
      </c>
      <c r="I49">
        <f t="shared" si="7"/>
        <v>1108.527970679012</v>
      </c>
      <c r="J49">
        <f t="shared" si="8"/>
        <v>3257.1946373456785</v>
      </c>
      <c r="K49">
        <f t="shared" si="9"/>
        <v>2138.0974151234564</v>
      </c>
      <c r="L49">
        <f t="shared" si="10"/>
        <v>750.41685956790104</v>
      </c>
      <c r="M49">
        <f t="shared" si="11"/>
        <v>-547.73591820987667</v>
      </c>
      <c r="N49">
        <f t="shared" si="12"/>
        <v>9927.0140817901229</v>
      </c>
      <c r="O49">
        <f t="shared" si="13"/>
        <v>3391.4863040123455</v>
      </c>
      <c r="P49">
        <f t="shared" si="14"/>
        <v>-4442.1942515432102</v>
      </c>
      <c r="Q49">
        <f t="shared" si="15"/>
        <v>4331.5279706790116</v>
      </c>
    </row>
    <row r="50" spans="1:17" x14ac:dyDescent="0.35">
      <c r="A50" s="2">
        <v>39479</v>
      </c>
      <c r="B50">
        <f>+'Tabella 7.1.a'!B70-'Tabella 7.1.a'!B58</f>
        <v>158</v>
      </c>
      <c r="C50" s="4">
        <f t="shared" si="1"/>
        <v>-0.23611111111111427</v>
      </c>
      <c r="D50" s="4">
        <f t="shared" si="2"/>
        <v>5.5748456790124946E-2</v>
      </c>
      <c r="E50">
        <f t="shared" si="3"/>
        <v>5.5748456790124946E-2</v>
      </c>
      <c r="F50" s="4">
        <f t="shared" si="4"/>
        <v>-10.569251543210017</v>
      </c>
      <c r="G50">
        <f t="shared" si="5"/>
        <v>-24.027584876543532</v>
      </c>
      <c r="H50">
        <f t="shared" si="6"/>
        <v>-12.93036265432116</v>
      </c>
      <c r="I50">
        <f t="shared" si="7"/>
        <v>5.0140817901235248</v>
      </c>
      <c r="J50">
        <f t="shared" si="8"/>
        <v>-5.8470293209877315</v>
      </c>
      <c r="K50">
        <f t="shared" si="9"/>
        <v>-17.180362654321218</v>
      </c>
      <c r="L50">
        <f t="shared" si="10"/>
        <v>-11.27758487654336</v>
      </c>
      <c r="M50">
        <f t="shared" si="11"/>
        <v>-3.9581404320988178</v>
      </c>
      <c r="N50">
        <f t="shared" si="12"/>
        <v>2.889081790123496</v>
      </c>
      <c r="O50">
        <f t="shared" si="13"/>
        <v>-52.360918209877241</v>
      </c>
      <c r="P50">
        <f t="shared" si="14"/>
        <v>-17.888695987654561</v>
      </c>
      <c r="Q50">
        <f t="shared" si="15"/>
        <v>23.430748456790436</v>
      </c>
    </row>
    <row r="51" spans="1:17" x14ac:dyDescent="0.35">
      <c r="A51" s="2">
        <v>39508</v>
      </c>
      <c r="B51">
        <f>+'Tabella 7.1.a'!B71-'Tabella 7.1.a'!B59</f>
        <v>113</v>
      </c>
      <c r="C51" s="4">
        <f t="shared" si="1"/>
        <v>-45.236111111111114</v>
      </c>
      <c r="D51" s="4">
        <f t="shared" si="2"/>
        <v>2046.3057484567903</v>
      </c>
      <c r="E51">
        <f t="shared" si="3"/>
        <v>2046.3057484567903</v>
      </c>
      <c r="F51" s="4">
        <f t="shared" si="4"/>
        <v>10.680748456790267</v>
      </c>
      <c r="G51">
        <f t="shared" si="5"/>
        <v>-2024.9442515432099</v>
      </c>
      <c r="H51">
        <f t="shared" si="6"/>
        <v>-4603.4025848765432</v>
      </c>
      <c r="I51">
        <f t="shared" si="7"/>
        <v>-2477.305362654321</v>
      </c>
      <c r="J51">
        <f t="shared" si="8"/>
        <v>960.63908179012367</v>
      </c>
      <c r="K51">
        <f t="shared" si="9"/>
        <v>-1120.2220293209875</v>
      </c>
      <c r="L51">
        <f t="shared" si="10"/>
        <v>-3291.555362654321</v>
      </c>
      <c r="M51">
        <f t="shared" si="11"/>
        <v>-2160.6525848765432</v>
      </c>
      <c r="N51">
        <f t="shared" si="12"/>
        <v>-758.33314043209873</v>
      </c>
      <c r="O51">
        <f t="shared" si="13"/>
        <v>553.51408179012367</v>
      </c>
      <c r="P51">
        <f t="shared" si="14"/>
        <v>-10031.735918209877</v>
      </c>
      <c r="Q51">
        <f t="shared" si="15"/>
        <v>-3427.2636959876545</v>
      </c>
    </row>
    <row r="52" spans="1:17" x14ac:dyDescent="0.35">
      <c r="A52" s="2">
        <v>39539</v>
      </c>
      <c r="B52">
        <f>+'Tabella 7.1.a'!B72-'Tabella 7.1.a'!B60</f>
        <v>-27</v>
      </c>
      <c r="C52" s="4">
        <f t="shared" si="1"/>
        <v>-185.23611111111111</v>
      </c>
      <c r="D52" s="4">
        <f t="shared" si="2"/>
        <v>34312.4168595679</v>
      </c>
      <c r="E52">
        <f t="shared" si="3"/>
        <v>34312.4168595679</v>
      </c>
      <c r="F52" s="4">
        <f t="shared" si="4"/>
        <v>8379.3613040123455</v>
      </c>
      <c r="G52">
        <f t="shared" si="5"/>
        <v>43.736304012346267</v>
      </c>
      <c r="H52">
        <f t="shared" si="6"/>
        <v>-8291.8886959876545</v>
      </c>
      <c r="I52">
        <f t="shared" si="7"/>
        <v>-18850.347029320987</v>
      </c>
      <c r="J52">
        <f t="shared" si="8"/>
        <v>-10144.249807098766</v>
      </c>
      <c r="K52">
        <f t="shared" si="9"/>
        <v>3933.6946373456794</v>
      </c>
      <c r="L52">
        <f t="shared" si="10"/>
        <v>-4587.1664737654319</v>
      </c>
      <c r="M52">
        <f t="shared" si="11"/>
        <v>-13478.499807098766</v>
      </c>
      <c r="N52">
        <f t="shared" si="12"/>
        <v>-8847.5970293209866</v>
      </c>
      <c r="O52">
        <f t="shared" si="13"/>
        <v>-3105.2775848765427</v>
      </c>
      <c r="P52">
        <f t="shared" si="14"/>
        <v>2266.5696373456794</v>
      </c>
      <c r="Q52">
        <f t="shared" si="15"/>
        <v>-41078.680362654319</v>
      </c>
    </row>
    <row r="53" spans="1:17" x14ac:dyDescent="0.35">
      <c r="A53" s="2">
        <v>39569</v>
      </c>
      <c r="B53">
        <f>+'Tabella 7.1.a'!B73-'Tabella 7.1.a'!B61</f>
        <v>77</v>
      </c>
      <c r="C53" s="4">
        <f t="shared" si="1"/>
        <v>-81.236111111111114</v>
      </c>
      <c r="D53" s="4">
        <f t="shared" si="2"/>
        <v>6599.3057484567908</v>
      </c>
      <c r="E53">
        <f t="shared" si="3"/>
        <v>6599.3057484567908</v>
      </c>
      <c r="F53" s="4">
        <f t="shared" si="4"/>
        <v>15047.861304012347</v>
      </c>
      <c r="G53">
        <f t="shared" si="5"/>
        <v>3674.8057484567903</v>
      </c>
      <c r="H53">
        <f t="shared" si="6"/>
        <v>19.180748456790379</v>
      </c>
      <c r="I53">
        <f t="shared" si="7"/>
        <v>-3636.4442515432097</v>
      </c>
      <c r="J53">
        <f t="shared" si="8"/>
        <v>-8266.9025848765432</v>
      </c>
      <c r="K53">
        <f t="shared" si="9"/>
        <v>-4448.8053626543206</v>
      </c>
      <c r="L53">
        <f t="shared" si="10"/>
        <v>1725.1390817901238</v>
      </c>
      <c r="M53">
        <f t="shared" si="11"/>
        <v>-2011.7220293209875</v>
      </c>
      <c r="N53">
        <f t="shared" si="12"/>
        <v>-5911.0553626543206</v>
      </c>
      <c r="O53">
        <f t="shared" si="13"/>
        <v>-3880.1525848765432</v>
      </c>
      <c r="P53">
        <f t="shared" si="14"/>
        <v>-1361.8331404320986</v>
      </c>
      <c r="Q53">
        <f t="shared" si="15"/>
        <v>994.01408179012378</v>
      </c>
    </row>
    <row r="54" spans="1:17" x14ac:dyDescent="0.35">
      <c r="A54" s="2">
        <v>39600</v>
      </c>
      <c r="B54">
        <f>+'Tabella 7.1.a'!B74-'Tabella 7.1.a'!B62</f>
        <v>-49</v>
      </c>
      <c r="C54" s="4">
        <f t="shared" si="1"/>
        <v>-207.23611111111111</v>
      </c>
      <c r="D54" s="4">
        <f t="shared" si="2"/>
        <v>42946.805748456791</v>
      </c>
      <c r="E54">
        <f t="shared" si="3"/>
        <v>42946.805748456791</v>
      </c>
      <c r="F54" s="4">
        <f t="shared" si="4"/>
        <v>16835.055748456791</v>
      </c>
      <c r="G54">
        <f t="shared" si="5"/>
        <v>38387.611304012345</v>
      </c>
      <c r="H54">
        <f t="shared" si="6"/>
        <v>9374.5557484567908</v>
      </c>
      <c r="I54">
        <f t="shared" si="7"/>
        <v>48.930748456790781</v>
      </c>
      <c r="J54">
        <f t="shared" si="8"/>
        <v>-9276.6942515432092</v>
      </c>
      <c r="K54">
        <f t="shared" si="9"/>
        <v>-21089.152584876541</v>
      </c>
      <c r="L54">
        <f t="shared" si="10"/>
        <v>-11349.055362654321</v>
      </c>
      <c r="M54">
        <f t="shared" si="11"/>
        <v>4400.8890817901238</v>
      </c>
      <c r="N54">
        <f t="shared" si="12"/>
        <v>-5131.9720293209875</v>
      </c>
      <c r="O54">
        <f t="shared" si="13"/>
        <v>-15079.305362654321</v>
      </c>
      <c r="P54">
        <f t="shared" si="14"/>
        <v>-9898.4025848765432</v>
      </c>
      <c r="Q54">
        <f t="shared" si="15"/>
        <v>-3474.0831404320984</v>
      </c>
    </row>
    <row r="55" spans="1:17" x14ac:dyDescent="0.35">
      <c r="A55" s="2">
        <v>39630</v>
      </c>
      <c r="B55">
        <f>+'Tabella 7.1.a'!B75-'Tabella 7.1.a'!B63</f>
        <v>125</v>
      </c>
      <c r="C55" s="4">
        <f t="shared" si="1"/>
        <v>-33.236111111111114</v>
      </c>
      <c r="D55" s="4">
        <f t="shared" si="2"/>
        <v>1104.6390817901236</v>
      </c>
      <c r="E55">
        <f t="shared" si="3"/>
        <v>1104.6390817901236</v>
      </c>
      <c r="F55" s="4">
        <f t="shared" si="4"/>
        <v>6887.7224151234577</v>
      </c>
      <c r="G55">
        <f t="shared" si="5"/>
        <v>2699.9724151234573</v>
      </c>
      <c r="H55">
        <f t="shared" si="6"/>
        <v>6156.5279706790134</v>
      </c>
      <c r="I55">
        <f t="shared" si="7"/>
        <v>1503.472415123457</v>
      </c>
      <c r="J55">
        <f t="shared" si="8"/>
        <v>7.8474151234568961</v>
      </c>
      <c r="K55">
        <f t="shared" si="9"/>
        <v>-1487.7775848765432</v>
      </c>
      <c r="L55">
        <f t="shared" si="10"/>
        <v>-3382.2359182098767</v>
      </c>
      <c r="M55">
        <f t="shared" si="11"/>
        <v>-1820.1386959876545</v>
      </c>
      <c r="N55">
        <f t="shared" si="12"/>
        <v>705.8057484567903</v>
      </c>
      <c r="O55">
        <f t="shared" si="13"/>
        <v>-823.05536265432102</v>
      </c>
      <c r="P55">
        <f t="shared" si="14"/>
        <v>-2418.3886959876545</v>
      </c>
      <c r="Q55">
        <f t="shared" si="15"/>
        <v>-1587.4859182098767</v>
      </c>
    </row>
    <row r="56" spans="1:17" x14ac:dyDescent="0.35">
      <c r="A56" s="2">
        <v>39661</v>
      </c>
      <c r="B56">
        <f>+'Tabella 7.1.a'!B76-'Tabella 7.1.a'!B64</f>
        <v>116</v>
      </c>
      <c r="C56" s="4">
        <f t="shared" si="1"/>
        <v>-42.236111111111114</v>
      </c>
      <c r="D56" s="4">
        <f t="shared" si="2"/>
        <v>1783.8890817901238</v>
      </c>
      <c r="E56">
        <f t="shared" si="3"/>
        <v>1783.8890817901238</v>
      </c>
      <c r="F56" s="4">
        <f t="shared" si="4"/>
        <v>1403.7640817901238</v>
      </c>
      <c r="G56">
        <f t="shared" si="5"/>
        <v>8752.8474151234568</v>
      </c>
      <c r="H56">
        <f t="shared" si="6"/>
        <v>3431.0974151234573</v>
      </c>
      <c r="I56">
        <f t="shared" si="7"/>
        <v>7823.6529706790134</v>
      </c>
      <c r="J56">
        <f t="shared" si="8"/>
        <v>1910.597415123457</v>
      </c>
      <c r="K56">
        <f t="shared" si="9"/>
        <v>9.9724151234569245</v>
      </c>
      <c r="L56">
        <f t="shared" si="10"/>
        <v>-1890.6525848765432</v>
      </c>
      <c r="M56">
        <f t="shared" si="11"/>
        <v>-4298.1109182098771</v>
      </c>
      <c r="N56">
        <f t="shared" si="12"/>
        <v>-2313.0136959876545</v>
      </c>
      <c r="O56">
        <f t="shared" si="13"/>
        <v>896.9307484567903</v>
      </c>
      <c r="P56">
        <f t="shared" si="14"/>
        <v>-1045.930362654321</v>
      </c>
      <c r="Q56">
        <f t="shared" si="15"/>
        <v>-3073.2636959876545</v>
      </c>
    </row>
    <row r="57" spans="1:17" x14ac:dyDescent="0.35">
      <c r="A57" s="2">
        <v>39692</v>
      </c>
      <c r="B57">
        <f>+'Tabella 7.1.a'!B77-'Tabella 7.1.a'!B65</f>
        <v>220</v>
      </c>
      <c r="C57" s="4">
        <f t="shared" si="1"/>
        <v>61.763888888888886</v>
      </c>
      <c r="D57" s="4">
        <f t="shared" si="2"/>
        <v>3814.777970679012</v>
      </c>
      <c r="E57">
        <f t="shared" si="3"/>
        <v>3814.777970679012</v>
      </c>
      <c r="F57" s="4">
        <f t="shared" si="4"/>
        <v>-2608.6664737654323</v>
      </c>
      <c r="G57">
        <f t="shared" si="5"/>
        <v>-2052.7914737654323</v>
      </c>
      <c r="H57">
        <f t="shared" si="6"/>
        <v>-12799.708140432098</v>
      </c>
      <c r="I57">
        <f t="shared" si="7"/>
        <v>-5017.4581404320988</v>
      </c>
      <c r="J57">
        <f t="shared" si="8"/>
        <v>-11440.902584876543</v>
      </c>
      <c r="K57">
        <f t="shared" si="9"/>
        <v>-2793.9581404320988</v>
      </c>
      <c r="L57">
        <f t="shared" si="10"/>
        <v>-14.583140432098959</v>
      </c>
      <c r="M57">
        <f t="shared" si="11"/>
        <v>2764.7918595679007</v>
      </c>
      <c r="N57">
        <f t="shared" si="12"/>
        <v>6285.3335262345672</v>
      </c>
      <c r="O57">
        <f t="shared" si="13"/>
        <v>3382.4307484567898</v>
      </c>
      <c r="P57">
        <f t="shared" si="14"/>
        <v>-1311.6248070987656</v>
      </c>
      <c r="Q57">
        <f t="shared" si="15"/>
        <v>1529.5140817901231</v>
      </c>
    </row>
    <row r="58" spans="1:17" x14ac:dyDescent="0.35">
      <c r="A58" s="2">
        <v>39722</v>
      </c>
      <c r="B58">
        <f>+'Tabella 7.1.a'!B78-'Tabella 7.1.a'!B66</f>
        <v>91</v>
      </c>
      <c r="C58" s="4">
        <f t="shared" si="1"/>
        <v>-67.236111111111114</v>
      </c>
      <c r="D58" s="4">
        <f t="shared" si="2"/>
        <v>4520.6946373456794</v>
      </c>
      <c r="E58">
        <f t="shared" si="3"/>
        <v>4520.6946373456794</v>
      </c>
      <c r="F58" s="4">
        <f t="shared" si="4"/>
        <v>-4152.7636959876545</v>
      </c>
      <c r="G58">
        <f t="shared" si="5"/>
        <v>2839.7918595679016</v>
      </c>
      <c r="H58">
        <f t="shared" si="6"/>
        <v>2234.6668595679016</v>
      </c>
      <c r="I58">
        <f t="shared" si="7"/>
        <v>13933.750192901236</v>
      </c>
      <c r="J58">
        <f t="shared" si="8"/>
        <v>5462.0001929012351</v>
      </c>
      <c r="K58">
        <f t="shared" si="9"/>
        <v>12454.555748456791</v>
      </c>
      <c r="L58">
        <f t="shared" si="10"/>
        <v>3041.5001929012351</v>
      </c>
      <c r="M58">
        <f t="shared" si="11"/>
        <v>15.875192901234781</v>
      </c>
      <c r="N58">
        <f t="shared" si="12"/>
        <v>-3009.7498070987654</v>
      </c>
      <c r="O58">
        <f t="shared" si="13"/>
        <v>-6842.2081404320988</v>
      </c>
      <c r="P58">
        <f t="shared" si="14"/>
        <v>-3682.1109182098767</v>
      </c>
      <c r="Q58">
        <f t="shared" si="15"/>
        <v>1427.8335262345681</v>
      </c>
    </row>
    <row r="59" spans="1:17" x14ac:dyDescent="0.35">
      <c r="A59" s="2">
        <v>39753</v>
      </c>
      <c r="B59">
        <f>+'Tabella 7.1.a'!B79-'Tabella 7.1.a'!B67</f>
        <v>97</v>
      </c>
      <c r="C59" s="4">
        <f t="shared" si="1"/>
        <v>-61.236111111111114</v>
      </c>
      <c r="D59" s="4">
        <f t="shared" si="2"/>
        <v>3749.861304012346</v>
      </c>
      <c r="E59">
        <f t="shared" si="3"/>
        <v>3749.861304012346</v>
      </c>
      <c r="F59" s="4">
        <f t="shared" si="4"/>
        <v>4117.2779706790125</v>
      </c>
      <c r="G59">
        <f t="shared" si="5"/>
        <v>-3782.180362654321</v>
      </c>
      <c r="H59">
        <f t="shared" si="6"/>
        <v>2586.3751929012351</v>
      </c>
      <c r="I59">
        <f t="shared" si="7"/>
        <v>2035.2501929012349</v>
      </c>
      <c r="J59">
        <f t="shared" si="8"/>
        <v>12690.333526234568</v>
      </c>
      <c r="K59">
        <f t="shared" si="9"/>
        <v>4974.5835262345681</v>
      </c>
      <c r="L59">
        <f t="shared" si="10"/>
        <v>11343.139081790125</v>
      </c>
      <c r="M59">
        <f t="shared" si="11"/>
        <v>2770.0835262345681</v>
      </c>
      <c r="N59">
        <f t="shared" si="12"/>
        <v>14.458526234568096</v>
      </c>
      <c r="O59">
        <f t="shared" si="13"/>
        <v>-2741.1664737654319</v>
      </c>
      <c r="P59">
        <f t="shared" si="14"/>
        <v>-6231.6248070987658</v>
      </c>
      <c r="Q59">
        <f t="shared" si="15"/>
        <v>-3353.5275848765432</v>
      </c>
    </row>
    <row r="60" spans="1:17" x14ac:dyDescent="0.35">
      <c r="A60" s="2">
        <v>39783</v>
      </c>
      <c r="B60">
        <f>+'Tabella 7.1.a'!B80-'Tabella 7.1.a'!B68</f>
        <v>100</v>
      </c>
      <c r="C60" s="4">
        <f t="shared" si="1"/>
        <v>-58.236111111111114</v>
      </c>
      <c r="D60" s="4">
        <f t="shared" si="2"/>
        <v>3391.4446373456794</v>
      </c>
      <c r="E60">
        <f t="shared" si="3"/>
        <v>3391.4446373456794</v>
      </c>
      <c r="F60" s="4">
        <f t="shared" si="4"/>
        <v>3566.1529706790129</v>
      </c>
      <c r="G60">
        <f t="shared" si="5"/>
        <v>3915.5696373456794</v>
      </c>
      <c r="H60">
        <f t="shared" si="6"/>
        <v>-3596.8886959876545</v>
      </c>
      <c r="I60">
        <f t="shared" si="7"/>
        <v>2459.6668595679016</v>
      </c>
      <c r="J60">
        <f t="shared" si="8"/>
        <v>1935.5418595679016</v>
      </c>
      <c r="K60">
        <f t="shared" si="9"/>
        <v>12068.625192901236</v>
      </c>
      <c r="L60">
        <f t="shared" si="10"/>
        <v>4730.8751929012351</v>
      </c>
      <c r="M60">
        <f t="shared" si="11"/>
        <v>10787.430748456791</v>
      </c>
      <c r="N60">
        <f t="shared" si="12"/>
        <v>2634.3751929012351</v>
      </c>
      <c r="O60">
        <f t="shared" si="13"/>
        <v>13.750192901234753</v>
      </c>
      <c r="P60">
        <f t="shared" si="14"/>
        <v>-2606.8748070987654</v>
      </c>
      <c r="Q60">
        <f t="shared" si="15"/>
        <v>-5926.3331404320988</v>
      </c>
    </row>
    <row r="61" spans="1:17" x14ac:dyDescent="0.35">
      <c r="A61" s="2">
        <v>39814</v>
      </c>
      <c r="B61">
        <f>+'Tabella 7.1.a'!B81-'Tabella 7.1.a'!B69</f>
        <v>109</v>
      </c>
      <c r="C61" s="4">
        <f t="shared" si="1"/>
        <v>-49.236111111111114</v>
      </c>
      <c r="D61" s="4">
        <f t="shared" si="2"/>
        <v>2424.1946373456794</v>
      </c>
      <c r="E61">
        <f t="shared" si="3"/>
        <v>2424.1946373456794</v>
      </c>
      <c r="F61" s="4">
        <f t="shared" si="4"/>
        <v>2867.3196373456794</v>
      </c>
      <c r="G61">
        <f t="shared" si="5"/>
        <v>3015.0279706790125</v>
      </c>
      <c r="H61">
        <f t="shared" si="6"/>
        <v>3310.4446373456794</v>
      </c>
      <c r="I61">
        <f t="shared" si="7"/>
        <v>-3041.0136959876545</v>
      </c>
      <c r="J61">
        <f t="shared" si="8"/>
        <v>2079.5418595679016</v>
      </c>
      <c r="K61">
        <f t="shared" si="9"/>
        <v>1636.4168595679014</v>
      </c>
      <c r="L61">
        <f t="shared" si="10"/>
        <v>10203.500192901236</v>
      </c>
      <c r="M61">
        <f t="shared" si="11"/>
        <v>3999.7501929012351</v>
      </c>
      <c r="N61">
        <f t="shared" si="12"/>
        <v>9120.3057484567908</v>
      </c>
      <c r="O61">
        <f t="shared" si="13"/>
        <v>2227.2501929012346</v>
      </c>
      <c r="P61">
        <f t="shared" si="14"/>
        <v>11.625192901234724</v>
      </c>
      <c r="Q61">
        <f t="shared" si="15"/>
        <v>-2203.9998070987654</v>
      </c>
    </row>
    <row r="62" spans="1:17" x14ac:dyDescent="0.35">
      <c r="A62" s="2">
        <v>39845</v>
      </c>
      <c r="B62">
        <f>+'Tabella 7.1.a'!B82-'Tabella 7.1.a'!B70</f>
        <v>304</v>
      </c>
      <c r="C62" s="4">
        <f t="shared" si="1"/>
        <v>145.76388888888889</v>
      </c>
      <c r="D62" s="4">
        <f t="shared" si="2"/>
        <v>21247.111304012345</v>
      </c>
      <c r="E62">
        <f t="shared" si="3"/>
        <v>21247.111304012345</v>
      </c>
      <c r="F62" s="4">
        <f t="shared" si="4"/>
        <v>-7176.8470293209875</v>
      </c>
      <c r="G62">
        <f t="shared" si="5"/>
        <v>-8488.7220293209884</v>
      </c>
      <c r="H62">
        <f t="shared" si="6"/>
        <v>-8926.0136959876545</v>
      </c>
      <c r="I62">
        <f t="shared" si="7"/>
        <v>-9800.5970293209884</v>
      </c>
      <c r="J62">
        <f t="shared" si="8"/>
        <v>9002.9446373456776</v>
      </c>
      <c r="K62">
        <f t="shared" si="9"/>
        <v>-6156.4998070987658</v>
      </c>
      <c r="L62">
        <f t="shared" si="10"/>
        <v>-4844.6248070987658</v>
      </c>
      <c r="M62">
        <f t="shared" si="11"/>
        <v>-30207.541473765432</v>
      </c>
      <c r="N62">
        <f t="shared" si="12"/>
        <v>-11841.291473765432</v>
      </c>
      <c r="O62">
        <f t="shared" si="13"/>
        <v>-27000.735918209877</v>
      </c>
      <c r="P62">
        <f t="shared" si="14"/>
        <v>-6593.7914737654328</v>
      </c>
      <c r="Q62">
        <f t="shared" si="15"/>
        <v>-34.416473765432556</v>
      </c>
    </row>
    <row r="63" spans="1:17" x14ac:dyDescent="0.35">
      <c r="A63" s="2">
        <v>39873</v>
      </c>
      <c r="B63">
        <f>+'Tabella 7.1.a'!B83-'Tabella 7.1.a'!B71</f>
        <v>204</v>
      </c>
      <c r="C63" s="4">
        <f t="shared" si="1"/>
        <v>45.763888888888886</v>
      </c>
      <c r="D63" s="4">
        <f t="shared" si="2"/>
        <v>2094.3335262345677</v>
      </c>
      <c r="E63">
        <f t="shared" si="3"/>
        <v>2094.3335262345677</v>
      </c>
      <c r="F63" s="4">
        <f t="shared" si="4"/>
        <v>6670.7224151234559</v>
      </c>
      <c r="G63">
        <f t="shared" si="5"/>
        <v>-2253.2359182098767</v>
      </c>
      <c r="H63">
        <f t="shared" si="6"/>
        <v>-2665.1109182098767</v>
      </c>
      <c r="I63">
        <f t="shared" si="7"/>
        <v>-2802.4025848765432</v>
      </c>
      <c r="J63">
        <f t="shared" si="8"/>
        <v>-3076.9859182098767</v>
      </c>
      <c r="K63">
        <f t="shared" si="9"/>
        <v>2826.5557484567898</v>
      </c>
      <c r="L63">
        <f t="shared" si="10"/>
        <v>-1932.8886959876543</v>
      </c>
      <c r="M63">
        <f t="shared" si="11"/>
        <v>-1521.0136959876543</v>
      </c>
      <c r="N63">
        <f t="shared" si="12"/>
        <v>-9483.9303626543206</v>
      </c>
      <c r="O63">
        <f t="shared" si="13"/>
        <v>-3717.680362654321</v>
      </c>
      <c r="P63">
        <f t="shared" si="14"/>
        <v>-8477.1248070987658</v>
      </c>
      <c r="Q63">
        <f t="shared" si="15"/>
        <v>-2070.180362654321</v>
      </c>
    </row>
    <row r="64" spans="1:17" x14ac:dyDescent="0.35">
      <c r="A64" s="2">
        <v>39904</v>
      </c>
      <c r="B64">
        <f>+'Tabella 7.1.a'!B84-'Tabella 7.1.a'!B72</f>
        <v>278</v>
      </c>
      <c r="C64" s="4">
        <f t="shared" si="1"/>
        <v>119.76388888888889</v>
      </c>
      <c r="D64" s="4">
        <f t="shared" si="2"/>
        <v>14343.389081790123</v>
      </c>
      <c r="E64">
        <f t="shared" si="3"/>
        <v>14343.389081790123</v>
      </c>
      <c r="F64" s="4">
        <f t="shared" si="4"/>
        <v>5480.8613040123455</v>
      </c>
      <c r="G64">
        <f t="shared" si="5"/>
        <v>17457.250192901232</v>
      </c>
      <c r="H64">
        <f t="shared" si="6"/>
        <v>-5896.7081404320988</v>
      </c>
      <c r="I64">
        <f t="shared" si="7"/>
        <v>-6974.5831404320988</v>
      </c>
      <c r="J64">
        <f t="shared" si="8"/>
        <v>-7333.8748070987658</v>
      </c>
      <c r="K64">
        <f t="shared" si="9"/>
        <v>-8052.4581404320988</v>
      </c>
      <c r="L64">
        <f t="shared" si="10"/>
        <v>7397.0835262345672</v>
      </c>
      <c r="M64">
        <f t="shared" si="11"/>
        <v>-5058.3609182098771</v>
      </c>
      <c r="N64">
        <f t="shared" si="12"/>
        <v>-3980.4859182098767</v>
      </c>
      <c r="O64">
        <f t="shared" si="13"/>
        <v>-24819.402584876541</v>
      </c>
      <c r="P64">
        <f t="shared" si="14"/>
        <v>-9729.1525848765432</v>
      </c>
      <c r="Q64">
        <f t="shared" si="15"/>
        <v>-22184.597029320987</v>
      </c>
    </row>
    <row r="65" spans="1:17" x14ac:dyDescent="0.35">
      <c r="A65" s="2">
        <v>39934</v>
      </c>
      <c r="B65">
        <f>+'Tabella 7.1.a'!B85-'Tabella 7.1.a'!B73</f>
        <v>247</v>
      </c>
      <c r="C65" s="4">
        <f t="shared" si="1"/>
        <v>88.763888888888886</v>
      </c>
      <c r="D65" s="4">
        <f t="shared" si="2"/>
        <v>7879.0279706790116</v>
      </c>
      <c r="E65">
        <f t="shared" si="3"/>
        <v>7879.0279706790116</v>
      </c>
      <c r="F65" s="4">
        <f t="shared" si="4"/>
        <v>10630.708526234568</v>
      </c>
      <c r="G65">
        <f t="shared" si="5"/>
        <v>4062.1807484567898</v>
      </c>
      <c r="H65">
        <f t="shared" si="6"/>
        <v>12938.569637345678</v>
      </c>
      <c r="I65">
        <f t="shared" si="7"/>
        <v>-4370.3886959876545</v>
      </c>
      <c r="J65">
        <f t="shared" si="8"/>
        <v>-5169.2636959876545</v>
      </c>
      <c r="K65">
        <f t="shared" si="9"/>
        <v>-5435.5553626543215</v>
      </c>
      <c r="L65">
        <f t="shared" si="10"/>
        <v>-5968.1386959876545</v>
      </c>
      <c r="M65">
        <f t="shared" si="11"/>
        <v>5482.4029706790116</v>
      </c>
      <c r="N65">
        <f t="shared" si="12"/>
        <v>-3749.0414737654323</v>
      </c>
      <c r="O65">
        <f t="shared" si="13"/>
        <v>-2950.1664737654323</v>
      </c>
      <c r="P65">
        <f t="shared" si="14"/>
        <v>-18395.0831404321</v>
      </c>
      <c r="Q65">
        <f t="shared" si="15"/>
        <v>-7210.8331404320988</v>
      </c>
    </row>
    <row r="66" spans="1:17" x14ac:dyDescent="0.35">
      <c r="A66" s="2">
        <v>39965</v>
      </c>
      <c r="B66">
        <f>+'Tabella 7.1.a'!B86-'Tabella 7.1.a'!B74</f>
        <v>325</v>
      </c>
      <c r="C66" s="4">
        <f t="shared" si="1"/>
        <v>166.76388888888889</v>
      </c>
      <c r="D66" s="4">
        <f t="shared" si="2"/>
        <v>27810.194637345678</v>
      </c>
      <c r="E66">
        <f t="shared" si="3"/>
        <v>27810.194637345678</v>
      </c>
      <c r="F66" s="4">
        <f t="shared" si="4"/>
        <v>14802.611304012345</v>
      </c>
      <c r="G66">
        <f t="shared" si="5"/>
        <v>19972.2918595679</v>
      </c>
      <c r="H66">
        <f t="shared" si="6"/>
        <v>7631.7640817901229</v>
      </c>
      <c r="I66">
        <f t="shared" si="7"/>
        <v>24308.15297067901</v>
      </c>
      <c r="J66">
        <f t="shared" si="8"/>
        <v>-8210.8053626543206</v>
      </c>
      <c r="K66">
        <f t="shared" si="9"/>
        <v>-9711.6803626543206</v>
      </c>
      <c r="L66">
        <f t="shared" si="10"/>
        <v>-10211.972029320988</v>
      </c>
      <c r="M66">
        <f t="shared" si="11"/>
        <v>-11212.555362654321</v>
      </c>
      <c r="N66">
        <f t="shared" si="12"/>
        <v>10299.986304012345</v>
      </c>
      <c r="O66">
        <f t="shared" si="13"/>
        <v>-7043.4581404320988</v>
      </c>
      <c r="P66">
        <f t="shared" si="14"/>
        <v>-5542.5831404320988</v>
      </c>
      <c r="Q66">
        <f t="shared" si="15"/>
        <v>-34559.499807098764</v>
      </c>
    </row>
    <row r="67" spans="1:17" x14ac:dyDescent="0.35">
      <c r="A67" s="2">
        <v>39995</v>
      </c>
      <c r="B67">
        <f>+'Tabella 7.1.a'!B87-'Tabella 7.1.a'!B75</f>
        <v>228</v>
      </c>
      <c r="C67" s="4">
        <f t="shared" si="1"/>
        <v>69.763888888888886</v>
      </c>
      <c r="D67" s="4">
        <f t="shared" si="2"/>
        <v>4867.0001929012342</v>
      </c>
      <c r="E67">
        <f t="shared" si="3"/>
        <v>4867.0001929012342</v>
      </c>
      <c r="F67" s="4">
        <f t="shared" si="4"/>
        <v>11634.097415123457</v>
      </c>
      <c r="G67">
        <f t="shared" si="5"/>
        <v>6192.5140817901229</v>
      </c>
      <c r="H67">
        <f t="shared" si="6"/>
        <v>8355.1946373456776</v>
      </c>
      <c r="I67">
        <f t="shared" si="7"/>
        <v>3192.6668595679007</v>
      </c>
      <c r="J67">
        <f t="shared" si="8"/>
        <v>10169.055748456789</v>
      </c>
      <c r="K67">
        <f t="shared" si="9"/>
        <v>-3434.9025848765432</v>
      </c>
      <c r="L67">
        <f t="shared" si="10"/>
        <v>-4062.7775848765432</v>
      </c>
      <c r="M67">
        <f t="shared" si="11"/>
        <v>-4272.0692515432102</v>
      </c>
      <c r="N67">
        <f t="shared" si="12"/>
        <v>-4690.6525848765432</v>
      </c>
      <c r="O67">
        <f t="shared" si="13"/>
        <v>4308.8890817901229</v>
      </c>
      <c r="P67">
        <f t="shared" si="14"/>
        <v>-2946.555362654321</v>
      </c>
      <c r="Q67">
        <f t="shared" si="15"/>
        <v>-2318.680362654321</v>
      </c>
    </row>
    <row r="68" spans="1:17" x14ac:dyDescent="0.35">
      <c r="A68" s="2">
        <v>40026</v>
      </c>
      <c r="B68">
        <f>+'Tabella 7.1.a'!B88-'Tabella 7.1.a'!B76</f>
        <v>160</v>
      </c>
      <c r="C68" s="4">
        <f t="shared" si="1"/>
        <v>1.7638888888888857</v>
      </c>
      <c r="D68" s="4">
        <f t="shared" si="2"/>
        <v>3.1113040123456677</v>
      </c>
      <c r="E68">
        <f t="shared" si="3"/>
        <v>3.1113040123456677</v>
      </c>
      <c r="F68" s="4">
        <f t="shared" si="4"/>
        <v>123.0557484567899</v>
      </c>
      <c r="G68">
        <f t="shared" si="5"/>
        <v>294.15297067901179</v>
      </c>
      <c r="H68">
        <f t="shared" si="6"/>
        <v>156.56963734567873</v>
      </c>
      <c r="I68">
        <f t="shared" si="7"/>
        <v>211.25019290123419</v>
      </c>
      <c r="J68">
        <f t="shared" si="8"/>
        <v>80.722415123456642</v>
      </c>
      <c r="K68">
        <f t="shared" si="9"/>
        <v>257.11130401234522</v>
      </c>
      <c r="L68">
        <f t="shared" si="10"/>
        <v>-86.847029320987502</v>
      </c>
      <c r="M68">
        <f t="shared" si="11"/>
        <v>-102.72202932098747</v>
      </c>
      <c r="N68">
        <f t="shared" si="12"/>
        <v>-108.01369598765413</v>
      </c>
      <c r="O68">
        <f t="shared" si="13"/>
        <v>-118.59702932098745</v>
      </c>
      <c r="P68">
        <f t="shared" si="14"/>
        <v>108.94463734567881</v>
      </c>
      <c r="Q68">
        <f t="shared" si="15"/>
        <v>-74.499807098765302</v>
      </c>
    </row>
    <row r="69" spans="1:17" x14ac:dyDescent="0.35">
      <c r="A69" s="2">
        <v>40057</v>
      </c>
      <c r="B69">
        <f>+'Tabella 7.1.a'!B89-'Tabella 7.1.a'!B77</f>
        <v>73</v>
      </c>
      <c r="C69" s="4">
        <f t="shared" si="1"/>
        <v>-85.236111111111114</v>
      </c>
      <c r="D69" s="4">
        <f t="shared" si="2"/>
        <v>7265.1946373456794</v>
      </c>
      <c r="E69">
        <f t="shared" si="3"/>
        <v>7265.1946373456794</v>
      </c>
      <c r="F69" s="4">
        <f t="shared" si="4"/>
        <v>-150.34702932098739</v>
      </c>
      <c r="G69">
        <f t="shared" si="5"/>
        <v>-5946.4025848765432</v>
      </c>
      <c r="H69">
        <f t="shared" si="6"/>
        <v>-14214.305362654321</v>
      </c>
      <c r="I69">
        <f t="shared" si="7"/>
        <v>-7565.8886959876545</v>
      </c>
      <c r="J69">
        <f t="shared" si="8"/>
        <v>-10208.2081404321</v>
      </c>
      <c r="K69">
        <f t="shared" si="9"/>
        <v>-3900.7359182098762</v>
      </c>
      <c r="L69">
        <f t="shared" si="10"/>
        <v>-12424.347029320988</v>
      </c>
      <c r="M69">
        <f t="shared" si="11"/>
        <v>4196.6946373456794</v>
      </c>
      <c r="N69">
        <f t="shared" si="12"/>
        <v>4963.8196373456794</v>
      </c>
      <c r="O69">
        <f t="shared" si="13"/>
        <v>5219.5279706790125</v>
      </c>
      <c r="P69">
        <f t="shared" si="14"/>
        <v>5730.9446373456794</v>
      </c>
      <c r="Q69">
        <f t="shared" si="15"/>
        <v>-5264.5136959876545</v>
      </c>
    </row>
    <row r="70" spans="1:17" x14ac:dyDescent="0.35">
      <c r="A70" s="2">
        <v>40087</v>
      </c>
      <c r="B70">
        <f>+'Tabella 7.1.a'!B90-'Tabella 7.1.a'!B78</f>
        <v>232</v>
      </c>
      <c r="C70" s="4">
        <f t="shared" si="1"/>
        <v>73.763888888888886</v>
      </c>
      <c r="D70" s="4">
        <f t="shared" si="2"/>
        <v>5441.1113040123455</v>
      </c>
      <c r="E70">
        <f t="shared" si="3"/>
        <v>5441.1113040123455</v>
      </c>
      <c r="F70" s="4">
        <f t="shared" si="4"/>
        <v>-6287.3470293209875</v>
      </c>
      <c r="G70">
        <f t="shared" si="5"/>
        <v>130.11130401234544</v>
      </c>
      <c r="H70">
        <f t="shared" si="6"/>
        <v>5146.0557484567898</v>
      </c>
      <c r="I70">
        <f t="shared" si="7"/>
        <v>12301.152970679012</v>
      </c>
      <c r="J70">
        <f t="shared" si="8"/>
        <v>6547.5696373456785</v>
      </c>
      <c r="K70">
        <f t="shared" si="9"/>
        <v>8834.2501929012342</v>
      </c>
      <c r="L70">
        <f t="shared" si="10"/>
        <v>3375.7224151234564</v>
      </c>
      <c r="M70">
        <f t="shared" si="11"/>
        <v>10752.111304012345</v>
      </c>
      <c r="N70">
        <f t="shared" si="12"/>
        <v>-3631.8470293209875</v>
      </c>
      <c r="O70">
        <f t="shared" si="13"/>
        <v>-4295.7220293209875</v>
      </c>
      <c r="P70">
        <f t="shared" si="14"/>
        <v>-4517.0136959876545</v>
      </c>
      <c r="Q70">
        <f t="shared" si="15"/>
        <v>-4959.5970293209875</v>
      </c>
    </row>
    <row r="71" spans="1:17" x14ac:dyDescent="0.35">
      <c r="A71" s="2">
        <v>40118</v>
      </c>
      <c r="B71">
        <f>+'Tabella 7.1.a'!B91-'Tabella 7.1.a'!B79</f>
        <v>226</v>
      </c>
      <c r="C71" s="4">
        <f t="shared" si="1"/>
        <v>67.763888888888886</v>
      </c>
      <c r="D71" s="4">
        <f t="shared" si="2"/>
        <v>4591.9446373456785</v>
      </c>
      <c r="E71">
        <f t="shared" si="3"/>
        <v>4591.9446373456785</v>
      </c>
      <c r="F71" s="4">
        <f t="shared" si="4"/>
        <v>4998.5279706790116</v>
      </c>
      <c r="G71">
        <f t="shared" si="5"/>
        <v>-5775.9303626543206</v>
      </c>
      <c r="H71">
        <f t="shared" si="6"/>
        <v>119.52797067901213</v>
      </c>
      <c r="I71">
        <f t="shared" si="7"/>
        <v>4727.4724151234559</v>
      </c>
      <c r="J71">
        <f t="shared" si="8"/>
        <v>11300.569637345678</v>
      </c>
      <c r="K71">
        <f t="shared" si="9"/>
        <v>6014.9863040123455</v>
      </c>
      <c r="L71">
        <f t="shared" si="10"/>
        <v>8115.6668595679002</v>
      </c>
      <c r="M71">
        <f t="shared" si="11"/>
        <v>3101.1390817901229</v>
      </c>
      <c r="N71">
        <f t="shared" si="12"/>
        <v>9877.5279706790116</v>
      </c>
      <c r="O71">
        <f t="shared" si="13"/>
        <v>-3336.430362654321</v>
      </c>
      <c r="P71">
        <f t="shared" si="14"/>
        <v>-3946.305362654321</v>
      </c>
      <c r="Q71">
        <f t="shared" si="15"/>
        <v>-4149.5970293209875</v>
      </c>
    </row>
    <row r="72" spans="1:17" x14ac:dyDescent="0.35">
      <c r="A72" s="2">
        <v>40148</v>
      </c>
      <c r="B72">
        <f>+'Tabella 7.1.a'!B92-'Tabella 7.1.a'!B80</f>
        <v>124</v>
      </c>
      <c r="C72" s="4">
        <f t="shared" si="1"/>
        <v>-34.236111111111114</v>
      </c>
      <c r="D72" s="4">
        <f t="shared" si="2"/>
        <v>1172.111304012346</v>
      </c>
      <c r="E72">
        <f t="shared" si="3"/>
        <v>1172.111304012346</v>
      </c>
      <c r="F72" s="4">
        <f t="shared" si="4"/>
        <v>-2319.972029320988</v>
      </c>
      <c r="G72">
        <f t="shared" si="5"/>
        <v>-2525.3886959876545</v>
      </c>
      <c r="H72">
        <f t="shared" si="6"/>
        <v>2918.1529706790129</v>
      </c>
      <c r="I72">
        <f t="shared" si="7"/>
        <v>-60.388695987654216</v>
      </c>
      <c r="J72">
        <f t="shared" si="8"/>
        <v>-2388.4442515432102</v>
      </c>
      <c r="K72">
        <f t="shared" si="9"/>
        <v>-5709.3470293209884</v>
      </c>
      <c r="L72">
        <f t="shared" si="10"/>
        <v>-3038.930362654321</v>
      </c>
      <c r="M72">
        <f t="shared" si="11"/>
        <v>-4100.2498070987658</v>
      </c>
      <c r="N72">
        <f t="shared" si="12"/>
        <v>-1566.7775848765432</v>
      </c>
      <c r="O72">
        <f t="shared" si="13"/>
        <v>-4990.3886959876545</v>
      </c>
      <c r="P72">
        <f t="shared" si="14"/>
        <v>1685.6529706790127</v>
      </c>
      <c r="Q72">
        <f t="shared" si="15"/>
        <v>1993.7779706790127</v>
      </c>
    </row>
    <row r="73" spans="1:17" x14ac:dyDescent="0.35">
      <c r="A73" s="2">
        <v>40179</v>
      </c>
      <c r="B73">
        <f>+'Tabella 7.1.a'!B93-'Tabella 7.1.a'!B81</f>
        <v>141</v>
      </c>
      <c r="C73" s="4">
        <f t="shared" si="1"/>
        <v>-17.236111111111114</v>
      </c>
      <c r="D73" s="4">
        <f t="shared" si="2"/>
        <v>297.08352623456801</v>
      </c>
      <c r="E73">
        <f t="shared" si="3"/>
        <v>297.08352623456801</v>
      </c>
      <c r="F73" s="4">
        <f t="shared" si="4"/>
        <v>590.09741512345693</v>
      </c>
      <c r="G73">
        <f t="shared" si="5"/>
        <v>-1167.9859182098767</v>
      </c>
      <c r="H73">
        <f t="shared" si="6"/>
        <v>-1271.4025848765434</v>
      </c>
      <c r="I73">
        <f t="shared" si="7"/>
        <v>1469.1390817901238</v>
      </c>
      <c r="J73">
        <f t="shared" si="8"/>
        <v>-30.402584876543163</v>
      </c>
      <c r="K73">
        <f t="shared" si="9"/>
        <v>-1202.4581404320988</v>
      </c>
      <c r="L73">
        <f t="shared" si="10"/>
        <v>-2874.3609182098771</v>
      </c>
      <c r="M73">
        <f t="shared" si="11"/>
        <v>-1529.9442515432102</v>
      </c>
      <c r="N73">
        <f t="shared" si="12"/>
        <v>-2064.2636959876545</v>
      </c>
      <c r="O73">
        <f t="shared" si="13"/>
        <v>-788.79147376543222</v>
      </c>
      <c r="P73">
        <f t="shared" si="14"/>
        <v>-2512.4025848765436</v>
      </c>
      <c r="Q73">
        <f t="shared" si="15"/>
        <v>848.63908179012367</v>
      </c>
    </row>
    <row r="74" spans="1:17" x14ac:dyDescent="0.35">
      <c r="A74" s="2">
        <v>40210</v>
      </c>
      <c r="B74">
        <f>+'Tabella 7.1.a'!B94-'Tabella 7.1.a'!B82</f>
        <v>94</v>
      </c>
      <c r="C74" s="4">
        <f t="shared" si="1"/>
        <v>-64.236111111111114</v>
      </c>
      <c r="D74" s="4">
        <f t="shared" si="2"/>
        <v>4126.2779706790125</v>
      </c>
      <c r="E74">
        <f t="shared" si="3"/>
        <v>4126.2779706790125</v>
      </c>
      <c r="F74" s="4">
        <f t="shared" si="4"/>
        <v>1107.1807484567903</v>
      </c>
      <c r="G74">
        <f t="shared" si="5"/>
        <v>2199.1946373456794</v>
      </c>
      <c r="H74">
        <f t="shared" si="6"/>
        <v>-4352.8886959876545</v>
      </c>
      <c r="I74">
        <f t="shared" si="7"/>
        <v>-4738.3053626543215</v>
      </c>
      <c r="J74">
        <f t="shared" si="8"/>
        <v>5475.2363040123464</v>
      </c>
      <c r="K74">
        <f t="shared" si="9"/>
        <v>-113.30536265432079</v>
      </c>
      <c r="L74">
        <f t="shared" si="10"/>
        <v>-4481.3609182098762</v>
      </c>
      <c r="M74">
        <f t="shared" si="11"/>
        <v>-10712.263695987655</v>
      </c>
      <c r="N74">
        <f t="shared" si="12"/>
        <v>-5701.8470293209875</v>
      </c>
      <c r="O74">
        <f t="shared" si="13"/>
        <v>-7693.1664737654319</v>
      </c>
      <c r="P74">
        <f t="shared" si="14"/>
        <v>-2939.6942515432097</v>
      </c>
      <c r="Q74">
        <f t="shared" si="15"/>
        <v>-9363.3053626543206</v>
      </c>
    </row>
    <row r="75" spans="1:17" x14ac:dyDescent="0.35">
      <c r="A75" s="2">
        <v>40238</v>
      </c>
      <c r="B75">
        <f>+'Tabella 7.1.a'!B95-'Tabella 7.1.a'!B83</f>
        <v>183</v>
      </c>
      <c r="C75" s="4">
        <f t="shared" si="1"/>
        <v>24.763888888888886</v>
      </c>
      <c r="D75" s="4">
        <f t="shared" si="2"/>
        <v>613.25019290123441</v>
      </c>
      <c r="E75">
        <f t="shared" si="3"/>
        <v>613.25019290123441</v>
      </c>
      <c r="F75" s="4">
        <f t="shared" si="4"/>
        <v>-1590.7359182098764</v>
      </c>
      <c r="G75">
        <f t="shared" si="5"/>
        <v>-426.83314043209879</v>
      </c>
      <c r="H75">
        <f t="shared" si="6"/>
        <v>-847.81925154320982</v>
      </c>
      <c r="I75">
        <f t="shared" si="7"/>
        <v>1678.0974151234566</v>
      </c>
      <c r="J75">
        <f t="shared" si="8"/>
        <v>1826.6807484567898</v>
      </c>
      <c r="K75">
        <f t="shared" si="9"/>
        <v>-2110.7775848765432</v>
      </c>
      <c r="L75">
        <f t="shared" si="10"/>
        <v>43.680748456790042</v>
      </c>
      <c r="M75">
        <f t="shared" si="11"/>
        <v>1727.6251929012342</v>
      </c>
      <c r="N75">
        <f t="shared" si="12"/>
        <v>4129.7224151234559</v>
      </c>
      <c r="O75">
        <f t="shared" si="13"/>
        <v>2198.1390817901229</v>
      </c>
      <c r="P75">
        <f t="shared" si="14"/>
        <v>2965.8196373456785</v>
      </c>
      <c r="Q75">
        <f t="shared" si="15"/>
        <v>1133.2918595679009</v>
      </c>
    </row>
    <row r="76" spans="1:17" x14ac:dyDescent="0.35">
      <c r="A76" s="2">
        <v>40269</v>
      </c>
      <c r="B76">
        <f>+'Tabella 7.1.a'!B96-'Tabella 7.1.a'!B84</f>
        <v>169</v>
      </c>
      <c r="C76" s="4">
        <f t="shared" si="1"/>
        <v>10.763888888888886</v>
      </c>
      <c r="D76" s="4">
        <f t="shared" si="2"/>
        <v>115.86130401234561</v>
      </c>
      <c r="E76">
        <f t="shared" si="3"/>
        <v>115.86130401234561</v>
      </c>
      <c r="F76" s="4">
        <f t="shared" si="4"/>
        <v>266.55574845679001</v>
      </c>
      <c r="G76">
        <f t="shared" si="5"/>
        <v>-691.43036265432079</v>
      </c>
      <c r="H76">
        <f t="shared" si="6"/>
        <v>-185.52758487654319</v>
      </c>
      <c r="I76">
        <f t="shared" si="7"/>
        <v>-368.51369598765427</v>
      </c>
      <c r="J76">
        <f t="shared" si="8"/>
        <v>729.40297067901213</v>
      </c>
      <c r="K76">
        <f t="shared" si="9"/>
        <v>793.98630401234539</v>
      </c>
      <c r="L76">
        <f t="shared" si="10"/>
        <v>-917.47202932098742</v>
      </c>
      <c r="M76">
        <f t="shared" si="11"/>
        <v>18.986304012345638</v>
      </c>
      <c r="N76">
        <f t="shared" si="12"/>
        <v>750.93074845678984</v>
      </c>
      <c r="O76">
        <f t="shared" si="13"/>
        <v>1795.0279706790118</v>
      </c>
      <c r="P76">
        <f t="shared" si="14"/>
        <v>955.44463734567864</v>
      </c>
      <c r="Q76">
        <f t="shared" si="15"/>
        <v>1289.1251929012342</v>
      </c>
    </row>
    <row r="77" spans="1:17" x14ac:dyDescent="0.35">
      <c r="A77" s="2">
        <v>40299</v>
      </c>
      <c r="B77">
        <f>+'Tabella 7.1.a'!B97-'Tabella 7.1.a'!B85</f>
        <v>109</v>
      </c>
      <c r="C77" s="4">
        <f t="shared" si="1"/>
        <v>-49.236111111111114</v>
      </c>
      <c r="D77" s="4">
        <f t="shared" si="2"/>
        <v>2424.1946373456794</v>
      </c>
      <c r="E77">
        <f t="shared" si="3"/>
        <v>2424.1946373456794</v>
      </c>
      <c r="F77" s="4">
        <f t="shared" si="4"/>
        <v>-529.97202932098753</v>
      </c>
      <c r="G77">
        <f t="shared" si="5"/>
        <v>-1219.2775848765432</v>
      </c>
      <c r="H77">
        <f t="shared" si="6"/>
        <v>3162.736304012346</v>
      </c>
      <c r="I77">
        <f t="shared" si="7"/>
        <v>848.63908179012367</v>
      </c>
      <c r="J77">
        <f t="shared" si="8"/>
        <v>1685.6529706790127</v>
      </c>
      <c r="K77">
        <f t="shared" si="9"/>
        <v>-3336.430362654321</v>
      </c>
      <c r="L77">
        <f t="shared" si="10"/>
        <v>-3631.8470293209875</v>
      </c>
      <c r="M77">
        <f t="shared" si="11"/>
        <v>4196.6946373456794</v>
      </c>
      <c r="N77">
        <f t="shared" si="12"/>
        <v>-86.847029320987502</v>
      </c>
      <c r="O77">
        <f t="shared" si="13"/>
        <v>-3434.9025848765432</v>
      </c>
      <c r="P77">
        <f t="shared" si="14"/>
        <v>-8210.8053626543206</v>
      </c>
      <c r="Q77">
        <f t="shared" si="15"/>
        <v>-4370.3886959876545</v>
      </c>
    </row>
    <row r="78" spans="1:17" x14ac:dyDescent="0.35">
      <c r="A78" s="2">
        <v>40330</v>
      </c>
      <c r="B78">
        <f>+'Tabella 7.1.a'!B98-'Tabella 7.1.a'!B86</f>
        <v>136</v>
      </c>
      <c r="C78" s="4">
        <f t="shared" si="1"/>
        <v>-22.236111111111114</v>
      </c>
      <c r="D78" s="4">
        <f t="shared" si="2"/>
        <v>494.44463734567915</v>
      </c>
      <c r="E78">
        <f t="shared" si="3"/>
        <v>494.44463734567915</v>
      </c>
      <c r="F78" s="4">
        <f t="shared" si="4"/>
        <v>1094.8196373456792</v>
      </c>
      <c r="G78">
        <f t="shared" si="5"/>
        <v>-239.34702932098762</v>
      </c>
      <c r="H78">
        <f t="shared" si="6"/>
        <v>-550.65258487654319</v>
      </c>
      <c r="I78">
        <f t="shared" si="7"/>
        <v>1428.361304012346</v>
      </c>
      <c r="J78">
        <f t="shared" si="8"/>
        <v>383.26408179012356</v>
      </c>
      <c r="K78">
        <f t="shared" si="9"/>
        <v>761.27797067901247</v>
      </c>
      <c r="L78">
        <f t="shared" si="10"/>
        <v>-1506.8053626543212</v>
      </c>
      <c r="M78">
        <f t="shared" si="11"/>
        <v>-1640.2220293209878</v>
      </c>
      <c r="N78">
        <f t="shared" si="12"/>
        <v>1895.3196373456794</v>
      </c>
      <c r="O78">
        <f t="shared" si="13"/>
        <v>-39.222029320987588</v>
      </c>
      <c r="P78">
        <f t="shared" si="14"/>
        <v>-1551.2775848765434</v>
      </c>
      <c r="Q78">
        <f t="shared" si="15"/>
        <v>-3708.1803626543215</v>
      </c>
    </row>
    <row r="79" spans="1:17" x14ac:dyDescent="0.35">
      <c r="A79" s="2">
        <v>40360</v>
      </c>
      <c r="B79">
        <f>+'Tabella 7.1.a'!B99-'Tabella 7.1.a'!B87</f>
        <v>134</v>
      </c>
      <c r="C79" s="4">
        <f t="shared" si="1"/>
        <v>-24.236111111111114</v>
      </c>
      <c r="D79" s="4">
        <f t="shared" si="2"/>
        <v>587.38908179012356</v>
      </c>
      <c r="E79">
        <f t="shared" si="3"/>
        <v>587.38908179012356</v>
      </c>
      <c r="F79" s="4">
        <f t="shared" si="4"/>
        <v>538.91685956790138</v>
      </c>
      <c r="G79">
        <f t="shared" si="5"/>
        <v>1193.2918595679014</v>
      </c>
      <c r="H79">
        <f t="shared" si="6"/>
        <v>-260.87480709876542</v>
      </c>
      <c r="I79">
        <f t="shared" si="7"/>
        <v>-600.18036265432102</v>
      </c>
      <c r="J79">
        <f t="shared" si="8"/>
        <v>1556.8335262345681</v>
      </c>
      <c r="K79">
        <f t="shared" si="9"/>
        <v>417.73630401234578</v>
      </c>
      <c r="L79">
        <f t="shared" si="10"/>
        <v>829.75019290123475</v>
      </c>
      <c r="M79">
        <f t="shared" si="11"/>
        <v>-1642.3331404320988</v>
      </c>
      <c r="N79">
        <f t="shared" si="12"/>
        <v>-1787.7498070987656</v>
      </c>
      <c r="O79">
        <f t="shared" si="13"/>
        <v>2065.7918595679016</v>
      </c>
      <c r="P79">
        <f t="shared" si="14"/>
        <v>-42.749807098765359</v>
      </c>
      <c r="Q79">
        <f t="shared" si="15"/>
        <v>-1690.8053626543212</v>
      </c>
    </row>
    <row r="80" spans="1:17" x14ac:dyDescent="0.35">
      <c r="A80" s="2">
        <v>40391</v>
      </c>
      <c r="B80">
        <f>+'Tabella 7.1.a'!B100-'Tabella 7.1.a'!B88</f>
        <v>187</v>
      </c>
      <c r="C80" s="4">
        <f t="shared" si="1"/>
        <v>28.763888888888886</v>
      </c>
      <c r="D80" s="4">
        <f t="shared" si="2"/>
        <v>827.3613040123455</v>
      </c>
      <c r="E80">
        <f t="shared" si="3"/>
        <v>827.3613040123455</v>
      </c>
      <c r="F80" s="4">
        <f t="shared" si="4"/>
        <v>-697.12480709876547</v>
      </c>
      <c r="G80">
        <f t="shared" si="5"/>
        <v>-639.59702932098764</v>
      </c>
      <c r="H80">
        <f t="shared" si="6"/>
        <v>-1416.2220293209875</v>
      </c>
      <c r="I80">
        <f t="shared" si="7"/>
        <v>309.61130401234556</v>
      </c>
      <c r="J80">
        <f t="shared" si="8"/>
        <v>712.30574845678996</v>
      </c>
      <c r="K80">
        <f t="shared" si="9"/>
        <v>-1847.6803626543208</v>
      </c>
      <c r="L80">
        <f t="shared" si="10"/>
        <v>-495.77758487654324</v>
      </c>
      <c r="M80">
        <f t="shared" si="11"/>
        <v>-984.76369598765427</v>
      </c>
      <c r="N80">
        <f t="shared" si="12"/>
        <v>1949.152970679012</v>
      </c>
      <c r="O80">
        <f t="shared" si="13"/>
        <v>2121.7363040123455</v>
      </c>
      <c r="P80">
        <f t="shared" si="14"/>
        <v>-2451.7220293209875</v>
      </c>
      <c r="Q80">
        <f t="shared" si="15"/>
        <v>50.736304012345585</v>
      </c>
    </row>
    <row r="81" spans="1:17" x14ac:dyDescent="0.35">
      <c r="A81" s="2">
        <v>40422</v>
      </c>
      <c r="B81">
        <f>+'Tabella 7.1.a'!B101-'Tabella 7.1.a'!B89</f>
        <v>243</v>
      </c>
      <c r="C81" s="4">
        <f t="shared" si="1"/>
        <v>84.763888888888886</v>
      </c>
      <c r="D81" s="4">
        <f t="shared" si="2"/>
        <v>7184.9168595679002</v>
      </c>
      <c r="E81">
        <f t="shared" si="3"/>
        <v>7184.9168595679002</v>
      </c>
      <c r="F81" s="4">
        <f t="shared" si="4"/>
        <v>2438.1390817901229</v>
      </c>
      <c r="G81">
        <f t="shared" si="5"/>
        <v>-2054.347029320988</v>
      </c>
      <c r="H81">
        <f t="shared" si="6"/>
        <v>-1884.8192515432102</v>
      </c>
      <c r="I81">
        <f t="shared" si="7"/>
        <v>-4173.4442515432102</v>
      </c>
      <c r="J81">
        <f t="shared" si="8"/>
        <v>912.3890817901231</v>
      </c>
      <c r="K81">
        <f t="shared" si="9"/>
        <v>2099.0835262345677</v>
      </c>
      <c r="L81">
        <f t="shared" si="10"/>
        <v>-5444.9025848765432</v>
      </c>
      <c r="M81">
        <f t="shared" si="11"/>
        <v>-1460.9998070987656</v>
      </c>
      <c r="N81">
        <f t="shared" si="12"/>
        <v>-2901.9859182098767</v>
      </c>
      <c r="O81">
        <f t="shared" si="13"/>
        <v>5743.9307484567898</v>
      </c>
      <c r="P81">
        <f t="shared" si="14"/>
        <v>6252.5140817901229</v>
      </c>
      <c r="Q81">
        <f t="shared" si="15"/>
        <v>-7224.9442515432102</v>
      </c>
    </row>
    <row r="82" spans="1:17" x14ac:dyDescent="0.35">
      <c r="A82" s="2">
        <v>40452</v>
      </c>
      <c r="B82">
        <f>+'Tabella 7.1.a'!B102-'Tabella 7.1.a'!B90</f>
        <v>168</v>
      </c>
      <c r="C82" s="4">
        <f t="shared" si="1"/>
        <v>9.7638888888888857</v>
      </c>
      <c r="D82" s="4">
        <f t="shared" si="2"/>
        <v>95.333526234567842</v>
      </c>
      <c r="E82">
        <f t="shared" si="3"/>
        <v>95.333526234567842</v>
      </c>
      <c r="F82" s="4">
        <f t="shared" si="4"/>
        <v>827.6251929012343</v>
      </c>
      <c r="G82">
        <f t="shared" si="5"/>
        <v>280.84741512345664</v>
      </c>
      <c r="H82">
        <f t="shared" si="6"/>
        <v>-236.63869598765427</v>
      </c>
      <c r="I82">
        <f t="shared" si="7"/>
        <v>-217.1109182098765</v>
      </c>
      <c r="J82">
        <f t="shared" si="8"/>
        <v>-480.73591820987644</v>
      </c>
      <c r="K82">
        <f t="shared" si="9"/>
        <v>105.09741512345673</v>
      </c>
      <c r="L82">
        <f t="shared" si="10"/>
        <v>241.79185956790113</v>
      </c>
      <c r="M82">
        <f t="shared" si="11"/>
        <v>-627.1942515432097</v>
      </c>
      <c r="N82">
        <f t="shared" si="12"/>
        <v>-168.29147376543207</v>
      </c>
      <c r="O82">
        <f t="shared" si="13"/>
        <v>-334.27758487654313</v>
      </c>
      <c r="P82">
        <f t="shared" si="14"/>
        <v>661.63908179012321</v>
      </c>
      <c r="Q82">
        <f t="shared" si="15"/>
        <v>720.22241512345647</v>
      </c>
    </row>
    <row r="83" spans="1:17" x14ac:dyDescent="0.35">
      <c r="A83" s="2">
        <v>40483</v>
      </c>
      <c r="B83">
        <f>+'Tabella 7.1.a'!B103-'Tabella 7.1.a'!B91</f>
        <v>56</v>
      </c>
      <c r="C83" s="4">
        <f t="shared" si="1"/>
        <v>-102.23611111111111</v>
      </c>
      <c r="D83" s="4">
        <f t="shared" si="2"/>
        <v>10452.222415123457</v>
      </c>
      <c r="E83">
        <f t="shared" si="3"/>
        <v>10452.222415123457</v>
      </c>
      <c r="F83" s="4">
        <f t="shared" si="4"/>
        <v>-998.22202932098742</v>
      </c>
      <c r="G83">
        <f t="shared" si="5"/>
        <v>-8665.9303626543206</v>
      </c>
      <c r="H83">
        <f t="shared" si="6"/>
        <v>-2940.7081404320984</v>
      </c>
      <c r="I83">
        <f t="shared" si="7"/>
        <v>2477.8057484567903</v>
      </c>
      <c r="J83">
        <f t="shared" si="8"/>
        <v>2273.3335262345681</v>
      </c>
      <c r="K83">
        <f t="shared" si="9"/>
        <v>5033.7085262345681</v>
      </c>
      <c r="L83">
        <f t="shared" si="10"/>
        <v>-1100.4581404320984</v>
      </c>
      <c r="M83">
        <f t="shared" si="11"/>
        <v>-2531.763695987654</v>
      </c>
      <c r="N83">
        <f t="shared" si="12"/>
        <v>6567.2501929012351</v>
      </c>
      <c r="O83">
        <f t="shared" si="13"/>
        <v>1762.1529706790127</v>
      </c>
      <c r="P83">
        <f t="shared" si="14"/>
        <v>3500.1668595679016</v>
      </c>
      <c r="Q83">
        <f t="shared" si="15"/>
        <v>-6927.9164737654319</v>
      </c>
    </row>
    <row r="84" spans="1:17" x14ac:dyDescent="0.35">
      <c r="A84" s="2">
        <v>40513</v>
      </c>
      <c r="B84">
        <f>+'Tabella 7.1.a'!B104-'Tabella 7.1.a'!B92</f>
        <v>154</v>
      </c>
      <c r="C84" s="4">
        <f t="shared" si="1"/>
        <v>-4.2361111111111143</v>
      </c>
      <c r="D84" s="4">
        <f t="shared" si="2"/>
        <v>17.944637345679038</v>
      </c>
      <c r="E84">
        <f t="shared" si="3"/>
        <v>17.944637345679038</v>
      </c>
      <c r="F84" s="4">
        <f t="shared" si="4"/>
        <v>433.08352623456824</v>
      </c>
      <c r="G84">
        <f t="shared" si="5"/>
        <v>-41.360918209876559</v>
      </c>
      <c r="H84">
        <f t="shared" si="6"/>
        <v>-359.06925154321016</v>
      </c>
      <c r="I84">
        <f t="shared" si="7"/>
        <v>-121.84702932098773</v>
      </c>
      <c r="J84">
        <f t="shared" si="8"/>
        <v>102.66685956790133</v>
      </c>
      <c r="K84">
        <f t="shared" si="9"/>
        <v>94.194637345679098</v>
      </c>
      <c r="L84">
        <f t="shared" si="10"/>
        <v>208.56963734567918</v>
      </c>
      <c r="M84">
        <f t="shared" si="11"/>
        <v>-45.597029320987673</v>
      </c>
      <c r="N84">
        <f t="shared" si="12"/>
        <v>-104.90258487654327</v>
      </c>
      <c r="O84">
        <f t="shared" si="13"/>
        <v>272.1113040123459</v>
      </c>
      <c r="P84">
        <f t="shared" si="14"/>
        <v>73.014081790123527</v>
      </c>
      <c r="Q84">
        <f t="shared" si="15"/>
        <v>145.02797067901247</v>
      </c>
    </row>
    <row r="85" spans="1:17" x14ac:dyDescent="0.35">
      <c r="A85" s="2">
        <v>40544</v>
      </c>
      <c r="B85">
        <f>+'Tabella 7.1.a'!B105-'Tabella 7.1.a'!B93</f>
        <v>181</v>
      </c>
      <c r="C85" s="4">
        <f t="shared" si="1"/>
        <v>22.763888888888886</v>
      </c>
      <c r="D85" s="4">
        <f t="shared" si="2"/>
        <v>518.19463734567887</v>
      </c>
      <c r="E85">
        <f t="shared" si="3"/>
        <v>518.19463734567887</v>
      </c>
      <c r="F85" s="4">
        <f t="shared" si="4"/>
        <v>-96.430362654321044</v>
      </c>
      <c r="G85">
        <f t="shared" si="5"/>
        <v>-2327.2914737654319</v>
      </c>
      <c r="H85">
        <f t="shared" si="6"/>
        <v>222.26408179012336</v>
      </c>
      <c r="I85">
        <f t="shared" si="7"/>
        <v>1929.5557484567898</v>
      </c>
      <c r="J85">
        <f t="shared" si="8"/>
        <v>654.77797067901213</v>
      </c>
      <c r="K85">
        <f t="shared" si="9"/>
        <v>-551.70814043209873</v>
      </c>
      <c r="L85">
        <f t="shared" si="10"/>
        <v>-506.18036265432102</v>
      </c>
      <c r="M85">
        <f t="shared" si="11"/>
        <v>-1120.805362654321</v>
      </c>
      <c r="N85">
        <f t="shared" si="12"/>
        <v>245.02797067901224</v>
      </c>
      <c r="O85">
        <f t="shared" si="13"/>
        <v>563.72241512345659</v>
      </c>
      <c r="P85">
        <f t="shared" si="14"/>
        <v>-1462.2636959876543</v>
      </c>
      <c r="Q85">
        <f t="shared" si="15"/>
        <v>-392.36091820987656</v>
      </c>
    </row>
    <row r="86" spans="1:17" x14ac:dyDescent="0.35">
      <c r="A86" s="2">
        <v>40575</v>
      </c>
      <c r="B86">
        <f>+'Tabella 7.1.a'!B106-'Tabella 7.1.a'!B94</f>
        <v>240</v>
      </c>
      <c r="C86" s="4">
        <f t="shared" si="1"/>
        <v>81.763888888888886</v>
      </c>
      <c r="D86" s="4">
        <f t="shared" si="2"/>
        <v>6685.3335262345672</v>
      </c>
      <c r="E86">
        <f t="shared" si="3"/>
        <v>6685.3335262345672</v>
      </c>
      <c r="F86" s="4">
        <f t="shared" si="4"/>
        <v>1861.2640817901231</v>
      </c>
      <c r="G86">
        <f t="shared" si="5"/>
        <v>-346.36091820987679</v>
      </c>
      <c r="H86">
        <f t="shared" si="6"/>
        <v>-8359.2220293209884</v>
      </c>
      <c r="I86">
        <f t="shared" si="7"/>
        <v>798.33352623456756</v>
      </c>
      <c r="J86">
        <f t="shared" si="8"/>
        <v>6930.6251929012342</v>
      </c>
      <c r="K86">
        <f t="shared" si="9"/>
        <v>2351.8474151234564</v>
      </c>
      <c r="L86">
        <f t="shared" si="10"/>
        <v>-1981.6386959876545</v>
      </c>
      <c r="M86">
        <f t="shared" si="11"/>
        <v>-1818.1109182098767</v>
      </c>
      <c r="N86">
        <f t="shared" si="12"/>
        <v>-4025.7359182098767</v>
      </c>
      <c r="O86">
        <f t="shared" si="13"/>
        <v>880.09741512345647</v>
      </c>
      <c r="P86">
        <f t="shared" si="14"/>
        <v>2024.7918595679009</v>
      </c>
      <c r="Q86">
        <f t="shared" si="15"/>
        <v>-5252.1942515432102</v>
      </c>
    </row>
    <row r="87" spans="1:17" x14ac:dyDescent="0.35">
      <c r="A87" s="2">
        <v>40603</v>
      </c>
      <c r="B87">
        <f>+'Tabella 7.1.a'!B107-'Tabella 7.1.a'!B95</f>
        <v>197</v>
      </c>
      <c r="C87" s="4">
        <f t="shared" si="1"/>
        <v>38.763888888888886</v>
      </c>
      <c r="D87" s="4">
        <f t="shared" si="2"/>
        <v>1502.6390817901231</v>
      </c>
      <c r="E87">
        <f t="shared" si="3"/>
        <v>1502.6390817901231</v>
      </c>
      <c r="F87" s="4">
        <f t="shared" si="4"/>
        <v>3169.4863040123455</v>
      </c>
      <c r="G87">
        <f t="shared" si="5"/>
        <v>882.41685956790104</v>
      </c>
      <c r="H87">
        <f t="shared" si="6"/>
        <v>-164.20814043209887</v>
      </c>
      <c r="I87">
        <f t="shared" si="7"/>
        <v>-3963.0692515432097</v>
      </c>
      <c r="J87">
        <f t="shared" si="8"/>
        <v>378.4863040123455</v>
      </c>
      <c r="K87">
        <f t="shared" si="9"/>
        <v>3285.777970679012</v>
      </c>
      <c r="L87">
        <f t="shared" si="10"/>
        <v>1115.0001929012344</v>
      </c>
      <c r="M87">
        <f t="shared" si="11"/>
        <v>-939.48591820987656</v>
      </c>
      <c r="N87">
        <f t="shared" si="12"/>
        <v>-861.95814043209884</v>
      </c>
      <c r="O87">
        <f t="shared" si="13"/>
        <v>-1908.5831404320988</v>
      </c>
      <c r="P87">
        <f t="shared" si="14"/>
        <v>417.25019290123441</v>
      </c>
      <c r="Q87">
        <f t="shared" si="15"/>
        <v>959.94463734567876</v>
      </c>
    </row>
    <row r="88" spans="1:17" x14ac:dyDescent="0.35">
      <c r="A88" s="2">
        <v>40634</v>
      </c>
      <c r="B88">
        <f>+'Tabella 7.1.a'!B108-'Tabella 7.1.a'!B96</f>
        <v>92</v>
      </c>
      <c r="C88" s="4">
        <f t="shared" si="1"/>
        <v>-66.236111111111114</v>
      </c>
      <c r="D88" s="4">
        <f t="shared" si="2"/>
        <v>4387.2224151234568</v>
      </c>
      <c r="E88">
        <f t="shared" si="3"/>
        <v>4387.2224151234568</v>
      </c>
      <c r="F88" s="4">
        <f t="shared" si="4"/>
        <v>-2567.5692515432097</v>
      </c>
      <c r="G88">
        <f t="shared" si="5"/>
        <v>-5415.7220293209875</v>
      </c>
      <c r="H88">
        <f t="shared" si="6"/>
        <v>-1507.7914737654319</v>
      </c>
      <c r="I88">
        <f t="shared" si="7"/>
        <v>280.58352623456813</v>
      </c>
      <c r="J88">
        <f t="shared" si="8"/>
        <v>6771.7224151234577</v>
      </c>
      <c r="K88">
        <f t="shared" si="9"/>
        <v>-646.72202932098753</v>
      </c>
      <c r="L88">
        <f t="shared" si="10"/>
        <v>-5614.4303626543215</v>
      </c>
      <c r="M88">
        <f t="shared" si="11"/>
        <v>-1905.2081404320986</v>
      </c>
      <c r="N88">
        <f t="shared" si="12"/>
        <v>1605.3057484567903</v>
      </c>
      <c r="O88">
        <f t="shared" si="13"/>
        <v>1472.8335262345681</v>
      </c>
      <c r="P88">
        <f t="shared" si="14"/>
        <v>3261.2085262345681</v>
      </c>
      <c r="Q88">
        <f t="shared" si="15"/>
        <v>-712.95814043209862</v>
      </c>
    </row>
    <row r="89" spans="1:17" x14ac:dyDescent="0.35">
      <c r="A89" s="2">
        <v>40664</v>
      </c>
      <c r="B89">
        <f>+'Tabella 7.1.a'!B109-'Tabella 7.1.a'!B97</f>
        <v>200</v>
      </c>
      <c r="C89" s="4">
        <f t="shared" si="1"/>
        <v>41.763888888888886</v>
      </c>
      <c r="D89" s="4">
        <f t="shared" si="2"/>
        <v>1744.2224151234566</v>
      </c>
      <c r="E89">
        <f t="shared" si="3"/>
        <v>1744.2224151234566</v>
      </c>
      <c r="F89" s="4">
        <f t="shared" si="4"/>
        <v>-2766.2775848765432</v>
      </c>
      <c r="G89">
        <f t="shared" si="5"/>
        <v>1618.9307484567898</v>
      </c>
      <c r="H89">
        <f t="shared" si="6"/>
        <v>3414.777970679012</v>
      </c>
      <c r="I89">
        <f t="shared" si="7"/>
        <v>950.70852623456767</v>
      </c>
      <c r="J89">
        <f t="shared" si="8"/>
        <v>-176.91647376543222</v>
      </c>
      <c r="K89">
        <f t="shared" si="9"/>
        <v>-4269.7775848765432</v>
      </c>
      <c r="L89">
        <f t="shared" si="10"/>
        <v>407.77797067901218</v>
      </c>
      <c r="M89">
        <f t="shared" si="11"/>
        <v>3540.0696373456785</v>
      </c>
      <c r="N89">
        <f t="shared" si="12"/>
        <v>1201.2918595679009</v>
      </c>
      <c r="O89">
        <f t="shared" si="13"/>
        <v>-1012.1942515432099</v>
      </c>
      <c r="P89">
        <f t="shared" si="14"/>
        <v>-928.66647376543222</v>
      </c>
      <c r="Q89">
        <f t="shared" si="15"/>
        <v>-2056.2914737654319</v>
      </c>
    </row>
    <row r="90" spans="1:17" x14ac:dyDescent="0.35">
      <c r="A90" s="2">
        <v>40695</v>
      </c>
      <c r="B90">
        <f>+'Tabella 7.1.a'!B110-'Tabella 7.1.a'!B98</f>
        <v>273</v>
      </c>
      <c r="C90" s="4">
        <f t="shared" ref="C90:C96" si="16">+B90-$B$23</f>
        <v>114.76388888888889</v>
      </c>
      <c r="D90" s="4">
        <f t="shared" ref="D90:D96" si="17">+C90^2</f>
        <v>13170.750192901234</v>
      </c>
      <c r="E90">
        <f t="shared" ref="E90:E96" si="18">+C90*C90</f>
        <v>13170.750192901234</v>
      </c>
      <c r="F90" s="4">
        <f t="shared" ref="F90:F96" si="19">+C90*C89</f>
        <v>4792.9863040123455</v>
      </c>
      <c r="G90">
        <f t="shared" si="5"/>
        <v>-7601.5136959876545</v>
      </c>
      <c r="H90">
        <f t="shared" si="6"/>
        <v>4448.6946373456785</v>
      </c>
      <c r="I90">
        <f t="shared" si="7"/>
        <v>9383.5418595679002</v>
      </c>
      <c r="J90">
        <f t="shared" si="8"/>
        <v>2612.4724151234564</v>
      </c>
      <c r="K90">
        <f t="shared" si="9"/>
        <v>-486.15258487654359</v>
      </c>
      <c r="L90">
        <f t="shared" si="10"/>
        <v>-11733.013695987655</v>
      </c>
      <c r="M90">
        <f t="shared" si="11"/>
        <v>1120.5418595679009</v>
      </c>
      <c r="N90">
        <f t="shared" si="12"/>
        <v>9727.8335262345681</v>
      </c>
      <c r="O90">
        <f t="shared" si="13"/>
        <v>3301.0557484567898</v>
      </c>
      <c r="P90">
        <f t="shared" si="14"/>
        <v>-2781.4303626543215</v>
      </c>
      <c r="Q90">
        <f t="shared" si="15"/>
        <v>-2551.9025848765436</v>
      </c>
    </row>
    <row r="91" spans="1:17" x14ac:dyDescent="0.35">
      <c r="A91" s="2">
        <v>40725</v>
      </c>
      <c r="B91">
        <f>+'Tabella 7.1.a'!B111-'Tabella 7.1.a'!B99</f>
        <v>55</v>
      </c>
      <c r="C91" s="4">
        <f t="shared" si="16"/>
        <v>-103.23611111111111</v>
      </c>
      <c r="D91" s="4">
        <f t="shared" si="17"/>
        <v>10657.694637345679</v>
      </c>
      <c r="E91">
        <f t="shared" si="18"/>
        <v>10657.694637345679</v>
      </c>
      <c r="F91" s="4">
        <f t="shared" si="19"/>
        <v>-11847.777584876543</v>
      </c>
      <c r="G91">
        <f t="shared" ref="G91:G96" si="20">+C91*C89</f>
        <v>-4311.5414737654319</v>
      </c>
      <c r="H91">
        <f t="shared" si="6"/>
        <v>6837.9585262345681</v>
      </c>
      <c r="I91">
        <f t="shared" si="7"/>
        <v>-4001.8331404320984</v>
      </c>
      <c r="J91">
        <f t="shared" si="8"/>
        <v>-8440.9859182098771</v>
      </c>
      <c r="K91">
        <f t="shared" si="9"/>
        <v>-2350.0553626543206</v>
      </c>
      <c r="L91">
        <f t="shared" si="10"/>
        <v>437.31963734567933</v>
      </c>
      <c r="M91">
        <f t="shared" si="11"/>
        <v>10554.458526234568</v>
      </c>
      <c r="N91">
        <f t="shared" si="12"/>
        <v>-1007.9859182098762</v>
      </c>
      <c r="O91">
        <f t="shared" si="13"/>
        <v>-8750.6942515432092</v>
      </c>
      <c r="P91">
        <f t="shared" si="14"/>
        <v>-2969.4720293209875</v>
      </c>
      <c r="Q91">
        <f t="shared" si="15"/>
        <v>2502.0418595679016</v>
      </c>
    </row>
    <row r="92" spans="1:17" x14ac:dyDescent="0.35">
      <c r="A92" s="2">
        <v>40756</v>
      </c>
      <c r="B92">
        <f>+'Tabella 7.1.a'!B112-'Tabella 7.1.a'!B100</f>
        <v>101</v>
      </c>
      <c r="C92" s="4">
        <f t="shared" si="16"/>
        <v>-57.236111111111114</v>
      </c>
      <c r="D92" s="4">
        <f t="shared" si="17"/>
        <v>3275.9724151234573</v>
      </c>
      <c r="E92">
        <f t="shared" si="18"/>
        <v>3275.9724151234573</v>
      </c>
      <c r="F92" s="4">
        <f t="shared" si="19"/>
        <v>5908.8335262345681</v>
      </c>
      <c r="G92">
        <f t="shared" si="20"/>
        <v>-6568.6386959876545</v>
      </c>
      <c r="H92">
        <f t="shared" ref="H92:H96" si="21">+C92*C89</f>
        <v>-2390.4025848765432</v>
      </c>
      <c r="I92">
        <f t="shared" si="7"/>
        <v>3791.0974151234573</v>
      </c>
      <c r="J92">
        <f t="shared" si="8"/>
        <v>-2218.6942515432097</v>
      </c>
      <c r="K92">
        <f t="shared" si="9"/>
        <v>-4679.8470293209875</v>
      </c>
      <c r="L92">
        <f t="shared" si="10"/>
        <v>-1302.9164737654321</v>
      </c>
      <c r="M92">
        <f t="shared" si="11"/>
        <v>242.4585262345681</v>
      </c>
      <c r="N92">
        <f t="shared" si="12"/>
        <v>5851.5974151234577</v>
      </c>
      <c r="O92">
        <f t="shared" si="13"/>
        <v>-558.84702932098753</v>
      </c>
      <c r="P92">
        <f t="shared" si="14"/>
        <v>-4851.5553626543215</v>
      </c>
      <c r="Q92">
        <f t="shared" si="15"/>
        <v>-1646.3331404320986</v>
      </c>
    </row>
    <row r="93" spans="1:17" x14ac:dyDescent="0.35">
      <c r="A93" s="2">
        <v>40787</v>
      </c>
      <c r="B93">
        <f>+'Tabella 7.1.a'!B113-'Tabella 7.1.a'!B101</f>
        <v>111</v>
      </c>
      <c r="C93" s="4">
        <f t="shared" si="16"/>
        <v>-47.236111111111114</v>
      </c>
      <c r="D93" s="4">
        <f t="shared" si="17"/>
        <v>2231.2501929012346</v>
      </c>
      <c r="E93">
        <f t="shared" si="18"/>
        <v>2231.2501929012346</v>
      </c>
      <c r="F93" s="4">
        <f t="shared" si="19"/>
        <v>2703.611304012346</v>
      </c>
      <c r="G93">
        <f t="shared" si="20"/>
        <v>4876.4724151234568</v>
      </c>
      <c r="H93">
        <f t="shared" si="21"/>
        <v>-5420.9998070987658</v>
      </c>
      <c r="I93">
        <f t="shared" ref="I93:I96" si="22">+C93*C89</f>
        <v>-1972.7636959876543</v>
      </c>
      <c r="J93">
        <f t="shared" si="8"/>
        <v>3128.736304012346</v>
      </c>
      <c r="K93">
        <f t="shared" si="9"/>
        <v>-1831.055362654321</v>
      </c>
      <c r="L93">
        <f t="shared" si="10"/>
        <v>-3862.2081404320988</v>
      </c>
      <c r="M93">
        <f t="shared" si="11"/>
        <v>-1075.2775848765432</v>
      </c>
      <c r="N93">
        <f t="shared" si="12"/>
        <v>200.09741512345695</v>
      </c>
      <c r="O93">
        <f t="shared" si="13"/>
        <v>4829.2363040123464</v>
      </c>
      <c r="P93">
        <f t="shared" si="14"/>
        <v>-461.20814043209867</v>
      </c>
      <c r="Q93">
        <f t="shared" si="15"/>
        <v>-4003.9164737654323</v>
      </c>
    </row>
    <row r="94" spans="1:17" x14ac:dyDescent="0.35">
      <c r="A94" s="2">
        <v>40817</v>
      </c>
      <c r="B94">
        <f>+'Tabella 7.1.a'!B114-'Tabella 7.1.a'!B102</f>
        <v>124</v>
      </c>
      <c r="C94" s="4">
        <f t="shared" si="16"/>
        <v>-34.236111111111114</v>
      </c>
      <c r="D94" s="4">
        <f t="shared" si="17"/>
        <v>1172.111304012346</v>
      </c>
      <c r="E94">
        <f t="shared" si="18"/>
        <v>1172.111304012346</v>
      </c>
      <c r="F94" s="4">
        <f t="shared" si="19"/>
        <v>1617.1807484567903</v>
      </c>
      <c r="G94">
        <f t="shared" si="20"/>
        <v>1959.5418595679016</v>
      </c>
      <c r="H94">
        <f t="shared" si="21"/>
        <v>3534.4029706790129</v>
      </c>
      <c r="I94">
        <f t="shared" si="22"/>
        <v>-3929.0692515432102</v>
      </c>
      <c r="J94">
        <f t="shared" ref="J94:J96" si="23">+C94*C89</f>
        <v>-1429.8331404320988</v>
      </c>
      <c r="K94">
        <f t="shared" si="9"/>
        <v>2267.6668595679016</v>
      </c>
      <c r="L94">
        <f t="shared" si="10"/>
        <v>-1327.1248070987654</v>
      </c>
      <c r="M94">
        <f t="shared" si="11"/>
        <v>-2799.2775848765432</v>
      </c>
      <c r="N94">
        <f t="shared" si="12"/>
        <v>-779.34702932098764</v>
      </c>
      <c r="O94">
        <f t="shared" si="13"/>
        <v>145.02797067901247</v>
      </c>
      <c r="P94">
        <f t="shared" si="14"/>
        <v>3500.1668595679016</v>
      </c>
      <c r="Q94">
        <f t="shared" si="15"/>
        <v>-334.27758487654313</v>
      </c>
    </row>
    <row r="95" spans="1:17" x14ac:dyDescent="0.35">
      <c r="A95" s="2">
        <v>40848</v>
      </c>
      <c r="B95">
        <f>+'Tabella 7.1.a'!B115-'Tabella 7.1.a'!B103</f>
        <v>274</v>
      </c>
      <c r="C95" s="4">
        <f t="shared" si="16"/>
        <v>115.76388888888889</v>
      </c>
      <c r="D95" s="4">
        <f t="shared" si="17"/>
        <v>13401.277970679012</v>
      </c>
      <c r="E95">
        <f t="shared" si="18"/>
        <v>13401.277970679012</v>
      </c>
      <c r="F95" s="4">
        <f t="shared" si="19"/>
        <v>-3963.3053626543215</v>
      </c>
      <c r="G95">
        <f t="shared" si="20"/>
        <v>-5468.2359182098771</v>
      </c>
      <c r="H95">
        <f t="shared" si="21"/>
        <v>-6625.8748070987658</v>
      </c>
      <c r="I95">
        <f t="shared" si="22"/>
        <v>-11951.013695987655</v>
      </c>
      <c r="J95">
        <f t="shared" si="23"/>
        <v>13285.514081790123</v>
      </c>
      <c r="K95">
        <f t="shared" ref="K95:K96" si="24">+C95*C89</f>
        <v>4834.7501929012342</v>
      </c>
      <c r="L95">
        <f t="shared" si="10"/>
        <v>-7667.7498070987658</v>
      </c>
      <c r="M95">
        <f t="shared" si="11"/>
        <v>4487.4585262345672</v>
      </c>
      <c r="N95">
        <f t="shared" si="12"/>
        <v>9465.3057484567889</v>
      </c>
      <c r="O95">
        <f t="shared" si="13"/>
        <v>2635.236304012345</v>
      </c>
      <c r="P95">
        <f t="shared" si="14"/>
        <v>-490.38869598765467</v>
      </c>
      <c r="Q95">
        <f t="shared" si="15"/>
        <v>-11835.249807098766</v>
      </c>
    </row>
    <row r="96" spans="1:17" x14ac:dyDescent="0.35">
      <c r="A96" s="2">
        <v>40878</v>
      </c>
      <c r="B96">
        <f>+'Tabella 7.1.a'!B116-'Tabella 7.1.a'!B104</f>
        <v>217</v>
      </c>
      <c r="C96" s="4">
        <f t="shared" si="16"/>
        <v>58.763888888888886</v>
      </c>
      <c r="D96" s="4">
        <f t="shared" si="17"/>
        <v>3453.1946373456785</v>
      </c>
      <c r="E96">
        <f t="shared" si="18"/>
        <v>3453.1946373456785</v>
      </c>
      <c r="F96" s="4">
        <f t="shared" si="19"/>
        <v>6802.7363040123455</v>
      </c>
      <c r="G96">
        <f t="shared" si="20"/>
        <v>-2011.8470293209878</v>
      </c>
      <c r="H96">
        <f t="shared" si="21"/>
        <v>-2775.7775848765432</v>
      </c>
      <c r="I96">
        <f t="shared" si="22"/>
        <v>-3363.4164737654323</v>
      </c>
      <c r="J96">
        <f t="shared" si="23"/>
        <v>-6066.5553626543206</v>
      </c>
      <c r="K96">
        <f t="shared" si="24"/>
        <v>6743.9724151234559</v>
      </c>
      <c r="L96">
        <f t="shared" ref="L96" si="25">+C96*C89</f>
        <v>2454.2085262345677</v>
      </c>
      <c r="M96">
        <f t="shared" si="11"/>
        <v>-3892.2914737654319</v>
      </c>
      <c r="N96">
        <f t="shared" si="12"/>
        <v>2277.9168595679007</v>
      </c>
      <c r="O96">
        <f t="shared" si="13"/>
        <v>4804.7640817901229</v>
      </c>
      <c r="P96">
        <f t="shared" si="14"/>
        <v>1337.6946373456788</v>
      </c>
      <c r="Q96">
        <f t="shared" si="15"/>
        <v>-248.93036265432116</v>
      </c>
    </row>
    <row r="97" spans="1:17" x14ac:dyDescent="0.35">
      <c r="A97" s="1" t="s">
        <v>16</v>
      </c>
      <c r="B97" s="3">
        <f>SUM(B25:B96)</f>
        <v>11393</v>
      </c>
      <c r="D97" s="3">
        <f t="shared" ref="D97:Q97" si="26">SUM(D25:D96)</f>
        <v>450004.98611111118</v>
      </c>
      <c r="E97" s="3">
        <f t="shared" si="26"/>
        <v>450004.98611111118</v>
      </c>
      <c r="F97" s="3">
        <f t="shared" si="26"/>
        <v>132326.87480709876</v>
      </c>
      <c r="G97" s="3">
        <f t="shared" si="26"/>
        <v>59488.541280864207</v>
      </c>
      <c r="H97" s="3">
        <f t="shared" si="26"/>
        <v>31484.971643518533</v>
      </c>
      <c r="I97" s="3">
        <f t="shared" si="26"/>
        <v>37386.110339506173</v>
      </c>
      <c r="J97" s="3">
        <f t="shared" si="26"/>
        <v>48012.887924382718</v>
      </c>
      <c r="K97" s="3">
        <f t="shared" si="26"/>
        <v>-15483.445601851869</v>
      </c>
      <c r="L97" s="3">
        <f t="shared" si="26"/>
        <v>-55091.584683641988</v>
      </c>
      <c r="M97" s="3">
        <f t="shared" si="26"/>
        <v>-16117.182098765436</v>
      </c>
      <c r="N97" s="3">
        <f t="shared" si="26"/>
        <v>7510.9704861111186</v>
      </c>
      <c r="O97" s="3">
        <f t="shared" si="26"/>
        <v>-96027.11304012344</v>
      </c>
      <c r="P97" s="3">
        <f t="shared" si="26"/>
        <v>-102841.77989969138</v>
      </c>
      <c r="Q97" s="3">
        <f t="shared" si="26"/>
        <v>-243534.82175925927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704A-BBB8-42B3-835E-BD7C9A89E8E4}">
  <dimension ref="A1:W71"/>
  <sheetViews>
    <sheetView zoomScale="80" zoomScaleNormal="80" workbookViewId="0">
      <selection activeCell="I19" sqref="I19"/>
    </sheetView>
  </sheetViews>
  <sheetFormatPr defaultRowHeight="14.5" x14ac:dyDescent="0.35"/>
  <cols>
    <col min="3" max="3" width="14.81640625" bestFit="1" customWidth="1"/>
    <col min="4" max="4" width="13" customWidth="1"/>
    <col min="5" max="5" width="12.36328125" customWidth="1"/>
    <col min="6" max="6" width="16.54296875" customWidth="1"/>
    <col min="8" max="8" width="16.54296875" customWidth="1"/>
    <col min="9" max="9" width="10.6328125" customWidth="1"/>
    <col min="10" max="10" width="10.90625" bestFit="1" customWidth="1"/>
    <col min="11" max="11" width="1.7265625" customWidth="1"/>
    <col min="12" max="13" width="10.90625" customWidth="1"/>
    <col min="14" max="17" width="10.90625" bestFit="1" customWidth="1"/>
    <col min="18" max="18" width="9.90625" bestFit="1" customWidth="1"/>
    <col min="19" max="20" width="9.26953125" bestFit="1" customWidth="1"/>
  </cols>
  <sheetData>
    <row r="1" spans="1:20" ht="44.5" customHeight="1" thickBot="1" x14ac:dyDescent="0.4">
      <c r="B1" s="2" t="s">
        <v>30</v>
      </c>
      <c r="C1" s="1" t="s">
        <v>31</v>
      </c>
      <c r="D1" s="18" t="s">
        <v>105</v>
      </c>
      <c r="E1" s="18" t="s">
        <v>35</v>
      </c>
      <c r="F1" s="18" t="s">
        <v>32</v>
      </c>
      <c r="G1" s="18" t="s">
        <v>34</v>
      </c>
      <c r="H1" s="18" t="s">
        <v>61</v>
      </c>
      <c r="I1" s="10" t="s">
        <v>62</v>
      </c>
      <c r="J1" s="10" t="s">
        <v>33</v>
      </c>
      <c r="K1" s="10"/>
      <c r="L1" s="52"/>
      <c r="M1" s="53" t="s">
        <v>118</v>
      </c>
      <c r="N1" s="16" t="s">
        <v>13</v>
      </c>
      <c r="O1" s="16">
        <v>2021</v>
      </c>
      <c r="P1" s="16">
        <v>2022</v>
      </c>
      <c r="Q1" s="16">
        <v>2023</v>
      </c>
      <c r="R1" s="17">
        <v>2024</v>
      </c>
    </row>
    <row r="2" spans="1:20" x14ac:dyDescent="0.35">
      <c r="A2">
        <v>1</v>
      </c>
      <c r="B2" s="8">
        <v>44197</v>
      </c>
      <c r="C2">
        <v>139404</v>
      </c>
      <c r="F2" s="4">
        <f>+C2-J2</f>
        <v>142267.71701388888</v>
      </c>
      <c r="H2" s="4">
        <f>+I2+J2</f>
        <v>100148.36677307349</v>
      </c>
      <c r="I2" s="4">
        <f t="shared" ref="I2:I49" si="0">+$P$33+$P$34*A2</f>
        <v>103012.08378696236</v>
      </c>
      <c r="J2" s="4">
        <f t="shared" ref="J2:J13" si="1">+N2-AVERAGE($N$2:$N$13)</f>
        <v>-2863.7170138888823</v>
      </c>
      <c r="K2" s="4"/>
      <c r="L2" s="11" t="s">
        <v>106</v>
      </c>
      <c r="M2" s="54">
        <f>+N2-AVERAGE($N$2:$N$13)</f>
        <v>-2863.7170138888823</v>
      </c>
      <c r="N2" s="4">
        <f>AVERAGE(O2:R2)</f>
        <v>-4123.3333333333285</v>
      </c>
      <c r="O2" s="4"/>
      <c r="P2" s="4">
        <f>+E14</f>
        <v>-5619.7083333333285</v>
      </c>
      <c r="Q2" s="4">
        <f>+E26</f>
        <v>-2507.916666666657</v>
      </c>
      <c r="R2" s="12">
        <f>+E38</f>
        <v>-4242.375</v>
      </c>
      <c r="S2" s="9"/>
      <c r="T2" s="9"/>
    </row>
    <row r="3" spans="1:20" x14ac:dyDescent="0.35">
      <c r="A3">
        <v>2</v>
      </c>
      <c r="B3" s="8">
        <v>44228</v>
      </c>
      <c r="C3">
        <v>142659</v>
      </c>
      <c r="F3" s="4">
        <f t="shared" ref="F3:F44" si="2">+C3-J3</f>
        <v>138329.55034722222</v>
      </c>
      <c r="G3" s="4">
        <f>AVERAGE(F2:F4)</f>
        <v>141509.93923611112</v>
      </c>
      <c r="H3" s="4">
        <f t="shared" ref="H3:H49" si="3">+I3+J3</f>
        <v>108221.09447804659</v>
      </c>
      <c r="I3" s="4">
        <f t="shared" si="0"/>
        <v>103891.64482526881</v>
      </c>
      <c r="J3" s="4">
        <f t="shared" si="1"/>
        <v>4329.4496527777819</v>
      </c>
      <c r="K3" s="4"/>
      <c r="L3" s="11" t="s">
        <v>107</v>
      </c>
      <c r="M3" s="54">
        <f t="shared" ref="M3:M13" si="4">+N3-AVERAGE($N$2:$N$13)</f>
        <v>4329.4496527777819</v>
      </c>
      <c r="N3" s="4">
        <f t="shared" ref="N3:N13" si="5">AVERAGE(O3:R3)</f>
        <v>3069.8333333333358</v>
      </c>
      <c r="O3" s="4"/>
      <c r="P3" s="4">
        <f t="shared" ref="P3:P13" si="6">+E15</f>
        <v>768.04166666667152</v>
      </c>
      <c r="Q3" s="4">
        <f t="shared" ref="Q3:Q13" si="7">+E27</f>
        <v>5371.625</v>
      </c>
      <c r="R3" s="12"/>
      <c r="S3" s="9"/>
      <c r="T3" s="9"/>
    </row>
    <row r="4" spans="1:20" x14ac:dyDescent="0.35">
      <c r="A4">
        <v>3</v>
      </c>
      <c r="B4" s="8">
        <v>44256</v>
      </c>
      <c r="C4">
        <v>177810</v>
      </c>
      <c r="F4" s="4">
        <f t="shared" si="2"/>
        <v>143932.55034722222</v>
      </c>
      <c r="G4" s="4">
        <f t="shared" ref="G4:G43" si="8">AVERAGE(F3:F5)</f>
        <v>144972.08506944444</v>
      </c>
      <c r="H4" s="4">
        <f t="shared" si="3"/>
        <v>138648.65551635306</v>
      </c>
      <c r="I4" s="4">
        <f t="shared" si="0"/>
        <v>104771.20586357528</v>
      </c>
      <c r="J4" s="4">
        <f t="shared" si="1"/>
        <v>33877.449652777774</v>
      </c>
      <c r="K4" s="4"/>
      <c r="L4" s="11" t="s">
        <v>108</v>
      </c>
      <c r="M4" s="54">
        <f t="shared" si="4"/>
        <v>33877.449652777774</v>
      </c>
      <c r="N4" s="4">
        <f t="shared" si="5"/>
        <v>32617.833333333328</v>
      </c>
      <c r="O4" s="4"/>
      <c r="P4" s="4">
        <f t="shared" si="6"/>
        <v>22870.125</v>
      </c>
      <c r="Q4" s="4">
        <f t="shared" si="7"/>
        <v>42365.541666666657</v>
      </c>
      <c r="R4" s="12"/>
      <c r="S4" s="9"/>
      <c r="T4" s="9"/>
    </row>
    <row r="5" spans="1:20" x14ac:dyDescent="0.35">
      <c r="A5">
        <v>4</v>
      </c>
      <c r="B5" s="8">
        <v>44287</v>
      </c>
      <c r="C5">
        <v>144636</v>
      </c>
      <c r="F5" s="4">
        <f t="shared" si="2"/>
        <v>152654.15451388888</v>
      </c>
      <c r="G5" s="4">
        <f t="shared" si="8"/>
        <v>141541.73784722222</v>
      </c>
      <c r="H5" s="4">
        <f t="shared" si="3"/>
        <v>97632.612387992849</v>
      </c>
      <c r="I5" s="4">
        <f t="shared" si="0"/>
        <v>105650.76690188173</v>
      </c>
      <c r="J5" s="4">
        <f t="shared" si="1"/>
        <v>-8018.1545138888823</v>
      </c>
      <c r="K5" s="4"/>
      <c r="L5" s="11" t="s">
        <v>109</v>
      </c>
      <c r="M5" s="54">
        <f t="shared" si="4"/>
        <v>-8018.1545138888823</v>
      </c>
      <c r="N5" s="4">
        <f t="shared" si="5"/>
        <v>-9277.7708333333285</v>
      </c>
      <c r="O5" s="4"/>
      <c r="P5" s="4">
        <f t="shared" si="6"/>
        <v>-11357.375</v>
      </c>
      <c r="Q5" s="4">
        <f t="shared" si="7"/>
        <v>-7198.166666666657</v>
      </c>
      <c r="R5" s="12"/>
      <c r="S5" s="9"/>
      <c r="T5" s="9"/>
    </row>
    <row r="6" spans="1:20" x14ac:dyDescent="0.35">
      <c r="A6">
        <v>5</v>
      </c>
      <c r="B6" s="8">
        <v>44317</v>
      </c>
      <c r="C6">
        <v>149354</v>
      </c>
      <c r="F6" s="4">
        <f t="shared" si="2"/>
        <v>128038.50868055556</v>
      </c>
      <c r="G6" s="4">
        <f t="shared" si="8"/>
        <v>140255.72395833334</v>
      </c>
      <c r="H6" s="4">
        <f t="shared" si="3"/>
        <v>127845.81925963261</v>
      </c>
      <c r="I6" s="4">
        <f t="shared" si="0"/>
        <v>106530.32794018817</v>
      </c>
      <c r="J6" s="4">
        <f t="shared" si="1"/>
        <v>21315.491319444445</v>
      </c>
      <c r="K6" s="4"/>
      <c r="L6" s="11" t="s">
        <v>110</v>
      </c>
      <c r="M6" s="54">
        <f t="shared" si="4"/>
        <v>21315.491319444445</v>
      </c>
      <c r="N6" s="4">
        <f t="shared" si="5"/>
        <v>20055.875</v>
      </c>
      <c r="O6" s="4"/>
      <c r="P6" s="4">
        <f t="shared" si="6"/>
        <v>15386.5</v>
      </c>
      <c r="Q6" s="4">
        <f t="shared" si="7"/>
        <v>24725.25</v>
      </c>
      <c r="R6" s="12"/>
      <c r="S6" s="9"/>
      <c r="T6" s="9"/>
    </row>
    <row r="7" spans="1:20" x14ac:dyDescent="0.35">
      <c r="A7">
        <v>6</v>
      </c>
      <c r="B7" s="8">
        <v>44348</v>
      </c>
      <c r="C7">
        <v>156814</v>
      </c>
      <c r="F7" s="4">
        <f t="shared" si="2"/>
        <v>140074.50868055556</v>
      </c>
      <c r="G7" s="4">
        <f t="shared" si="8"/>
        <v>130967.8559027778</v>
      </c>
      <c r="H7" s="4">
        <f t="shared" si="3"/>
        <v>124149.38029793907</v>
      </c>
      <c r="I7" s="4">
        <f t="shared" si="0"/>
        <v>107409.88897849462</v>
      </c>
      <c r="J7" s="4">
        <f t="shared" si="1"/>
        <v>16739.491319444453</v>
      </c>
      <c r="K7" s="4"/>
      <c r="L7" s="11" t="s">
        <v>111</v>
      </c>
      <c r="M7" s="54">
        <f t="shared" si="4"/>
        <v>16739.491319444453</v>
      </c>
      <c r="N7" s="4">
        <f t="shared" si="5"/>
        <v>15479.875000000007</v>
      </c>
      <c r="O7" s="4"/>
      <c r="P7" s="4">
        <f t="shared" si="6"/>
        <v>17819.458333333328</v>
      </c>
      <c r="Q7" s="4">
        <f t="shared" si="7"/>
        <v>13140.291666666686</v>
      </c>
      <c r="R7" s="12"/>
      <c r="S7" s="9"/>
      <c r="T7" s="9"/>
    </row>
    <row r="8" spans="1:20" x14ac:dyDescent="0.35">
      <c r="A8">
        <v>7</v>
      </c>
      <c r="B8" s="8">
        <v>44378</v>
      </c>
      <c r="C8">
        <v>120943</v>
      </c>
      <c r="D8">
        <f>AVERAGE(AVERAGE(C2:C13),AVERAGE(C3:C14))</f>
        <v>125095.54166666666</v>
      </c>
      <c r="E8">
        <f>+C8-D8</f>
        <v>-4152.541666666657</v>
      </c>
      <c r="F8" s="4">
        <f t="shared" si="2"/>
        <v>124790.55034722222</v>
      </c>
      <c r="G8" s="4">
        <f t="shared" si="8"/>
        <v>127085.71701388888</v>
      </c>
      <c r="H8" s="4">
        <f t="shared" si="3"/>
        <v>104441.89966957887</v>
      </c>
      <c r="I8" s="4">
        <f t="shared" si="0"/>
        <v>108289.45001680109</v>
      </c>
      <c r="J8" s="4">
        <f t="shared" si="1"/>
        <v>-3847.5503472222254</v>
      </c>
      <c r="K8" s="4"/>
      <c r="L8" s="11" t="s">
        <v>112</v>
      </c>
      <c r="M8" s="54">
        <f t="shared" si="4"/>
        <v>-3847.5503472222254</v>
      </c>
      <c r="N8" s="4">
        <f t="shared" si="5"/>
        <v>-5107.1666666666715</v>
      </c>
      <c r="O8" s="4">
        <f t="shared" ref="O8:O13" si="9">+E8</f>
        <v>-4152.541666666657</v>
      </c>
      <c r="P8" s="4">
        <f t="shared" si="6"/>
        <v>1066.5833333333285</v>
      </c>
      <c r="Q8" s="4">
        <f t="shared" si="7"/>
        <v>-12235.541666666686</v>
      </c>
      <c r="R8" s="12"/>
      <c r="S8" s="9"/>
      <c r="T8" s="9"/>
    </row>
    <row r="9" spans="1:20" x14ac:dyDescent="0.35">
      <c r="A9">
        <v>8</v>
      </c>
      <c r="B9" s="8">
        <v>44409</v>
      </c>
      <c r="C9">
        <v>70063</v>
      </c>
      <c r="D9">
        <f t="shared" ref="D9:D38" si="10">AVERAGE(AVERAGE(C3:C14),AVERAGE(C4:C15))</f>
        <v>122126</v>
      </c>
      <c r="E9">
        <f t="shared" ref="E9:E38" si="11">+C9-D9</f>
        <v>-52063</v>
      </c>
      <c r="F9" s="4">
        <f>+C9-J9</f>
        <v>116392.09201388889</v>
      </c>
      <c r="G9" s="4">
        <f t="shared" si="8"/>
        <v>119656.20775462962</v>
      </c>
      <c r="H9" s="4">
        <f t="shared" si="3"/>
        <v>62839.919041218644</v>
      </c>
      <c r="I9" s="4">
        <f t="shared" si="0"/>
        <v>109169.01105510753</v>
      </c>
      <c r="J9" s="4">
        <f t="shared" si="1"/>
        <v>-46329.092013888891</v>
      </c>
      <c r="K9" s="4"/>
      <c r="L9" s="11" t="s">
        <v>113</v>
      </c>
      <c r="M9" s="54">
        <f t="shared" si="4"/>
        <v>-46329.092013888891</v>
      </c>
      <c r="N9" s="4">
        <f t="shared" si="5"/>
        <v>-47588.708333333336</v>
      </c>
      <c r="O9" s="4">
        <f t="shared" si="9"/>
        <v>-52063</v>
      </c>
      <c r="P9" s="4">
        <f t="shared" si="6"/>
        <v>-41614.041666666672</v>
      </c>
      <c r="Q9" s="4">
        <f t="shared" si="7"/>
        <v>-49089.083333333343</v>
      </c>
      <c r="R9" s="12"/>
      <c r="S9" s="9"/>
      <c r="T9" s="9"/>
    </row>
    <row r="10" spans="1:20" x14ac:dyDescent="0.35">
      <c r="A10">
        <v>9</v>
      </c>
      <c r="B10" s="8">
        <v>44440</v>
      </c>
      <c r="C10">
        <v>112020</v>
      </c>
      <c r="D10">
        <f t="shared" si="10"/>
        <v>118724.04166666666</v>
      </c>
      <c r="E10">
        <f t="shared" si="11"/>
        <v>-6704.041666666657</v>
      </c>
      <c r="F10" s="4">
        <f t="shared" si="2"/>
        <v>117785.98090277778</v>
      </c>
      <c r="G10" s="4">
        <f t="shared" si="8"/>
        <v>112669.51331018518</v>
      </c>
      <c r="H10" s="4">
        <f t="shared" si="3"/>
        <v>104282.5911906362</v>
      </c>
      <c r="I10" s="4">
        <f t="shared" si="0"/>
        <v>110048.57209341398</v>
      </c>
      <c r="J10" s="4">
        <f t="shared" si="1"/>
        <v>-5765.9809027777774</v>
      </c>
      <c r="K10" s="4"/>
      <c r="L10" s="11" t="s">
        <v>114</v>
      </c>
      <c r="M10" s="54">
        <f t="shared" si="4"/>
        <v>-5765.9809027777774</v>
      </c>
      <c r="N10" s="4">
        <f t="shared" si="5"/>
        <v>-7025.5972222222235</v>
      </c>
      <c r="O10" s="4">
        <f t="shared" si="9"/>
        <v>-6704.041666666657</v>
      </c>
      <c r="P10" s="4">
        <f t="shared" si="6"/>
        <v>-12285.166666666672</v>
      </c>
      <c r="Q10" s="4">
        <f t="shared" si="7"/>
        <v>-2087.583333333343</v>
      </c>
      <c r="R10" s="12"/>
      <c r="S10" s="9"/>
      <c r="T10" s="9"/>
    </row>
    <row r="11" spans="1:20" x14ac:dyDescent="0.35">
      <c r="A11">
        <v>10</v>
      </c>
      <c r="B11" s="8">
        <v>44470</v>
      </c>
      <c r="C11">
        <v>105460</v>
      </c>
      <c r="D11">
        <f t="shared" si="10"/>
        <v>114740.75</v>
      </c>
      <c r="E11">
        <f t="shared" si="11"/>
        <v>-9280.75</v>
      </c>
      <c r="F11" s="4">
        <f t="shared" si="2"/>
        <v>103830.46701388889</v>
      </c>
      <c r="G11" s="4">
        <f t="shared" si="8"/>
        <v>109939.94386574074</v>
      </c>
      <c r="H11" s="4">
        <f t="shared" si="3"/>
        <v>112557.66611783154</v>
      </c>
      <c r="I11" s="4">
        <f t="shared" si="0"/>
        <v>110928.13313172043</v>
      </c>
      <c r="J11" s="4">
        <f t="shared" si="1"/>
        <v>1629.5329861111029</v>
      </c>
      <c r="K11" s="4"/>
      <c r="L11" s="11" t="s">
        <v>115</v>
      </c>
      <c r="M11" s="54">
        <f t="shared" si="4"/>
        <v>1629.5329861111029</v>
      </c>
      <c r="N11" s="4">
        <f t="shared" si="5"/>
        <v>369.91666666665697</v>
      </c>
      <c r="O11" s="4">
        <f t="shared" si="9"/>
        <v>-9280.75</v>
      </c>
      <c r="P11" s="4">
        <f t="shared" si="6"/>
        <v>3422.916666666657</v>
      </c>
      <c r="Q11" s="4">
        <f t="shared" si="7"/>
        <v>6967.5833333333139</v>
      </c>
      <c r="R11" s="12"/>
      <c r="S11" s="9"/>
      <c r="T11" s="9"/>
    </row>
    <row r="12" spans="1:20" x14ac:dyDescent="0.35">
      <c r="A12">
        <v>11</v>
      </c>
      <c r="B12" s="8">
        <v>44501</v>
      </c>
      <c r="C12">
        <v>110054</v>
      </c>
      <c r="D12">
        <f t="shared" si="10"/>
        <v>111691.45833333334</v>
      </c>
      <c r="E12">
        <f t="shared" si="11"/>
        <v>-1637.458333333343</v>
      </c>
      <c r="F12" s="4">
        <f t="shared" si="2"/>
        <v>108203.38368055556</v>
      </c>
      <c r="G12" s="4">
        <f t="shared" si="8"/>
        <v>105141.46238425926</v>
      </c>
      <c r="H12" s="4">
        <f t="shared" si="3"/>
        <v>113658.31048947133</v>
      </c>
      <c r="I12" s="4">
        <f t="shared" si="0"/>
        <v>111807.69417002689</v>
      </c>
      <c r="J12" s="4">
        <f t="shared" si="1"/>
        <v>1850.6163194444362</v>
      </c>
      <c r="K12" s="4"/>
      <c r="L12" s="11" t="s">
        <v>116</v>
      </c>
      <c r="M12" s="54">
        <f t="shared" si="4"/>
        <v>1850.6163194444362</v>
      </c>
      <c r="N12" s="4">
        <f t="shared" si="5"/>
        <v>590.99999999999034</v>
      </c>
      <c r="O12" s="4">
        <f t="shared" si="9"/>
        <v>-1637.458333333343</v>
      </c>
      <c r="P12" s="4">
        <f t="shared" si="6"/>
        <v>-3062.875</v>
      </c>
      <c r="Q12" s="4">
        <f t="shared" si="7"/>
        <v>6473.3333333333139</v>
      </c>
      <c r="R12" s="12"/>
      <c r="S12" s="9"/>
      <c r="T12" s="9"/>
    </row>
    <row r="13" spans="1:20" ht="15" thickBot="1" x14ac:dyDescent="0.4">
      <c r="A13">
        <v>12</v>
      </c>
      <c r="B13" s="8">
        <v>44531</v>
      </c>
      <c r="C13">
        <v>90473</v>
      </c>
      <c r="D13">
        <f t="shared" si="10"/>
        <v>109452.66666666666</v>
      </c>
      <c r="E13">
        <f t="shared" si="11"/>
        <v>-18979.666666666657</v>
      </c>
      <c r="F13" s="4">
        <f t="shared" si="2"/>
        <v>103390.53645833334</v>
      </c>
      <c r="G13" s="4">
        <f t="shared" si="8"/>
        <v>105591.54571759258</v>
      </c>
      <c r="H13" s="4">
        <f t="shared" si="3"/>
        <v>99769.71875</v>
      </c>
      <c r="I13" s="4">
        <f t="shared" si="0"/>
        <v>112687.25520833334</v>
      </c>
      <c r="J13" s="4">
        <f t="shared" si="1"/>
        <v>-12917.536458333336</v>
      </c>
      <c r="K13" s="4"/>
      <c r="L13" s="13" t="s">
        <v>117</v>
      </c>
      <c r="M13" s="55">
        <f t="shared" si="4"/>
        <v>-12917.536458333336</v>
      </c>
      <c r="N13" s="14">
        <f t="shared" si="5"/>
        <v>-14177.152777777781</v>
      </c>
      <c r="O13" s="14">
        <f t="shared" si="9"/>
        <v>-18979.666666666657</v>
      </c>
      <c r="P13" s="14">
        <f t="shared" si="6"/>
        <v>-7847.875</v>
      </c>
      <c r="Q13" s="14">
        <f t="shared" si="7"/>
        <v>-15703.916666666686</v>
      </c>
      <c r="R13" s="15"/>
      <c r="S13" s="9"/>
      <c r="T13" s="9"/>
    </row>
    <row r="14" spans="1:20" x14ac:dyDescent="0.35">
      <c r="A14">
        <v>13</v>
      </c>
      <c r="B14" s="8">
        <v>44562</v>
      </c>
      <c r="C14">
        <v>102317</v>
      </c>
      <c r="D14">
        <f t="shared" si="10"/>
        <v>107936.70833333333</v>
      </c>
      <c r="E14">
        <f t="shared" si="11"/>
        <v>-5619.7083333333285</v>
      </c>
      <c r="F14" s="4">
        <f t="shared" si="2"/>
        <v>105180.71701388888</v>
      </c>
      <c r="G14" s="4">
        <f t="shared" si="8"/>
        <v>104239.60127314815</v>
      </c>
      <c r="H14" s="4">
        <f t="shared" si="3"/>
        <v>110703.09923275092</v>
      </c>
      <c r="I14" s="4">
        <f t="shared" si="0"/>
        <v>113566.81624663979</v>
      </c>
      <c r="J14" s="4">
        <f>+J2</f>
        <v>-2863.7170138888823</v>
      </c>
      <c r="K14" s="4"/>
      <c r="L14" s="4"/>
      <c r="M14" s="4"/>
    </row>
    <row r="15" spans="1:20" x14ac:dyDescent="0.35">
      <c r="A15">
        <v>14</v>
      </c>
      <c r="B15" s="8">
        <v>44593</v>
      </c>
      <c r="C15">
        <v>108477</v>
      </c>
      <c r="D15">
        <f t="shared" si="10"/>
        <v>107708.95833333333</v>
      </c>
      <c r="E15">
        <f t="shared" si="11"/>
        <v>768.04166666667152</v>
      </c>
      <c r="F15" s="4">
        <f t="shared" si="2"/>
        <v>104147.55034722222</v>
      </c>
      <c r="G15" s="4">
        <f t="shared" si="8"/>
        <v>101931.93923611111</v>
      </c>
      <c r="H15" s="4">
        <f t="shared" si="3"/>
        <v>118775.82693772402</v>
      </c>
      <c r="I15" s="4">
        <f t="shared" si="0"/>
        <v>114446.37728494624</v>
      </c>
      <c r="J15" s="4">
        <f t="shared" ref="J15:J49" si="12">+J3</f>
        <v>4329.4496527777819</v>
      </c>
      <c r="K15" s="4"/>
      <c r="L15" s="4"/>
      <c r="M15" s="4"/>
    </row>
    <row r="16" spans="1:20" x14ac:dyDescent="0.35">
      <c r="A16">
        <v>15</v>
      </c>
      <c r="B16" s="8">
        <v>44621</v>
      </c>
      <c r="C16">
        <v>130345</v>
      </c>
      <c r="D16">
        <f t="shared" si="10"/>
        <v>107474.875</v>
      </c>
      <c r="E16">
        <f t="shared" si="11"/>
        <v>22870.125</v>
      </c>
      <c r="F16" s="4">
        <f t="shared" si="2"/>
        <v>96467.550347222219</v>
      </c>
      <c r="G16" s="4">
        <f t="shared" si="8"/>
        <v>101711.75173611111</v>
      </c>
      <c r="H16" s="4">
        <f t="shared" si="3"/>
        <v>149203.38797603047</v>
      </c>
      <c r="I16" s="4">
        <f t="shared" si="0"/>
        <v>115325.9383232527</v>
      </c>
      <c r="J16" s="4">
        <f t="shared" si="12"/>
        <v>33877.449652777774</v>
      </c>
      <c r="K16" s="4"/>
      <c r="L16" s="4"/>
      <c r="M16" s="4"/>
    </row>
    <row r="17" spans="1:23" x14ac:dyDescent="0.35">
      <c r="A17">
        <v>16</v>
      </c>
      <c r="B17" s="8">
        <v>44652</v>
      </c>
      <c r="C17">
        <v>96502</v>
      </c>
      <c r="D17">
        <f t="shared" si="10"/>
        <v>107859.375</v>
      </c>
      <c r="E17">
        <f t="shared" si="11"/>
        <v>-11357.375</v>
      </c>
      <c r="F17" s="4">
        <f t="shared" si="2"/>
        <v>104520.15451388888</v>
      </c>
      <c r="G17" s="4">
        <f t="shared" si="8"/>
        <v>101325.7378472222</v>
      </c>
      <c r="H17" s="4">
        <f t="shared" si="3"/>
        <v>108187.34484767028</v>
      </c>
      <c r="I17" s="4">
        <f t="shared" si="0"/>
        <v>116205.49936155915</v>
      </c>
      <c r="J17" s="4">
        <f t="shared" si="12"/>
        <v>-8018.1545138888823</v>
      </c>
      <c r="K17" s="4"/>
      <c r="L17" s="4"/>
      <c r="M17" s="4"/>
      <c r="O17" t="s">
        <v>36</v>
      </c>
    </row>
    <row r="18" spans="1:23" ht="15" thickBot="1" x14ac:dyDescent="0.4">
      <c r="A18">
        <v>17</v>
      </c>
      <c r="B18" s="8">
        <v>44682</v>
      </c>
      <c r="C18">
        <v>124305</v>
      </c>
      <c r="D18">
        <f t="shared" si="10"/>
        <v>108918.5</v>
      </c>
      <c r="E18">
        <f t="shared" si="11"/>
        <v>15386.5</v>
      </c>
      <c r="F18" s="4">
        <f t="shared" si="2"/>
        <v>102989.50868055556</v>
      </c>
      <c r="G18" s="4">
        <f t="shared" si="8"/>
        <v>106300.72395833333</v>
      </c>
      <c r="H18" s="4">
        <f t="shared" si="3"/>
        <v>138400.55171931005</v>
      </c>
      <c r="I18" s="4">
        <f t="shared" si="0"/>
        <v>117085.0603998656</v>
      </c>
      <c r="J18" s="4">
        <f t="shared" si="12"/>
        <v>21315.491319444445</v>
      </c>
      <c r="K18" s="4"/>
      <c r="L18" s="4"/>
      <c r="M18" s="4"/>
    </row>
    <row r="19" spans="1:23" x14ac:dyDescent="0.35">
      <c r="A19">
        <v>18</v>
      </c>
      <c r="B19" s="8">
        <v>44713</v>
      </c>
      <c r="C19">
        <v>128132</v>
      </c>
      <c r="D19">
        <f t="shared" si="10"/>
        <v>110312.54166666667</v>
      </c>
      <c r="E19">
        <f t="shared" si="11"/>
        <v>17819.458333333328</v>
      </c>
      <c r="F19" s="4">
        <f t="shared" si="2"/>
        <v>111392.50868055555</v>
      </c>
      <c r="G19" s="4">
        <f t="shared" si="8"/>
        <v>110490.52256944445</v>
      </c>
      <c r="H19" s="4">
        <f t="shared" si="3"/>
        <v>134704.1127576165</v>
      </c>
      <c r="I19" s="4">
        <f t="shared" si="0"/>
        <v>117964.62143817205</v>
      </c>
      <c r="J19" s="4">
        <f t="shared" si="12"/>
        <v>16739.491319444453</v>
      </c>
      <c r="K19" s="4"/>
      <c r="L19" s="4"/>
      <c r="M19" s="4"/>
      <c r="O19" s="19" t="s">
        <v>37</v>
      </c>
      <c r="P19" s="19"/>
    </row>
    <row r="20" spans="1:23" x14ac:dyDescent="0.35">
      <c r="A20">
        <v>19</v>
      </c>
      <c r="B20" s="8">
        <v>44743</v>
      </c>
      <c r="C20">
        <v>113242</v>
      </c>
      <c r="D20">
        <f t="shared" si="10"/>
        <v>112175.41666666667</v>
      </c>
      <c r="E20">
        <f t="shared" si="11"/>
        <v>1066.5833333333285</v>
      </c>
      <c r="F20" s="4">
        <f t="shared" si="2"/>
        <v>117089.55034722222</v>
      </c>
      <c r="G20" s="4">
        <f t="shared" si="8"/>
        <v>115703.0503472222</v>
      </c>
      <c r="H20" s="4">
        <f t="shared" si="3"/>
        <v>114996.63212925629</v>
      </c>
      <c r="I20" s="4">
        <f t="shared" si="0"/>
        <v>118844.18247647851</v>
      </c>
      <c r="J20" s="4">
        <f t="shared" si="12"/>
        <v>-3847.5503472222254</v>
      </c>
      <c r="K20" s="4"/>
      <c r="L20" s="4"/>
      <c r="M20" s="4"/>
      <c r="O20" t="s">
        <v>38</v>
      </c>
      <c r="P20">
        <v>0.80408969091457461</v>
      </c>
    </row>
    <row r="21" spans="1:23" x14ac:dyDescent="0.35">
      <c r="A21">
        <v>20</v>
      </c>
      <c r="B21" s="8">
        <v>44774</v>
      </c>
      <c r="C21">
        <v>72298</v>
      </c>
      <c r="D21">
        <f t="shared" si="10"/>
        <v>113912.04166666667</v>
      </c>
      <c r="E21">
        <f t="shared" si="11"/>
        <v>-41614.041666666672</v>
      </c>
      <c r="F21" s="4">
        <f t="shared" si="2"/>
        <v>118627.09201388889</v>
      </c>
      <c r="G21" s="4">
        <f t="shared" si="8"/>
        <v>115216.54108796296</v>
      </c>
      <c r="H21" s="4">
        <f t="shared" si="3"/>
        <v>73394.651500896071</v>
      </c>
      <c r="I21" s="4">
        <f t="shared" si="0"/>
        <v>119723.74351478496</v>
      </c>
      <c r="J21" s="4">
        <f t="shared" si="12"/>
        <v>-46329.092013888891</v>
      </c>
      <c r="K21" s="4"/>
      <c r="L21" s="4"/>
      <c r="M21" s="4"/>
      <c r="O21" t="s">
        <v>39</v>
      </c>
      <c r="P21">
        <v>0.64656023103509619</v>
      </c>
    </row>
    <row r="22" spans="1:23" x14ac:dyDescent="0.35">
      <c r="A22">
        <v>21</v>
      </c>
      <c r="B22" s="8">
        <v>44805</v>
      </c>
      <c r="C22">
        <v>104167</v>
      </c>
      <c r="D22">
        <f t="shared" si="10"/>
        <v>116452.16666666667</v>
      </c>
      <c r="E22">
        <f t="shared" si="11"/>
        <v>-12285.166666666672</v>
      </c>
      <c r="F22" s="4">
        <f t="shared" si="2"/>
        <v>109932.98090277778</v>
      </c>
      <c r="G22" s="4">
        <f t="shared" si="8"/>
        <v>116490.51331018518</v>
      </c>
      <c r="H22" s="4">
        <f t="shared" si="3"/>
        <v>114837.32365031363</v>
      </c>
      <c r="I22" s="4">
        <f t="shared" si="0"/>
        <v>120603.30455309141</v>
      </c>
      <c r="J22" s="4">
        <f t="shared" si="12"/>
        <v>-5765.9809027777774</v>
      </c>
      <c r="K22" s="4"/>
      <c r="L22" s="4"/>
      <c r="M22" s="4"/>
      <c r="O22" t="s">
        <v>40</v>
      </c>
      <c r="P22">
        <v>0.63437265279492716</v>
      </c>
    </row>
    <row r="23" spans="1:23" x14ac:dyDescent="0.35">
      <c r="A23">
        <v>22</v>
      </c>
      <c r="B23" s="8">
        <v>44835</v>
      </c>
      <c r="C23">
        <v>122541</v>
      </c>
      <c r="D23">
        <f t="shared" si="10"/>
        <v>119118.08333333334</v>
      </c>
      <c r="E23">
        <f t="shared" si="11"/>
        <v>3422.916666666657</v>
      </c>
      <c r="F23" s="4">
        <f t="shared" si="2"/>
        <v>120911.46701388889</v>
      </c>
      <c r="G23" s="4">
        <f t="shared" si="8"/>
        <v>115795.27719907409</v>
      </c>
      <c r="H23" s="4">
        <f t="shared" si="3"/>
        <v>123112.39857750897</v>
      </c>
      <c r="I23" s="4">
        <f t="shared" si="0"/>
        <v>121482.86559139786</v>
      </c>
      <c r="J23" s="4">
        <f t="shared" si="12"/>
        <v>1629.5329861111029</v>
      </c>
      <c r="K23" s="4"/>
      <c r="L23" s="4"/>
      <c r="M23" s="4"/>
      <c r="O23" t="s">
        <v>41</v>
      </c>
      <c r="P23">
        <v>6013.7592500839082</v>
      </c>
    </row>
    <row r="24" spans="1:23" ht="15" thickBot="1" x14ac:dyDescent="0.4">
      <c r="A24">
        <v>23</v>
      </c>
      <c r="B24" s="8">
        <v>44866</v>
      </c>
      <c r="C24">
        <v>118392</v>
      </c>
      <c r="D24">
        <f t="shared" si="10"/>
        <v>121454.875</v>
      </c>
      <c r="E24">
        <f t="shared" si="11"/>
        <v>-3062.875</v>
      </c>
      <c r="F24" s="4">
        <f t="shared" si="2"/>
        <v>116541.38368055556</v>
      </c>
      <c r="G24" s="4">
        <f t="shared" si="8"/>
        <v>121987.46238425926</v>
      </c>
      <c r="H24" s="4">
        <f t="shared" si="3"/>
        <v>124213.04294914874</v>
      </c>
      <c r="I24" s="4">
        <f t="shared" si="0"/>
        <v>122362.42662970431</v>
      </c>
      <c r="J24" s="4">
        <f t="shared" si="12"/>
        <v>1850.6163194444362</v>
      </c>
      <c r="K24" s="4"/>
      <c r="L24" s="4"/>
      <c r="M24" s="4"/>
      <c r="O24" s="6" t="s">
        <v>42</v>
      </c>
      <c r="P24" s="6">
        <v>31</v>
      </c>
    </row>
    <row r="25" spans="1:23" x14ac:dyDescent="0.35">
      <c r="A25">
        <v>24</v>
      </c>
      <c r="B25" s="8">
        <v>44896</v>
      </c>
      <c r="C25">
        <v>115592</v>
      </c>
      <c r="D25">
        <f t="shared" si="10"/>
        <v>123439.875</v>
      </c>
      <c r="E25">
        <f t="shared" si="11"/>
        <v>-7847.875</v>
      </c>
      <c r="F25" s="4">
        <f t="shared" si="2"/>
        <v>128509.53645833334</v>
      </c>
      <c r="G25" s="4">
        <f t="shared" si="8"/>
        <v>123273.87905092591</v>
      </c>
      <c r="H25" s="4">
        <f t="shared" si="3"/>
        <v>110324.45120967744</v>
      </c>
      <c r="I25" s="4">
        <f t="shared" si="0"/>
        <v>123241.98766801077</v>
      </c>
      <c r="J25" s="4">
        <f t="shared" si="12"/>
        <v>-12917.536458333336</v>
      </c>
      <c r="K25" s="4"/>
      <c r="L25" s="4"/>
      <c r="M25" s="4"/>
    </row>
    <row r="26" spans="1:23" ht="15" thickBot="1" x14ac:dyDescent="0.4">
      <c r="A26">
        <v>25</v>
      </c>
      <c r="B26" s="8">
        <v>44927</v>
      </c>
      <c r="C26">
        <v>121907</v>
      </c>
      <c r="D26">
        <f t="shared" si="10"/>
        <v>124414.91666666666</v>
      </c>
      <c r="E26">
        <f t="shared" si="11"/>
        <v>-2507.916666666657</v>
      </c>
      <c r="F26" s="4">
        <f t="shared" si="2"/>
        <v>124770.71701388888</v>
      </c>
      <c r="G26" s="4">
        <f t="shared" si="8"/>
        <v>126505.60127314815</v>
      </c>
      <c r="H26" s="4">
        <f t="shared" si="3"/>
        <v>121257.83169242834</v>
      </c>
      <c r="I26" s="4">
        <f t="shared" si="0"/>
        <v>124121.54870631722</v>
      </c>
      <c r="J26" s="4">
        <f>+J14</f>
        <v>-2863.7170138888823</v>
      </c>
      <c r="K26" s="4"/>
      <c r="L26" s="4"/>
      <c r="M26" s="4"/>
      <c r="O26" t="s">
        <v>43</v>
      </c>
    </row>
    <row r="27" spans="1:23" x14ac:dyDescent="0.35">
      <c r="A27">
        <v>26</v>
      </c>
      <c r="B27" s="8">
        <v>44958</v>
      </c>
      <c r="C27">
        <v>130566</v>
      </c>
      <c r="D27">
        <f t="shared" si="10"/>
        <v>125194.375</v>
      </c>
      <c r="E27">
        <f t="shared" si="11"/>
        <v>5371.625</v>
      </c>
      <c r="F27" s="4">
        <f t="shared" si="2"/>
        <v>126236.55034722222</v>
      </c>
      <c r="G27" s="4">
        <f t="shared" si="8"/>
        <v>128782.93923611111</v>
      </c>
      <c r="H27" s="4">
        <f t="shared" si="3"/>
        <v>129330.55939740145</v>
      </c>
      <c r="I27" s="4">
        <f t="shared" si="0"/>
        <v>125001.10974462367</v>
      </c>
      <c r="J27" s="4">
        <f t="shared" si="12"/>
        <v>4329.4496527777819</v>
      </c>
      <c r="K27" s="4"/>
      <c r="L27" s="4"/>
      <c r="M27" s="4"/>
      <c r="O27" s="7"/>
      <c r="P27" s="7" t="s">
        <v>48</v>
      </c>
      <c r="Q27" s="7" t="s">
        <v>49</v>
      </c>
      <c r="R27" s="7" t="s">
        <v>50</v>
      </c>
      <c r="S27" s="7" t="s">
        <v>51</v>
      </c>
      <c r="T27" s="7" t="s">
        <v>52</v>
      </c>
    </row>
    <row r="28" spans="1:23" x14ac:dyDescent="0.35">
      <c r="A28">
        <v>27</v>
      </c>
      <c r="B28" s="8">
        <v>44986</v>
      </c>
      <c r="C28">
        <v>169219</v>
      </c>
      <c r="D28">
        <f t="shared" si="10"/>
        <v>126853.45833333334</v>
      </c>
      <c r="E28">
        <f t="shared" si="11"/>
        <v>42365.541666666657</v>
      </c>
      <c r="F28" s="4">
        <f t="shared" si="2"/>
        <v>135341.55034722222</v>
      </c>
      <c r="G28" s="4">
        <f t="shared" si="8"/>
        <v>130402.08506944444</v>
      </c>
      <c r="H28" s="4">
        <f t="shared" si="3"/>
        <v>159758.12043570791</v>
      </c>
      <c r="I28" s="4">
        <f t="shared" si="0"/>
        <v>125880.67078293013</v>
      </c>
      <c r="J28" s="4">
        <f t="shared" si="12"/>
        <v>33877.449652777774</v>
      </c>
      <c r="K28" s="4"/>
      <c r="L28" s="4"/>
      <c r="M28" s="4"/>
      <c r="O28" t="s">
        <v>44</v>
      </c>
      <c r="P28">
        <v>1</v>
      </c>
      <c r="Q28">
        <v>1918596497.864677</v>
      </c>
      <c r="R28">
        <v>1918596497.864677</v>
      </c>
      <c r="S28">
        <v>53.050755309540925</v>
      </c>
      <c r="T28">
        <v>5.0687412989300239E-8</v>
      </c>
    </row>
    <row r="29" spans="1:23" x14ac:dyDescent="0.35">
      <c r="A29">
        <v>28</v>
      </c>
      <c r="B29" s="8">
        <v>45017</v>
      </c>
      <c r="C29">
        <v>121610</v>
      </c>
      <c r="D29">
        <f t="shared" si="10"/>
        <v>128808.16666666666</v>
      </c>
      <c r="E29">
        <f t="shared" si="11"/>
        <v>-7198.166666666657</v>
      </c>
      <c r="F29" s="4">
        <f t="shared" si="2"/>
        <v>129628.15451388888</v>
      </c>
      <c r="G29" s="4">
        <f t="shared" si="8"/>
        <v>132978.07118055556</v>
      </c>
      <c r="H29" s="4">
        <f t="shared" si="3"/>
        <v>118742.0773073477</v>
      </c>
      <c r="I29" s="4">
        <f t="shared" si="0"/>
        <v>126760.23182123658</v>
      </c>
      <c r="J29" s="4">
        <f t="shared" si="12"/>
        <v>-8018.1545138888823</v>
      </c>
      <c r="K29" s="4"/>
      <c r="L29" s="4"/>
      <c r="M29" s="4"/>
      <c r="O29" t="s">
        <v>45</v>
      </c>
      <c r="P29">
        <v>29</v>
      </c>
      <c r="Q29">
        <v>1048793709.2211233</v>
      </c>
      <c r="R29">
        <v>36165300.317969769</v>
      </c>
    </row>
    <row r="30" spans="1:23" ht="15" thickBot="1" x14ac:dyDescent="0.4">
      <c r="A30">
        <v>29</v>
      </c>
      <c r="B30" s="8">
        <v>45047</v>
      </c>
      <c r="C30">
        <v>155280</v>
      </c>
      <c r="D30">
        <f t="shared" si="10"/>
        <v>130554.75</v>
      </c>
      <c r="E30">
        <f t="shared" si="11"/>
        <v>24725.25</v>
      </c>
      <c r="F30" s="4">
        <f t="shared" si="2"/>
        <v>133964.50868055556</v>
      </c>
      <c r="G30" s="4">
        <f t="shared" si="8"/>
        <v>130550.05729166667</v>
      </c>
      <c r="H30" s="4">
        <f t="shared" si="3"/>
        <v>148955.28417898747</v>
      </c>
      <c r="I30" s="4">
        <f t="shared" si="0"/>
        <v>127639.79285954303</v>
      </c>
      <c r="J30" s="4">
        <f t="shared" si="12"/>
        <v>21315.491319444445</v>
      </c>
      <c r="K30" s="4"/>
      <c r="L30" s="4"/>
      <c r="M30" s="4"/>
      <c r="O30" s="6" t="s">
        <v>46</v>
      </c>
      <c r="P30" s="6">
        <v>30</v>
      </c>
      <c r="Q30" s="6">
        <v>2967390207.0858002</v>
      </c>
      <c r="R30" s="6"/>
      <c r="S30" s="6"/>
      <c r="T30" s="6"/>
    </row>
    <row r="31" spans="1:23" ht="15" thickBot="1" x14ac:dyDescent="0.4">
      <c r="A31">
        <v>30</v>
      </c>
      <c r="B31" s="8">
        <v>45078</v>
      </c>
      <c r="C31">
        <v>144797</v>
      </c>
      <c r="D31">
        <f t="shared" si="10"/>
        <v>131656.70833333331</v>
      </c>
      <c r="E31">
        <f t="shared" si="11"/>
        <v>13140.291666666686</v>
      </c>
      <c r="F31" s="4">
        <f t="shared" si="2"/>
        <v>128057.50868055555</v>
      </c>
      <c r="G31" s="4">
        <f t="shared" si="8"/>
        <v>128615.8559027778</v>
      </c>
      <c r="H31" s="4">
        <f t="shared" si="3"/>
        <v>145258.84521729394</v>
      </c>
      <c r="I31" s="4">
        <f t="shared" si="0"/>
        <v>128519.35389784948</v>
      </c>
      <c r="J31" s="4">
        <f t="shared" si="12"/>
        <v>16739.491319444453</v>
      </c>
      <c r="K31" s="4"/>
      <c r="L31" s="4"/>
      <c r="M31" s="4"/>
    </row>
    <row r="32" spans="1:23" x14ac:dyDescent="0.35">
      <c r="A32">
        <v>31</v>
      </c>
      <c r="B32" s="8">
        <v>45108</v>
      </c>
      <c r="C32">
        <v>119978</v>
      </c>
      <c r="D32">
        <f t="shared" si="10"/>
        <v>132213.54166666669</v>
      </c>
      <c r="E32">
        <f t="shared" si="11"/>
        <v>-12235.541666666686</v>
      </c>
      <c r="F32" s="4">
        <f t="shared" si="2"/>
        <v>123825.55034722222</v>
      </c>
      <c r="G32" s="4">
        <f t="shared" si="8"/>
        <v>127493.71701388888</v>
      </c>
      <c r="H32" s="4">
        <f t="shared" si="3"/>
        <v>125551.36458893371</v>
      </c>
      <c r="I32" s="4">
        <f t="shared" si="0"/>
        <v>129398.91493615592</v>
      </c>
      <c r="J32" s="4">
        <f t="shared" si="12"/>
        <v>-3847.5503472222254</v>
      </c>
      <c r="K32" s="4"/>
      <c r="L32" s="4"/>
      <c r="M32" s="4"/>
      <c r="O32" s="7"/>
      <c r="P32" s="7" t="s">
        <v>53</v>
      </c>
      <c r="Q32" s="7" t="s">
        <v>41</v>
      </c>
      <c r="R32" s="7" t="s">
        <v>54</v>
      </c>
      <c r="S32" s="7" t="s">
        <v>55</v>
      </c>
      <c r="T32" s="7" t="s">
        <v>56</v>
      </c>
      <c r="U32" s="7" t="s">
        <v>57</v>
      </c>
      <c r="V32" s="7" t="s">
        <v>58</v>
      </c>
      <c r="W32" s="7" t="s">
        <v>59</v>
      </c>
    </row>
    <row r="33" spans="1:23" x14ac:dyDescent="0.35">
      <c r="A33">
        <v>32</v>
      </c>
      <c r="B33" s="8">
        <v>45139</v>
      </c>
      <c r="C33">
        <v>84269</v>
      </c>
      <c r="D33">
        <f t="shared" si="10"/>
        <v>133358.08333333334</v>
      </c>
      <c r="E33">
        <f t="shared" si="11"/>
        <v>-49089.083333333343</v>
      </c>
      <c r="F33" s="4">
        <f t="shared" si="2"/>
        <v>130598.09201388889</v>
      </c>
      <c r="G33" s="4">
        <f t="shared" si="8"/>
        <v>130734.54108796296</v>
      </c>
      <c r="H33" s="4">
        <f t="shared" si="3"/>
        <v>83949.383960573497</v>
      </c>
      <c r="I33" s="4">
        <f t="shared" si="0"/>
        <v>130278.47597446239</v>
      </c>
      <c r="J33" s="4">
        <f t="shared" si="12"/>
        <v>-46329.092013888891</v>
      </c>
      <c r="K33" s="4"/>
      <c r="L33" s="4"/>
      <c r="M33" s="4"/>
      <c r="O33" t="s">
        <v>47</v>
      </c>
      <c r="P33">
        <v>102132.52274865592</v>
      </c>
      <c r="Q33">
        <v>2867.8719054136409</v>
      </c>
      <c r="R33">
        <v>35.612651512036436</v>
      </c>
      <c r="S33">
        <v>1.7276745204662296E-25</v>
      </c>
      <c r="T33">
        <v>96267.066117864335</v>
      </c>
      <c r="U33">
        <v>107997.9793794475</v>
      </c>
      <c r="V33">
        <v>96267.066117864335</v>
      </c>
      <c r="W33">
        <v>107997.9793794475</v>
      </c>
    </row>
    <row r="34" spans="1:23" ht="15" thickBot="1" x14ac:dyDescent="0.4">
      <c r="A34">
        <v>33</v>
      </c>
      <c r="B34" s="8">
        <v>45170</v>
      </c>
      <c r="C34">
        <v>132014</v>
      </c>
      <c r="D34">
        <f t="shared" si="10"/>
        <v>134101.58333333334</v>
      </c>
      <c r="E34">
        <f t="shared" si="11"/>
        <v>-2087.583333333343</v>
      </c>
      <c r="F34" s="4">
        <f t="shared" si="2"/>
        <v>137779.98090277778</v>
      </c>
      <c r="G34" s="4">
        <f t="shared" si="8"/>
        <v>136118.5133101852</v>
      </c>
      <c r="H34" s="4">
        <f t="shared" si="3"/>
        <v>125392.05610999107</v>
      </c>
      <c r="I34" s="4">
        <f t="shared" si="0"/>
        <v>131158.03701276885</v>
      </c>
      <c r="J34" s="4">
        <f t="shared" si="12"/>
        <v>-5765.9809027777774</v>
      </c>
      <c r="K34" s="4"/>
      <c r="L34" s="4"/>
      <c r="M34" s="4"/>
      <c r="O34" s="6" t="s">
        <v>60</v>
      </c>
      <c r="P34" s="6">
        <v>879.56103830645213</v>
      </c>
      <c r="Q34" s="6">
        <v>120.75919172583978</v>
      </c>
      <c r="R34" s="6">
        <v>7.2835949440877688</v>
      </c>
      <c r="S34" s="6">
        <v>5.0687412989300596E-8</v>
      </c>
      <c r="T34" s="6">
        <v>632.58075982877813</v>
      </c>
      <c r="U34" s="6">
        <v>1126.5413167841261</v>
      </c>
      <c r="V34" s="6">
        <v>632.58075982877813</v>
      </c>
      <c r="W34" s="6">
        <v>1126.5413167841261</v>
      </c>
    </row>
    <row r="35" spans="1:23" x14ac:dyDescent="0.35">
      <c r="A35">
        <v>34</v>
      </c>
      <c r="B35" s="8">
        <v>45200</v>
      </c>
      <c r="C35">
        <v>141607</v>
      </c>
      <c r="D35">
        <f t="shared" si="10"/>
        <v>134639.41666666669</v>
      </c>
      <c r="E35">
        <f t="shared" si="11"/>
        <v>6967.5833333333139</v>
      </c>
      <c r="F35" s="4">
        <f t="shared" si="2"/>
        <v>139977.46701388891</v>
      </c>
      <c r="G35" s="4">
        <f t="shared" si="8"/>
        <v>139050.27719907407</v>
      </c>
      <c r="H35" s="4">
        <f t="shared" si="3"/>
        <v>133667.13103718639</v>
      </c>
      <c r="I35" s="4">
        <f t="shared" si="0"/>
        <v>132037.5980510753</v>
      </c>
      <c r="J35" s="4">
        <f t="shared" si="12"/>
        <v>1629.5329861111029</v>
      </c>
      <c r="K35" s="4"/>
      <c r="L35" s="4"/>
      <c r="M35" s="4"/>
    </row>
    <row r="36" spans="1:23" x14ac:dyDescent="0.35">
      <c r="A36">
        <v>35</v>
      </c>
      <c r="B36" s="8">
        <v>45231</v>
      </c>
      <c r="C36">
        <v>141244</v>
      </c>
      <c r="D36">
        <f t="shared" si="10"/>
        <v>134770.66666666669</v>
      </c>
      <c r="E36">
        <f t="shared" si="11"/>
        <v>6473.3333333333139</v>
      </c>
      <c r="F36" s="4">
        <f t="shared" si="2"/>
        <v>139393.38368055556</v>
      </c>
      <c r="G36" s="4">
        <f t="shared" si="8"/>
        <v>137158.4623842593</v>
      </c>
      <c r="H36" s="4">
        <f t="shared" si="3"/>
        <v>134767.77540882619</v>
      </c>
      <c r="I36" s="4">
        <f t="shared" si="0"/>
        <v>132917.15908938175</v>
      </c>
      <c r="J36" s="4">
        <f t="shared" si="12"/>
        <v>1850.6163194444362</v>
      </c>
      <c r="K36" s="4"/>
      <c r="L36" s="4"/>
      <c r="M36" s="4"/>
    </row>
    <row r="37" spans="1:23" x14ac:dyDescent="0.35">
      <c r="A37">
        <v>36</v>
      </c>
      <c r="B37" s="8">
        <v>45261</v>
      </c>
      <c r="C37">
        <v>119187</v>
      </c>
      <c r="D37">
        <f t="shared" si="10"/>
        <v>134890.91666666669</v>
      </c>
      <c r="E37">
        <f t="shared" si="11"/>
        <v>-15703.916666666686</v>
      </c>
      <c r="F37" s="4">
        <f t="shared" si="2"/>
        <v>132104.53645833334</v>
      </c>
      <c r="G37" s="4">
        <f t="shared" si="8"/>
        <v>135345.87905092593</v>
      </c>
      <c r="H37" s="4">
        <f t="shared" si="3"/>
        <v>120879.18366935485</v>
      </c>
      <c r="I37" s="4">
        <f t="shared" si="0"/>
        <v>133796.7201276882</v>
      </c>
      <c r="J37" s="4">
        <f t="shared" si="12"/>
        <v>-12917.536458333336</v>
      </c>
      <c r="K37" s="4"/>
      <c r="L37" s="4"/>
      <c r="M37" s="4"/>
    </row>
    <row r="38" spans="1:23" x14ac:dyDescent="0.35">
      <c r="A38">
        <v>37</v>
      </c>
      <c r="B38" s="8">
        <v>45292</v>
      </c>
      <c r="C38">
        <v>131676</v>
      </c>
      <c r="D38">
        <f t="shared" si="10"/>
        <v>135918.375</v>
      </c>
      <c r="E38">
        <f t="shared" si="11"/>
        <v>-4242.375</v>
      </c>
      <c r="F38" s="4">
        <f t="shared" si="2"/>
        <v>134539.71701388888</v>
      </c>
      <c r="G38" s="4">
        <f t="shared" si="8"/>
        <v>136860.26793981483</v>
      </c>
      <c r="H38" s="4">
        <f t="shared" si="3"/>
        <v>131812.56415210577</v>
      </c>
      <c r="I38" s="4">
        <f t="shared" si="0"/>
        <v>134676.28116599465</v>
      </c>
      <c r="J38" s="4">
        <f>+J26</f>
        <v>-2863.7170138888823</v>
      </c>
      <c r="K38" s="4"/>
      <c r="L38" s="4"/>
      <c r="M38" s="4"/>
    </row>
    <row r="39" spans="1:23" x14ac:dyDescent="0.35">
      <c r="A39">
        <v>38</v>
      </c>
      <c r="B39" s="8">
        <v>45323</v>
      </c>
      <c r="C39">
        <v>148266</v>
      </c>
      <c r="F39" s="4">
        <f t="shared" si="2"/>
        <v>143936.55034722222</v>
      </c>
      <c r="G39" s="4">
        <f t="shared" si="8"/>
        <v>137987.27256944447</v>
      </c>
      <c r="H39" s="4">
        <f t="shared" si="3"/>
        <v>139885.29185707888</v>
      </c>
      <c r="I39" s="4">
        <f t="shared" si="0"/>
        <v>135555.84220430109</v>
      </c>
      <c r="J39" s="4">
        <f t="shared" si="12"/>
        <v>4329.4496527777819</v>
      </c>
      <c r="K39" s="4"/>
      <c r="L39" s="4"/>
      <c r="M39" s="4"/>
    </row>
    <row r="40" spans="1:23" x14ac:dyDescent="0.35">
      <c r="A40">
        <v>39</v>
      </c>
      <c r="B40" s="8">
        <v>45352</v>
      </c>
      <c r="C40">
        <v>169363</v>
      </c>
      <c r="F40" s="4">
        <f t="shared" si="2"/>
        <v>135485.55034722222</v>
      </c>
      <c r="G40" s="4">
        <f t="shared" si="8"/>
        <v>140604.75173611109</v>
      </c>
      <c r="H40" s="4">
        <f t="shared" si="3"/>
        <v>170312.85289538532</v>
      </c>
      <c r="I40" s="4">
        <f t="shared" si="0"/>
        <v>136435.40324260754</v>
      </c>
      <c r="J40" s="4">
        <f t="shared" si="12"/>
        <v>33877.449652777774</v>
      </c>
      <c r="K40" s="4"/>
      <c r="L40" s="4"/>
      <c r="M40" s="4"/>
      <c r="O40" t="s">
        <v>36</v>
      </c>
    </row>
    <row r="41" spans="1:23" ht="15" thickBot="1" x14ac:dyDescent="0.4">
      <c r="A41">
        <v>40</v>
      </c>
      <c r="B41" s="8">
        <v>45383</v>
      </c>
      <c r="C41">
        <v>134374</v>
      </c>
      <c r="F41" s="4">
        <f t="shared" si="2"/>
        <v>142392.15451388888</v>
      </c>
      <c r="G41" s="4">
        <f t="shared" si="8"/>
        <v>134076.07118055556</v>
      </c>
      <c r="H41" s="4">
        <f t="shared" si="3"/>
        <v>129296.80976702512</v>
      </c>
      <c r="I41" s="4">
        <f t="shared" si="0"/>
        <v>137314.96428091399</v>
      </c>
      <c r="J41" s="4">
        <f t="shared" si="12"/>
        <v>-8018.1545138888823</v>
      </c>
      <c r="K41" s="4"/>
      <c r="L41" s="4"/>
      <c r="M41" s="4"/>
    </row>
    <row r="42" spans="1:23" x14ac:dyDescent="0.35">
      <c r="A42">
        <v>41</v>
      </c>
      <c r="B42" s="8">
        <v>45413</v>
      </c>
      <c r="C42">
        <v>145666</v>
      </c>
      <c r="F42" s="4">
        <f t="shared" si="2"/>
        <v>124350.50868055556</v>
      </c>
      <c r="G42" s="4">
        <f t="shared" si="8"/>
        <v>135766.72395833334</v>
      </c>
      <c r="H42" s="4">
        <f t="shared" si="3"/>
        <v>159510.01663866488</v>
      </c>
      <c r="I42" s="4">
        <f t="shared" si="0"/>
        <v>138194.52531922044</v>
      </c>
      <c r="J42" s="4">
        <f t="shared" si="12"/>
        <v>21315.491319444445</v>
      </c>
      <c r="K42" s="4"/>
      <c r="L42" s="4"/>
      <c r="M42" s="4"/>
      <c r="O42" s="19" t="s">
        <v>37</v>
      </c>
      <c r="P42" s="19"/>
    </row>
    <row r="43" spans="1:23" x14ac:dyDescent="0.35">
      <c r="A43">
        <v>42</v>
      </c>
      <c r="B43" s="8">
        <v>45444</v>
      </c>
      <c r="C43">
        <v>157297</v>
      </c>
      <c r="F43" s="4">
        <f t="shared" si="2"/>
        <v>140557.50868055556</v>
      </c>
      <c r="G43" s="4">
        <f t="shared" si="8"/>
        <v>133630.85590277778</v>
      </c>
      <c r="H43" s="4">
        <f t="shared" si="3"/>
        <v>155813.57767697133</v>
      </c>
      <c r="I43" s="4">
        <f t="shared" si="0"/>
        <v>139074.08635752689</v>
      </c>
      <c r="J43" s="4">
        <f t="shared" si="12"/>
        <v>16739.491319444453</v>
      </c>
      <c r="K43" s="4"/>
      <c r="L43" s="4"/>
      <c r="M43" s="4"/>
      <c r="O43" t="s">
        <v>38</v>
      </c>
      <c r="P43">
        <v>0.37002020637158262</v>
      </c>
    </row>
    <row r="44" spans="1:23" x14ac:dyDescent="0.35">
      <c r="A44">
        <v>43</v>
      </c>
      <c r="B44" s="8">
        <v>45474</v>
      </c>
      <c r="C44">
        <v>132137</v>
      </c>
      <c r="F44" s="4">
        <f t="shared" si="2"/>
        <v>135984.55034722222</v>
      </c>
      <c r="H44" s="4">
        <f t="shared" si="3"/>
        <v>136106.09704861115</v>
      </c>
      <c r="I44" s="4">
        <f t="shared" si="0"/>
        <v>139953.64739583337</v>
      </c>
      <c r="J44" s="4">
        <f t="shared" si="12"/>
        <v>-3847.5503472222254</v>
      </c>
      <c r="K44" s="4"/>
      <c r="L44" s="4"/>
      <c r="M44" s="4"/>
      <c r="O44" t="s">
        <v>39</v>
      </c>
      <c r="P44">
        <v>0.1369149531232686</v>
      </c>
    </row>
    <row r="45" spans="1:23" x14ac:dyDescent="0.35">
      <c r="A45">
        <v>44</v>
      </c>
      <c r="B45" s="8">
        <v>45505</v>
      </c>
      <c r="H45" s="4">
        <f t="shared" si="3"/>
        <v>94504.116420250924</v>
      </c>
      <c r="I45" s="4">
        <f t="shared" si="0"/>
        <v>140833.20843413981</v>
      </c>
      <c r="J45" s="4">
        <f t="shared" si="12"/>
        <v>-46329.092013888891</v>
      </c>
      <c r="K45" s="4"/>
      <c r="L45" s="4"/>
      <c r="M45" s="4"/>
      <c r="O45" t="s">
        <v>40</v>
      </c>
      <c r="P45">
        <v>0.11478456730591652</v>
      </c>
    </row>
    <row r="46" spans="1:23" x14ac:dyDescent="0.35">
      <c r="A46">
        <v>45</v>
      </c>
      <c r="B46" s="8">
        <v>45536</v>
      </c>
      <c r="H46" s="4">
        <f t="shared" si="3"/>
        <v>135946.78856966848</v>
      </c>
      <c r="I46" s="4">
        <f t="shared" si="0"/>
        <v>141712.76947244626</v>
      </c>
      <c r="J46" s="4">
        <f t="shared" si="12"/>
        <v>-5765.9809027777774</v>
      </c>
      <c r="K46" s="4"/>
      <c r="L46" s="4"/>
      <c r="M46" s="4"/>
      <c r="O46" t="s">
        <v>41</v>
      </c>
      <c r="P46">
        <v>12416.005352717046</v>
      </c>
    </row>
    <row r="47" spans="1:23" ht="15" thickBot="1" x14ac:dyDescent="0.4">
      <c r="A47">
        <v>46</v>
      </c>
      <c r="B47" s="8">
        <v>45566</v>
      </c>
      <c r="H47" s="4">
        <f t="shared" si="3"/>
        <v>144221.86349686381</v>
      </c>
      <c r="I47" s="4">
        <f t="shared" si="0"/>
        <v>142592.33051075271</v>
      </c>
      <c r="J47" s="4">
        <f t="shared" si="12"/>
        <v>1629.5329861111029</v>
      </c>
      <c r="K47" s="4"/>
      <c r="L47" s="4"/>
      <c r="M47" s="4"/>
      <c r="O47" s="6" t="s">
        <v>42</v>
      </c>
      <c r="P47" s="6">
        <v>41</v>
      </c>
    </row>
    <row r="48" spans="1:23" x14ac:dyDescent="0.35">
      <c r="A48">
        <v>47</v>
      </c>
      <c r="B48" s="8">
        <v>45597</v>
      </c>
      <c r="H48" s="4">
        <f t="shared" si="3"/>
        <v>145322.5078685036</v>
      </c>
      <c r="I48" s="4">
        <f t="shared" si="0"/>
        <v>143471.89154905916</v>
      </c>
      <c r="J48" s="4">
        <f t="shared" si="12"/>
        <v>1850.6163194444362</v>
      </c>
      <c r="K48" s="4"/>
      <c r="L48" s="4"/>
      <c r="M48" s="4"/>
    </row>
    <row r="49" spans="1:23" ht="15" thickBot="1" x14ac:dyDescent="0.4">
      <c r="A49">
        <v>48</v>
      </c>
      <c r="B49" s="8">
        <v>45627</v>
      </c>
      <c r="H49" s="4">
        <f t="shared" si="3"/>
        <v>131433.91612903227</v>
      </c>
      <c r="I49" s="4">
        <f t="shared" si="0"/>
        <v>144351.45258736561</v>
      </c>
      <c r="J49" s="4">
        <f t="shared" si="12"/>
        <v>-12917.536458333336</v>
      </c>
      <c r="K49" s="4"/>
      <c r="L49" s="4"/>
      <c r="M49" s="4"/>
      <c r="O49" t="s">
        <v>43</v>
      </c>
    </row>
    <row r="50" spans="1:23" x14ac:dyDescent="0.35">
      <c r="B50" s="8"/>
      <c r="O50" s="7"/>
      <c r="P50" s="7" t="s">
        <v>48</v>
      </c>
      <c r="Q50" s="7" t="s">
        <v>49</v>
      </c>
      <c r="R50" s="7" t="s">
        <v>50</v>
      </c>
      <c r="S50" s="7" t="s">
        <v>51</v>
      </c>
      <c r="T50" s="7" t="s">
        <v>52</v>
      </c>
    </row>
    <row r="51" spans="1:23" x14ac:dyDescent="0.35">
      <c r="B51" s="8"/>
      <c r="O51" t="s">
        <v>44</v>
      </c>
      <c r="P51">
        <v>1</v>
      </c>
      <c r="Q51">
        <v>953730516.43181133</v>
      </c>
      <c r="R51">
        <v>953730516.43181133</v>
      </c>
      <c r="S51">
        <v>6.186740450585174</v>
      </c>
      <c r="T51">
        <v>1.7255495397057341E-2</v>
      </c>
    </row>
    <row r="52" spans="1:23" x14ac:dyDescent="0.35">
      <c r="B52" s="8"/>
      <c r="O52" t="s">
        <v>45</v>
      </c>
      <c r="P52">
        <v>39</v>
      </c>
      <c r="Q52">
        <v>6012130367.8292341</v>
      </c>
      <c r="R52">
        <v>154157188.91869831</v>
      </c>
    </row>
    <row r="53" spans="1:23" ht="15" thickBot="1" x14ac:dyDescent="0.4">
      <c r="B53" s="8"/>
      <c r="O53" s="6" t="s">
        <v>46</v>
      </c>
      <c r="P53" s="6">
        <v>40</v>
      </c>
      <c r="Q53" s="6">
        <v>6965860884.2610455</v>
      </c>
      <c r="R53" s="6"/>
      <c r="S53" s="6"/>
      <c r="T53" s="6"/>
    </row>
    <row r="54" spans="1:23" x14ac:dyDescent="0.35">
      <c r="B54" s="8"/>
    </row>
    <row r="55" spans="1:23" x14ac:dyDescent="0.35">
      <c r="B55" s="8"/>
      <c r="P55" t="s">
        <v>53</v>
      </c>
      <c r="Q55" t="s">
        <v>41</v>
      </c>
      <c r="R55" t="s">
        <v>54</v>
      </c>
      <c r="S55" t="s">
        <v>55</v>
      </c>
      <c r="T55" t="s">
        <v>56</v>
      </c>
      <c r="U55" t="s">
        <v>57</v>
      </c>
      <c r="V55" t="s">
        <v>58</v>
      </c>
      <c r="W55" t="s">
        <v>59</v>
      </c>
    </row>
    <row r="56" spans="1:23" x14ac:dyDescent="0.35">
      <c r="B56" s="8"/>
      <c r="O56" t="s">
        <v>47</v>
      </c>
      <c r="P56">
        <v>115824.0547026229</v>
      </c>
      <c r="Q56">
        <v>4093.720990487268</v>
      </c>
      <c r="R56">
        <v>28.293099351853137</v>
      </c>
      <c r="S56">
        <v>1.3206894325572214E-27</v>
      </c>
      <c r="T56">
        <v>107543.72242600041</v>
      </c>
      <c r="U56">
        <v>124104.38697924539</v>
      </c>
      <c r="V56">
        <v>107543.72242600041</v>
      </c>
      <c r="W56">
        <v>124104.38697924539</v>
      </c>
    </row>
    <row r="57" spans="1:23" x14ac:dyDescent="0.35">
      <c r="B57" s="8"/>
      <c r="O57" t="s">
        <v>60</v>
      </c>
      <c r="P57">
        <v>407.62132210607859</v>
      </c>
      <c r="Q57">
        <v>163.87999609996473</v>
      </c>
      <c r="R57">
        <v>2.4873159129039442</v>
      </c>
      <c r="S57">
        <v>1.7255495397057299E-2</v>
      </c>
      <c r="T57">
        <v>76.142742019020375</v>
      </c>
      <c r="U57">
        <v>739.09990219313681</v>
      </c>
      <c r="V57">
        <v>76.142742019020375</v>
      </c>
      <c r="W57">
        <v>739.09990219313681</v>
      </c>
    </row>
    <row r="58" spans="1:23" x14ac:dyDescent="0.35">
      <c r="B58" s="8"/>
    </row>
    <row r="59" spans="1:23" x14ac:dyDescent="0.35">
      <c r="B59" s="8"/>
    </row>
    <row r="60" spans="1:23" x14ac:dyDescent="0.35">
      <c r="B60" s="8"/>
    </row>
    <row r="61" spans="1:23" x14ac:dyDescent="0.35">
      <c r="B61" s="8"/>
    </row>
    <row r="62" spans="1:23" x14ac:dyDescent="0.35">
      <c r="B62" s="8"/>
    </row>
    <row r="63" spans="1:23" x14ac:dyDescent="0.35">
      <c r="B63" s="8"/>
    </row>
    <row r="64" spans="1:23" x14ac:dyDescent="0.35">
      <c r="B64" s="8"/>
    </row>
    <row r="65" spans="2:23" x14ac:dyDescent="0.35">
      <c r="B65" s="8"/>
    </row>
    <row r="66" spans="2:23" x14ac:dyDescent="0.35">
      <c r="B66" s="8"/>
      <c r="O66" s="38"/>
      <c r="P66" s="38"/>
      <c r="Q66" s="38"/>
      <c r="R66" s="38"/>
      <c r="S66" s="38"/>
      <c r="T66" s="38"/>
    </row>
    <row r="67" spans="2:23" x14ac:dyDescent="0.35">
      <c r="B67" s="8"/>
    </row>
    <row r="68" spans="2:23" x14ac:dyDescent="0.35">
      <c r="B68" s="8"/>
    </row>
    <row r="71" spans="2:23" x14ac:dyDescent="0.35">
      <c r="O71" s="38"/>
      <c r="P71" s="38"/>
      <c r="Q71" s="38"/>
      <c r="R71" s="38"/>
      <c r="S71" s="38"/>
      <c r="T71" s="38"/>
      <c r="U71" s="38"/>
      <c r="V71" s="38"/>
      <c r="W71" s="38"/>
    </row>
  </sheetData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BDFD9-2F26-470D-B899-4768917CAF22}">
  <dimension ref="A1:S64"/>
  <sheetViews>
    <sheetView topLeftCell="A36" workbookViewId="0">
      <selection activeCell="K48" sqref="K48"/>
    </sheetView>
  </sheetViews>
  <sheetFormatPr defaultRowHeight="14.5" x14ac:dyDescent="0.35"/>
  <sheetData>
    <row r="1" spans="1:19" x14ac:dyDescent="0.35">
      <c r="B1" s="39" t="s">
        <v>63</v>
      </c>
      <c r="C1" s="40"/>
      <c r="J1" s="39" t="s">
        <v>64</v>
      </c>
      <c r="K1" s="40"/>
      <c r="R1" s="39" t="s">
        <v>67</v>
      </c>
      <c r="S1" s="40"/>
    </row>
    <row r="2" spans="1:19" ht="15" thickBot="1" x14ac:dyDescent="0.4">
      <c r="B2" s="43" t="s">
        <v>65</v>
      </c>
      <c r="C2" s="44">
        <v>10</v>
      </c>
      <c r="J2" s="41" t="s">
        <v>65</v>
      </c>
      <c r="K2" s="42">
        <v>0</v>
      </c>
      <c r="R2" s="41" t="s">
        <v>65</v>
      </c>
      <c r="S2" s="42">
        <v>30</v>
      </c>
    </row>
    <row r="3" spans="1:19" ht="15" thickBot="1" x14ac:dyDescent="0.4">
      <c r="J3" s="43" t="s">
        <v>66</v>
      </c>
      <c r="K3" s="44">
        <v>2</v>
      </c>
      <c r="R3" s="41" t="s">
        <v>66</v>
      </c>
      <c r="S3" s="42">
        <v>-0.3</v>
      </c>
    </row>
    <row r="4" spans="1:19" ht="15" thickBot="1" x14ac:dyDescent="0.4">
      <c r="R4" s="43" t="s">
        <v>68</v>
      </c>
      <c r="S4" s="44">
        <v>0.2</v>
      </c>
    </row>
    <row r="5" spans="1:19" x14ac:dyDescent="0.35">
      <c r="A5">
        <v>1</v>
      </c>
      <c r="B5">
        <f>+C2</f>
        <v>10</v>
      </c>
      <c r="I5">
        <v>1</v>
      </c>
      <c r="J5">
        <f t="shared" ref="J5:J20" si="0">+$K$2+$K$3*A5</f>
        <v>2</v>
      </c>
      <c r="Q5">
        <v>1</v>
      </c>
      <c r="R5" s="20">
        <f t="shared" ref="R5:R20" si="1">+$S$2+$S$3*Q5+$S$4*Q5^2</f>
        <v>29.9</v>
      </c>
      <c r="S5">
        <v>1</v>
      </c>
    </row>
    <row r="6" spans="1:19" x14ac:dyDescent="0.35">
      <c r="A6">
        <v>2</v>
      </c>
      <c r="B6">
        <f>+B5</f>
        <v>10</v>
      </c>
      <c r="I6">
        <v>2</v>
      </c>
      <c r="J6">
        <f t="shared" si="0"/>
        <v>4</v>
      </c>
      <c r="Q6">
        <v>2</v>
      </c>
      <c r="R6" s="20">
        <f t="shared" si="1"/>
        <v>30.2</v>
      </c>
      <c r="S6">
        <v>2</v>
      </c>
    </row>
    <row r="7" spans="1:19" x14ac:dyDescent="0.35">
      <c r="A7">
        <v>3</v>
      </c>
      <c r="B7">
        <f t="shared" ref="B7:B20" si="2">+B6</f>
        <v>10</v>
      </c>
      <c r="I7">
        <v>3</v>
      </c>
      <c r="J7">
        <f t="shared" si="0"/>
        <v>6</v>
      </c>
      <c r="Q7">
        <v>3</v>
      </c>
      <c r="R7" s="20">
        <f t="shared" si="1"/>
        <v>30.900000000000002</v>
      </c>
      <c r="S7">
        <v>3</v>
      </c>
    </row>
    <row r="8" spans="1:19" x14ac:dyDescent="0.35">
      <c r="A8">
        <v>4</v>
      </c>
      <c r="B8">
        <f t="shared" si="2"/>
        <v>10</v>
      </c>
      <c r="I8">
        <v>4</v>
      </c>
      <c r="J8">
        <f t="shared" si="0"/>
        <v>8</v>
      </c>
      <c r="Q8">
        <v>4</v>
      </c>
      <c r="R8" s="20">
        <f t="shared" si="1"/>
        <v>32</v>
      </c>
      <c r="S8">
        <v>4</v>
      </c>
    </row>
    <row r="9" spans="1:19" x14ac:dyDescent="0.35">
      <c r="A9">
        <v>5</v>
      </c>
      <c r="B9">
        <f t="shared" si="2"/>
        <v>10</v>
      </c>
      <c r="I9">
        <v>5</v>
      </c>
      <c r="J9">
        <f t="shared" si="0"/>
        <v>10</v>
      </c>
      <c r="Q9">
        <v>5</v>
      </c>
      <c r="R9" s="20">
        <f t="shared" si="1"/>
        <v>33.5</v>
      </c>
      <c r="S9">
        <v>5</v>
      </c>
    </row>
    <row r="10" spans="1:19" x14ac:dyDescent="0.35">
      <c r="A10">
        <v>6</v>
      </c>
      <c r="B10">
        <f t="shared" si="2"/>
        <v>10</v>
      </c>
      <c r="I10">
        <v>6</v>
      </c>
      <c r="J10">
        <f t="shared" si="0"/>
        <v>12</v>
      </c>
      <c r="Q10">
        <v>6</v>
      </c>
      <c r="R10" s="20">
        <f t="shared" si="1"/>
        <v>35.4</v>
      </c>
      <c r="S10">
        <v>6</v>
      </c>
    </row>
    <row r="11" spans="1:19" x14ac:dyDescent="0.35">
      <c r="A11">
        <v>7</v>
      </c>
      <c r="B11">
        <f t="shared" si="2"/>
        <v>10</v>
      </c>
      <c r="I11">
        <v>7</v>
      </c>
      <c r="J11">
        <f t="shared" si="0"/>
        <v>14</v>
      </c>
      <c r="Q11">
        <v>7</v>
      </c>
      <c r="R11" s="20">
        <f t="shared" si="1"/>
        <v>37.700000000000003</v>
      </c>
      <c r="S11">
        <v>7</v>
      </c>
    </row>
    <row r="12" spans="1:19" x14ac:dyDescent="0.35">
      <c r="A12">
        <v>8</v>
      </c>
      <c r="B12">
        <f t="shared" si="2"/>
        <v>10</v>
      </c>
      <c r="I12">
        <v>8</v>
      </c>
      <c r="J12">
        <f t="shared" si="0"/>
        <v>16</v>
      </c>
      <c r="Q12">
        <v>8</v>
      </c>
      <c r="R12" s="20">
        <f t="shared" si="1"/>
        <v>40.400000000000006</v>
      </c>
      <c r="S12">
        <v>8</v>
      </c>
    </row>
    <row r="13" spans="1:19" x14ac:dyDescent="0.35">
      <c r="A13">
        <v>9</v>
      </c>
      <c r="B13">
        <f t="shared" si="2"/>
        <v>10</v>
      </c>
      <c r="I13">
        <v>9</v>
      </c>
      <c r="J13">
        <f t="shared" si="0"/>
        <v>18</v>
      </c>
      <c r="Q13">
        <v>9</v>
      </c>
      <c r="R13" s="20">
        <f t="shared" si="1"/>
        <v>43.5</v>
      </c>
      <c r="S13">
        <v>9</v>
      </c>
    </row>
    <row r="14" spans="1:19" x14ac:dyDescent="0.35">
      <c r="A14">
        <v>10</v>
      </c>
      <c r="B14">
        <f t="shared" si="2"/>
        <v>10</v>
      </c>
      <c r="I14">
        <v>10</v>
      </c>
      <c r="J14">
        <f t="shared" si="0"/>
        <v>20</v>
      </c>
      <c r="Q14">
        <v>10</v>
      </c>
      <c r="R14" s="20">
        <f t="shared" si="1"/>
        <v>47</v>
      </c>
      <c r="S14">
        <v>10</v>
      </c>
    </row>
    <row r="15" spans="1:19" x14ac:dyDescent="0.35">
      <c r="A15">
        <v>11</v>
      </c>
      <c r="B15">
        <f t="shared" si="2"/>
        <v>10</v>
      </c>
      <c r="I15">
        <v>11</v>
      </c>
      <c r="J15">
        <f t="shared" si="0"/>
        <v>22</v>
      </c>
      <c r="Q15">
        <v>11</v>
      </c>
      <c r="R15" s="20">
        <f t="shared" si="1"/>
        <v>50.900000000000006</v>
      </c>
      <c r="S15">
        <v>11</v>
      </c>
    </row>
    <row r="16" spans="1:19" x14ac:dyDescent="0.35">
      <c r="A16">
        <v>12</v>
      </c>
      <c r="B16">
        <f t="shared" si="2"/>
        <v>10</v>
      </c>
      <c r="I16">
        <v>12</v>
      </c>
      <c r="J16">
        <f t="shared" si="0"/>
        <v>24</v>
      </c>
      <c r="Q16">
        <v>12</v>
      </c>
      <c r="R16" s="20">
        <f t="shared" si="1"/>
        <v>55.2</v>
      </c>
      <c r="S16">
        <v>12</v>
      </c>
    </row>
    <row r="17" spans="1:19" x14ac:dyDescent="0.35">
      <c r="A17">
        <v>13</v>
      </c>
      <c r="B17">
        <f t="shared" si="2"/>
        <v>10</v>
      </c>
      <c r="I17">
        <v>13</v>
      </c>
      <c r="J17">
        <f t="shared" si="0"/>
        <v>26</v>
      </c>
      <c r="Q17">
        <v>13</v>
      </c>
      <c r="R17" s="20">
        <f t="shared" si="1"/>
        <v>59.900000000000006</v>
      </c>
      <c r="S17">
        <v>13</v>
      </c>
    </row>
    <row r="18" spans="1:19" x14ac:dyDescent="0.35">
      <c r="A18">
        <v>14</v>
      </c>
      <c r="B18">
        <f t="shared" si="2"/>
        <v>10</v>
      </c>
      <c r="I18">
        <v>14</v>
      </c>
      <c r="J18">
        <f t="shared" si="0"/>
        <v>28</v>
      </c>
      <c r="Q18">
        <v>14</v>
      </c>
      <c r="R18" s="20">
        <f t="shared" si="1"/>
        <v>65</v>
      </c>
      <c r="S18">
        <v>14</v>
      </c>
    </row>
    <row r="19" spans="1:19" x14ac:dyDescent="0.35">
      <c r="A19">
        <v>15</v>
      </c>
      <c r="B19">
        <f t="shared" si="2"/>
        <v>10</v>
      </c>
      <c r="I19">
        <v>15</v>
      </c>
      <c r="J19">
        <f t="shared" si="0"/>
        <v>30</v>
      </c>
      <c r="Q19">
        <v>15</v>
      </c>
      <c r="R19" s="20">
        <f t="shared" si="1"/>
        <v>70.5</v>
      </c>
      <c r="S19">
        <v>15</v>
      </c>
    </row>
    <row r="20" spans="1:19" x14ac:dyDescent="0.35">
      <c r="A20">
        <v>16</v>
      </c>
      <c r="B20">
        <f t="shared" si="2"/>
        <v>10</v>
      </c>
      <c r="I20">
        <v>16</v>
      </c>
      <c r="J20">
        <f t="shared" si="0"/>
        <v>32</v>
      </c>
      <c r="Q20">
        <v>16</v>
      </c>
      <c r="R20">
        <f t="shared" si="1"/>
        <v>76.400000000000006</v>
      </c>
      <c r="S20">
        <v>16</v>
      </c>
    </row>
    <row r="21" spans="1:19" x14ac:dyDescent="0.35">
      <c r="J21">
        <f>EXP(1)</f>
        <v>2.7182818284590451</v>
      </c>
    </row>
    <row r="22" spans="1:19" ht="15" thickBot="1" x14ac:dyDescent="0.4"/>
    <row r="23" spans="1:19" ht="15" thickBot="1" x14ac:dyDescent="0.4">
      <c r="B23" s="39" t="s">
        <v>69</v>
      </c>
      <c r="C23" s="40"/>
      <c r="J23" s="45" t="s">
        <v>70</v>
      </c>
      <c r="K23" s="46"/>
    </row>
    <row r="24" spans="1:19" x14ac:dyDescent="0.35">
      <c r="B24" s="41" t="s">
        <v>65</v>
      </c>
      <c r="C24" s="42">
        <v>1</v>
      </c>
    </row>
    <row r="25" spans="1:19" ht="15" thickBot="1" x14ac:dyDescent="0.4">
      <c r="B25" s="43" t="s">
        <v>66</v>
      </c>
      <c r="C25" s="44">
        <v>0.3</v>
      </c>
    </row>
    <row r="27" spans="1:19" x14ac:dyDescent="0.35">
      <c r="A27">
        <v>1</v>
      </c>
      <c r="B27" s="20">
        <f t="shared" ref="B27:B42" si="3">+$C$24*$C$25^S5</f>
        <v>0.3</v>
      </c>
      <c r="I27">
        <v>1</v>
      </c>
      <c r="J27">
        <f t="shared" ref="J27:J42" si="4">LN($C$24)+I27*LN($C$25)</f>
        <v>-1.2039728043259361</v>
      </c>
    </row>
    <row r="28" spans="1:19" x14ac:dyDescent="0.35">
      <c r="A28">
        <v>2</v>
      </c>
      <c r="B28" s="20">
        <f t="shared" si="3"/>
        <v>0.09</v>
      </c>
      <c r="I28">
        <v>2</v>
      </c>
      <c r="J28">
        <f t="shared" si="4"/>
        <v>-2.4079456086518722</v>
      </c>
    </row>
    <row r="29" spans="1:19" x14ac:dyDescent="0.35">
      <c r="A29">
        <v>3</v>
      </c>
      <c r="B29" s="20">
        <f t="shared" si="3"/>
        <v>2.7E-2</v>
      </c>
      <c r="I29">
        <v>3</v>
      </c>
      <c r="J29">
        <f t="shared" si="4"/>
        <v>-3.6119184129778086</v>
      </c>
    </row>
    <row r="30" spans="1:19" x14ac:dyDescent="0.35">
      <c r="A30">
        <v>4</v>
      </c>
      <c r="B30" s="20">
        <f t="shared" si="3"/>
        <v>8.0999999999999996E-3</v>
      </c>
      <c r="I30">
        <v>4</v>
      </c>
      <c r="J30">
        <f t="shared" si="4"/>
        <v>-4.8158912173037445</v>
      </c>
    </row>
    <row r="31" spans="1:19" x14ac:dyDescent="0.35">
      <c r="A31">
        <v>5</v>
      </c>
      <c r="B31" s="20">
        <f t="shared" si="3"/>
        <v>2.4299999999999999E-3</v>
      </c>
      <c r="I31">
        <v>5</v>
      </c>
      <c r="J31">
        <f t="shared" si="4"/>
        <v>-6.0198640216296804</v>
      </c>
    </row>
    <row r="32" spans="1:19" x14ac:dyDescent="0.35">
      <c r="A32">
        <v>6</v>
      </c>
      <c r="B32" s="20">
        <f t="shared" si="3"/>
        <v>7.2899999999999994E-4</v>
      </c>
      <c r="I32">
        <v>6</v>
      </c>
      <c r="J32">
        <f t="shared" si="4"/>
        <v>-7.2238368259556172</v>
      </c>
    </row>
    <row r="33" spans="1:12" x14ac:dyDescent="0.35">
      <c r="A33">
        <v>7</v>
      </c>
      <c r="B33" s="20">
        <f t="shared" si="3"/>
        <v>2.1869999999999998E-4</v>
      </c>
      <c r="I33">
        <v>7</v>
      </c>
      <c r="J33">
        <f t="shared" si="4"/>
        <v>-8.4278096302815531</v>
      </c>
    </row>
    <row r="34" spans="1:12" x14ac:dyDescent="0.35">
      <c r="A34">
        <v>8</v>
      </c>
      <c r="B34" s="20">
        <f t="shared" si="3"/>
        <v>6.560999999999999E-5</v>
      </c>
      <c r="I34">
        <v>8</v>
      </c>
      <c r="J34">
        <f t="shared" si="4"/>
        <v>-9.631782434607489</v>
      </c>
    </row>
    <row r="35" spans="1:12" x14ac:dyDescent="0.35">
      <c r="A35">
        <v>9</v>
      </c>
      <c r="B35" s="20">
        <f t="shared" si="3"/>
        <v>1.9682999999999998E-5</v>
      </c>
      <c r="I35">
        <v>9</v>
      </c>
      <c r="J35">
        <f t="shared" si="4"/>
        <v>-10.835755238933425</v>
      </c>
    </row>
    <row r="36" spans="1:12" x14ac:dyDescent="0.35">
      <c r="A36">
        <v>10</v>
      </c>
      <c r="B36" s="20">
        <f t="shared" si="3"/>
        <v>5.9048999999999991E-6</v>
      </c>
      <c r="I36">
        <v>10</v>
      </c>
      <c r="J36">
        <f t="shared" si="4"/>
        <v>-12.039728043259361</v>
      </c>
    </row>
    <row r="37" spans="1:12" x14ac:dyDescent="0.35">
      <c r="A37">
        <v>11</v>
      </c>
      <c r="B37" s="20">
        <f t="shared" si="3"/>
        <v>1.7714699999999997E-6</v>
      </c>
      <c r="I37">
        <v>11</v>
      </c>
      <c r="J37">
        <f t="shared" si="4"/>
        <v>-13.243700847585297</v>
      </c>
    </row>
    <row r="38" spans="1:12" x14ac:dyDescent="0.35">
      <c r="A38">
        <v>12</v>
      </c>
      <c r="B38" s="20">
        <f t="shared" si="3"/>
        <v>5.3144099999999987E-7</v>
      </c>
      <c r="I38">
        <v>12</v>
      </c>
      <c r="J38">
        <f t="shared" si="4"/>
        <v>-14.447673651911234</v>
      </c>
    </row>
    <row r="39" spans="1:12" x14ac:dyDescent="0.35">
      <c r="A39">
        <v>13</v>
      </c>
      <c r="B39" s="20">
        <f t="shared" si="3"/>
        <v>1.5943229999999997E-7</v>
      </c>
      <c r="I39">
        <v>13</v>
      </c>
      <c r="J39">
        <f t="shared" si="4"/>
        <v>-15.65164645623717</v>
      </c>
    </row>
    <row r="40" spans="1:12" x14ac:dyDescent="0.35">
      <c r="A40">
        <v>14</v>
      </c>
      <c r="B40" s="20">
        <f t="shared" si="3"/>
        <v>4.7829689999999986E-8</v>
      </c>
      <c r="I40">
        <v>14</v>
      </c>
      <c r="J40">
        <f t="shared" si="4"/>
        <v>-16.855619260563106</v>
      </c>
    </row>
    <row r="41" spans="1:12" x14ac:dyDescent="0.35">
      <c r="A41">
        <v>15</v>
      </c>
      <c r="B41" s="20">
        <f t="shared" si="3"/>
        <v>1.4348906999999997E-8</v>
      </c>
      <c r="I41">
        <v>15</v>
      </c>
      <c r="J41">
        <f t="shared" si="4"/>
        <v>-18.059592064889042</v>
      </c>
    </row>
    <row r="42" spans="1:12" x14ac:dyDescent="0.35">
      <c r="A42">
        <v>16</v>
      </c>
      <c r="B42" s="20">
        <f t="shared" si="3"/>
        <v>4.3046720999999984E-9</v>
      </c>
      <c r="I42">
        <v>16</v>
      </c>
      <c r="J42">
        <f t="shared" si="4"/>
        <v>-19.263564869214978</v>
      </c>
    </row>
    <row r="43" spans="1:12" x14ac:dyDescent="0.35">
      <c r="H43" s="20"/>
    </row>
    <row r="44" spans="1:12" ht="15" thickBot="1" x14ac:dyDescent="0.4">
      <c r="H44" s="20"/>
    </row>
    <row r="45" spans="1:12" x14ac:dyDescent="0.35">
      <c r="B45" s="39" t="s">
        <v>71</v>
      </c>
      <c r="C45" s="40"/>
      <c r="H45" s="20"/>
      <c r="J45" s="39" t="s">
        <v>73</v>
      </c>
      <c r="K45" s="47"/>
      <c r="L45" s="40"/>
    </row>
    <row r="46" spans="1:12" x14ac:dyDescent="0.35">
      <c r="B46" s="41" t="s">
        <v>65</v>
      </c>
      <c r="C46" s="42">
        <v>1</v>
      </c>
      <c r="H46" s="20"/>
      <c r="J46" s="41" t="s">
        <v>65</v>
      </c>
      <c r="K46" s="48">
        <v>10</v>
      </c>
      <c r="L46" s="42"/>
    </row>
    <row r="47" spans="1:12" x14ac:dyDescent="0.35">
      <c r="B47" s="41" t="s">
        <v>66</v>
      </c>
      <c r="C47" s="42">
        <v>0.3</v>
      </c>
      <c r="H47" s="20"/>
      <c r="J47" s="41" t="s">
        <v>66</v>
      </c>
      <c r="K47" s="48">
        <v>0.6</v>
      </c>
      <c r="L47" s="42"/>
    </row>
    <row r="48" spans="1:12" ht="15" thickBot="1" x14ac:dyDescent="0.4">
      <c r="B48" s="43" t="s">
        <v>72</v>
      </c>
      <c r="C48" s="44">
        <v>4</v>
      </c>
      <c r="H48" s="20"/>
      <c r="J48" s="43" t="s">
        <v>72</v>
      </c>
      <c r="K48" s="49">
        <v>5</v>
      </c>
      <c r="L48" s="44"/>
    </row>
    <row r="49" spans="1:11" x14ac:dyDescent="0.35">
      <c r="A49">
        <v>1</v>
      </c>
      <c r="B49" s="20">
        <f t="shared" ref="B49:B64" si="5">+$C$48+$C$46*$C$47^A49</f>
        <v>4.3</v>
      </c>
      <c r="H49" s="20"/>
      <c r="I49">
        <v>1</v>
      </c>
      <c r="J49" s="20">
        <f t="shared" ref="J49:J64" si="6">+$K$48*$J$21^(-$K$46*($J$21^(-$K$47*I49)))</f>
        <v>2.0678134351843062E-2</v>
      </c>
      <c r="K49">
        <f t="shared" ref="K49:K64" si="7">LN($K$48)+$K$47^I49*(LN($K$46))</f>
        <v>2.9909889682305275</v>
      </c>
    </row>
    <row r="50" spans="1:11" x14ac:dyDescent="0.35">
      <c r="A50">
        <v>2</v>
      </c>
      <c r="B50" s="20">
        <f t="shared" si="5"/>
        <v>4.09</v>
      </c>
      <c r="H50" s="20"/>
      <c r="I50">
        <v>2</v>
      </c>
      <c r="J50" s="20">
        <f t="shared" si="6"/>
        <v>0.24598020674134535</v>
      </c>
      <c r="K50">
        <f t="shared" si="7"/>
        <v>2.4383685459119566</v>
      </c>
    </row>
    <row r="51" spans="1:11" x14ac:dyDescent="0.35">
      <c r="A51">
        <v>3</v>
      </c>
      <c r="B51" s="20">
        <f t="shared" si="5"/>
        <v>4.0270000000000001</v>
      </c>
      <c r="H51" s="20"/>
      <c r="I51">
        <v>3</v>
      </c>
      <c r="J51" s="20">
        <f t="shared" si="6"/>
        <v>0.95738375520627461</v>
      </c>
      <c r="K51">
        <f t="shared" si="7"/>
        <v>2.1067962925208144</v>
      </c>
    </row>
    <row r="52" spans="1:11" x14ac:dyDescent="0.35">
      <c r="A52">
        <v>4</v>
      </c>
      <c r="B52" s="20">
        <f t="shared" si="5"/>
        <v>4.0080999999999998</v>
      </c>
      <c r="H52" s="20"/>
      <c r="I52">
        <v>4</v>
      </c>
      <c r="J52" s="20">
        <f t="shared" si="6"/>
        <v>2.0183056646011006</v>
      </c>
      <c r="K52">
        <f t="shared" si="7"/>
        <v>1.9078529404861286</v>
      </c>
    </row>
    <row r="53" spans="1:11" x14ac:dyDescent="0.35">
      <c r="A53">
        <v>5</v>
      </c>
      <c r="B53" s="20">
        <f t="shared" si="5"/>
        <v>4.0024300000000004</v>
      </c>
      <c r="H53" s="20"/>
      <c r="I53">
        <v>5</v>
      </c>
      <c r="J53" s="20">
        <f t="shared" si="6"/>
        <v>3.0391176566179383</v>
      </c>
      <c r="K53">
        <f t="shared" si="7"/>
        <v>1.7884869292653174</v>
      </c>
    </row>
    <row r="54" spans="1:11" x14ac:dyDescent="0.35">
      <c r="A54">
        <v>6</v>
      </c>
      <c r="B54" s="20">
        <f t="shared" si="5"/>
        <v>4.0007289999999998</v>
      </c>
      <c r="H54" s="20"/>
      <c r="I54">
        <v>6</v>
      </c>
      <c r="J54" s="20">
        <f t="shared" si="6"/>
        <v>3.8045612960363395</v>
      </c>
      <c r="K54">
        <f t="shared" si="7"/>
        <v>1.7168673225328304</v>
      </c>
    </row>
    <row r="55" spans="1:11" x14ac:dyDescent="0.35">
      <c r="A55">
        <v>7</v>
      </c>
      <c r="B55" s="20">
        <f t="shared" si="5"/>
        <v>4.0002186999999996</v>
      </c>
      <c r="I55">
        <v>7</v>
      </c>
      <c r="J55" s="20">
        <f t="shared" si="6"/>
        <v>4.303730239629985</v>
      </c>
      <c r="K55">
        <f t="shared" si="7"/>
        <v>1.6738955584933384</v>
      </c>
    </row>
    <row r="56" spans="1:11" x14ac:dyDescent="0.35">
      <c r="A56">
        <v>8</v>
      </c>
      <c r="B56" s="20">
        <f t="shared" si="5"/>
        <v>4.00006561</v>
      </c>
      <c r="I56">
        <v>8</v>
      </c>
      <c r="J56" s="20">
        <f t="shared" si="6"/>
        <v>4.6049897411611074</v>
      </c>
      <c r="K56">
        <f t="shared" si="7"/>
        <v>1.648112500069643</v>
      </c>
    </row>
    <row r="57" spans="1:11" x14ac:dyDescent="0.35">
      <c r="A57">
        <v>9</v>
      </c>
      <c r="B57" s="20">
        <f t="shared" si="5"/>
        <v>4.0000196829999997</v>
      </c>
      <c r="I57">
        <v>9</v>
      </c>
      <c r="J57" s="20">
        <f t="shared" si="6"/>
        <v>4.779194907900199</v>
      </c>
      <c r="K57">
        <f t="shared" si="7"/>
        <v>1.632642665015426</v>
      </c>
    </row>
    <row r="58" spans="1:11" x14ac:dyDescent="0.35">
      <c r="A58">
        <v>10</v>
      </c>
      <c r="B58" s="20">
        <f t="shared" si="5"/>
        <v>4.0000059049000001</v>
      </c>
      <c r="I58">
        <v>10</v>
      </c>
      <c r="J58" s="20">
        <f t="shared" si="6"/>
        <v>4.8775858308655673</v>
      </c>
      <c r="K58">
        <f t="shared" si="7"/>
        <v>1.6233607639828957</v>
      </c>
    </row>
    <row r="59" spans="1:11" x14ac:dyDescent="0.35">
      <c r="A59">
        <v>11</v>
      </c>
      <c r="B59" s="20">
        <f t="shared" si="5"/>
        <v>4.00000177147</v>
      </c>
      <c r="I59">
        <v>11</v>
      </c>
      <c r="J59" s="20">
        <f t="shared" si="6"/>
        <v>4.9324421576218764</v>
      </c>
      <c r="K59">
        <f t="shared" si="7"/>
        <v>1.6177916233633776</v>
      </c>
    </row>
    <row r="60" spans="1:11" x14ac:dyDescent="0.35">
      <c r="A60">
        <v>12</v>
      </c>
      <c r="B60" s="20">
        <f t="shared" si="5"/>
        <v>4.0000005314409997</v>
      </c>
      <c r="I60">
        <v>12</v>
      </c>
      <c r="J60" s="20">
        <f t="shared" si="6"/>
        <v>4.9628097110366607</v>
      </c>
      <c r="K60">
        <f t="shared" si="7"/>
        <v>1.6144501389916666</v>
      </c>
    </row>
    <row r="61" spans="1:11" x14ac:dyDescent="0.35">
      <c r="A61">
        <v>13</v>
      </c>
      <c r="B61" s="20">
        <f t="shared" si="5"/>
        <v>4.0000001594323003</v>
      </c>
      <c r="I61">
        <v>13</v>
      </c>
      <c r="J61" s="20">
        <f t="shared" si="6"/>
        <v>4.9795551644750669</v>
      </c>
      <c r="K61">
        <f t="shared" si="7"/>
        <v>1.61244524836864</v>
      </c>
    </row>
    <row r="62" spans="1:11" x14ac:dyDescent="0.35">
      <c r="A62">
        <v>14</v>
      </c>
      <c r="B62" s="20">
        <f t="shared" si="5"/>
        <v>4.0000000478296904</v>
      </c>
      <c r="I62">
        <v>14</v>
      </c>
      <c r="J62" s="20">
        <f t="shared" si="6"/>
        <v>4.9887692656493474</v>
      </c>
      <c r="K62">
        <f t="shared" si="7"/>
        <v>1.6112423139948242</v>
      </c>
    </row>
    <row r="63" spans="1:11" x14ac:dyDescent="0.35">
      <c r="A63">
        <v>15</v>
      </c>
      <c r="B63" s="20">
        <f t="shared" si="5"/>
        <v>4.000000014348907</v>
      </c>
      <c r="I63">
        <v>15</v>
      </c>
      <c r="J63" s="20">
        <f t="shared" si="6"/>
        <v>4.993833315724812</v>
      </c>
      <c r="K63">
        <f t="shared" si="7"/>
        <v>1.6105205533705347</v>
      </c>
    </row>
    <row r="64" spans="1:11" x14ac:dyDescent="0.35">
      <c r="A64">
        <v>16</v>
      </c>
      <c r="B64" s="20">
        <f t="shared" si="5"/>
        <v>4.0000000043046722</v>
      </c>
      <c r="I64">
        <v>16</v>
      </c>
      <c r="J64" s="20">
        <f t="shared" si="6"/>
        <v>4.9966147097120341</v>
      </c>
      <c r="K64">
        <f t="shared" si="7"/>
        <v>1.6100874969959609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653B5-43CB-42F1-A155-53169C5FE7B9}">
  <dimension ref="A1:I22"/>
  <sheetViews>
    <sheetView workbookViewId="0">
      <selection activeCell="C19" sqref="C19"/>
    </sheetView>
  </sheetViews>
  <sheetFormatPr defaultRowHeight="14.5" x14ac:dyDescent="0.35"/>
  <cols>
    <col min="2" max="2" width="15.36328125" bestFit="1" customWidth="1"/>
    <col min="3" max="3" width="11.453125" customWidth="1"/>
    <col min="6" max="6" width="13.54296875" customWidth="1"/>
  </cols>
  <sheetData>
    <row r="1" spans="1:9" x14ac:dyDescent="0.35">
      <c r="B1" s="29" t="s">
        <v>80</v>
      </c>
      <c r="C1" s="30">
        <v>0.41606545403341999</v>
      </c>
    </row>
    <row r="2" spans="1:9" ht="15" thickBot="1" x14ac:dyDescent="0.4">
      <c r="B2" s="31" t="s">
        <v>81</v>
      </c>
      <c r="C2" s="32">
        <f>1-C1</f>
        <v>0.58393454596658001</v>
      </c>
    </row>
    <row r="4" spans="1:9" ht="31" customHeight="1" x14ac:dyDescent="0.35">
      <c r="A4" s="1" t="s">
        <v>74</v>
      </c>
      <c r="B4" s="24" t="s">
        <v>75</v>
      </c>
      <c r="C4" s="24" t="s">
        <v>76</v>
      </c>
      <c r="D4" s="24" t="s">
        <v>77</v>
      </c>
      <c r="E4" s="24" t="s">
        <v>78</v>
      </c>
      <c r="F4" s="24" t="s">
        <v>79</v>
      </c>
      <c r="G4" s="21"/>
    </row>
    <row r="5" spans="1:9" x14ac:dyDescent="0.35">
      <c r="A5">
        <v>1</v>
      </c>
      <c r="B5">
        <v>510</v>
      </c>
      <c r="C5" s="4">
        <v>510</v>
      </c>
      <c r="D5" s="4"/>
      <c r="E5" s="4"/>
      <c r="F5" s="22"/>
    </row>
    <row r="6" spans="1:9" x14ac:dyDescent="0.35">
      <c r="A6">
        <v>2</v>
      </c>
      <c r="B6">
        <v>440</v>
      </c>
      <c r="C6" s="4">
        <f>+$C$1*B5+$C$2*C5</f>
        <v>510</v>
      </c>
      <c r="D6" s="4">
        <f t="shared" ref="D6:D14" si="0">ABS(B6-C6)</f>
        <v>70</v>
      </c>
      <c r="E6" s="4">
        <f t="shared" ref="E6:E14" si="1">+(B6-C6)^2</f>
        <v>4900</v>
      </c>
      <c r="F6" s="50">
        <f>+D6/B6</f>
        <v>0.15909090909090909</v>
      </c>
    </row>
    <row r="7" spans="1:9" x14ac:dyDescent="0.35">
      <c r="A7">
        <v>3</v>
      </c>
      <c r="B7">
        <v>420</v>
      </c>
      <c r="C7" s="4">
        <f t="shared" ref="C7:C14" si="2">+$C$1*B6+$C$2*C6</f>
        <v>480.87541821766058</v>
      </c>
      <c r="D7" s="4">
        <f t="shared" si="0"/>
        <v>60.875418217660581</v>
      </c>
      <c r="E7" s="4">
        <f t="shared" si="1"/>
        <v>3705.8165431750817</v>
      </c>
      <c r="F7" s="50">
        <f t="shared" ref="F7:F14" si="3">+D7/B7</f>
        <v>0.1449414719468109</v>
      </c>
    </row>
    <row r="8" spans="1:9" x14ac:dyDescent="0.35">
      <c r="A8">
        <v>4</v>
      </c>
      <c r="B8">
        <v>500</v>
      </c>
      <c r="C8" s="4">
        <f t="shared" si="2"/>
        <v>455.54725969745533</v>
      </c>
      <c r="D8" s="4">
        <f t="shared" si="0"/>
        <v>44.452740302544669</v>
      </c>
      <c r="E8" s="4">
        <f t="shared" si="1"/>
        <v>1976.0461204054791</v>
      </c>
      <c r="F8" s="50">
        <f t="shared" si="3"/>
        <v>8.8905480605089335E-2</v>
      </c>
    </row>
    <row r="9" spans="1:9" x14ac:dyDescent="0.35">
      <c r="A9">
        <v>6</v>
      </c>
      <c r="B9">
        <v>370</v>
      </c>
      <c r="C9" s="4">
        <f t="shared" si="2"/>
        <v>474.04250927446327</v>
      </c>
      <c r="D9" s="4">
        <f t="shared" si="0"/>
        <v>104.04250927446327</v>
      </c>
      <c r="E9" s="4">
        <f t="shared" si="1"/>
        <v>10824.843736126775</v>
      </c>
      <c r="F9" s="50">
        <f t="shared" si="3"/>
        <v>0.2811959710120629</v>
      </c>
      <c r="I9" s="33" t="s">
        <v>85</v>
      </c>
    </row>
    <row r="10" spans="1:9" x14ac:dyDescent="0.35">
      <c r="A10">
        <v>7</v>
      </c>
      <c r="B10">
        <v>440</v>
      </c>
      <c r="C10" s="4">
        <f t="shared" si="2"/>
        <v>430.75401541440738</v>
      </c>
      <c r="D10" s="4">
        <f t="shared" si="0"/>
        <v>9.2459845855926233</v>
      </c>
      <c r="E10" s="4">
        <f t="shared" si="1"/>
        <v>85.488230957016398</v>
      </c>
      <c r="F10" s="50">
        <f t="shared" si="3"/>
        <v>2.1013601330892327E-2</v>
      </c>
    </row>
    <row r="11" spans="1:9" x14ac:dyDescent="0.35">
      <c r="A11">
        <v>8</v>
      </c>
      <c r="B11">
        <v>430</v>
      </c>
      <c r="C11" s="4">
        <f t="shared" si="2"/>
        <v>434.60095018899796</v>
      </c>
      <c r="D11" s="4">
        <f t="shared" si="0"/>
        <v>4.600950188997956</v>
      </c>
      <c r="E11" s="4">
        <f t="shared" si="1"/>
        <v>21.168742641640328</v>
      </c>
      <c r="F11" s="50">
        <f t="shared" si="3"/>
        <v>1.0699884160460364E-2</v>
      </c>
    </row>
    <row r="12" spans="1:9" x14ac:dyDescent="0.35">
      <c r="A12">
        <v>9</v>
      </c>
      <c r="B12">
        <v>390</v>
      </c>
      <c r="C12" s="4">
        <f t="shared" si="2"/>
        <v>432.68665375962735</v>
      </c>
      <c r="D12" s="4">
        <f t="shared" si="0"/>
        <v>42.686653759627347</v>
      </c>
      <c r="E12" s="4">
        <f t="shared" si="1"/>
        <v>1822.1504091943075</v>
      </c>
      <c r="F12" s="50">
        <f t="shared" si="3"/>
        <v>0.10945295835801884</v>
      </c>
    </row>
    <row r="13" spans="1:9" x14ac:dyDescent="0.35">
      <c r="A13">
        <v>10</v>
      </c>
      <c r="B13">
        <v>410</v>
      </c>
      <c r="C13" s="4">
        <f t="shared" si="2"/>
        <v>414.9262117819606</v>
      </c>
      <c r="D13" s="4">
        <f t="shared" si="0"/>
        <v>4.9262117819606033</v>
      </c>
      <c r="E13" s="4">
        <f t="shared" si="1"/>
        <v>24.267562520727463</v>
      </c>
      <c r="F13" s="50">
        <f t="shared" si="3"/>
        <v>1.2015150687708788E-2</v>
      </c>
    </row>
    <row r="14" spans="1:9" x14ac:dyDescent="0.35">
      <c r="A14">
        <v>11</v>
      </c>
      <c r="B14">
        <v>470</v>
      </c>
      <c r="C14" s="4">
        <f t="shared" si="2"/>
        <v>412.87658524023436</v>
      </c>
      <c r="D14" s="4">
        <f t="shared" si="0"/>
        <v>57.123414759765637</v>
      </c>
      <c r="E14" s="4">
        <f t="shared" si="1"/>
        <v>3263.0845138162108</v>
      </c>
      <c r="F14" s="50">
        <f t="shared" si="3"/>
        <v>0.12153918033992689</v>
      </c>
    </row>
    <row r="15" spans="1:9" x14ac:dyDescent="0.35">
      <c r="D15" s="3">
        <f>AVERAGE(D6:D14)</f>
        <v>44.217098096734745</v>
      </c>
      <c r="E15" s="3">
        <f>AVERAGE(E6:E14)</f>
        <v>2958.0962065374706</v>
      </c>
      <c r="F15" s="51">
        <f>AVERAGE(F6:F14)</f>
        <v>0.1054282897257644</v>
      </c>
    </row>
    <row r="16" spans="1:9" x14ac:dyDescent="0.35">
      <c r="C16" s="4"/>
      <c r="D16" s="23" t="s">
        <v>83</v>
      </c>
      <c r="E16" s="23" t="s">
        <v>82</v>
      </c>
      <c r="F16" s="23" t="s">
        <v>84</v>
      </c>
    </row>
    <row r="18" spans="1:6" ht="33" customHeight="1" x14ac:dyDescent="0.35">
      <c r="B18" s="24" t="s">
        <v>75</v>
      </c>
      <c r="C18" s="24" t="s">
        <v>76</v>
      </c>
      <c r="D18" s="24" t="s">
        <v>77</v>
      </c>
      <c r="E18" s="24" t="s">
        <v>78</v>
      </c>
      <c r="F18" s="24" t="s">
        <v>79</v>
      </c>
    </row>
    <row r="19" spans="1:6" x14ac:dyDescent="0.35">
      <c r="A19">
        <v>12</v>
      </c>
      <c r="B19" s="4"/>
      <c r="C19" s="4">
        <f>+$C$1*B14+$C$2*C14</f>
        <v>436.64366473819564</v>
      </c>
    </row>
    <row r="20" spans="1:6" x14ac:dyDescent="0.35">
      <c r="B20" s="4"/>
      <c r="C20" s="4"/>
    </row>
    <row r="21" spans="1:6" x14ac:dyDescent="0.35">
      <c r="B21" s="4"/>
      <c r="C21" s="4"/>
    </row>
    <row r="22" spans="1:6" x14ac:dyDescent="0.35">
      <c r="B22" s="4"/>
      <c r="C22" s="4"/>
    </row>
  </sheetData>
  <scenarios current="0">
    <scenario name="mse" count="1" user="Lorenzo Cannata" comment="Creato da: Lorenzo Cannata il 8/29/2024">
      <inputCells r="C1" val="0.308407667321806"/>
    </scenario>
    <scenario name="mae" count="1" user="Lorenzo Cannata" comment="Creato da: Lorenzo Cannata il 8/29/2024">
      <inputCells r="C1" val="0.314396160583472"/>
    </scenario>
    <scenario name="mape" count="1" user="Lorenzo Cannata" comment="Creato da: Lorenzo Cannata il 8/29/2024">
      <inputCells r="D15" val="0.108812871032135" numFmtId="166"/>
    </scenario>
  </scenario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688EA-3C94-48D4-99AE-097043440287}">
  <dimension ref="A1:M25"/>
  <sheetViews>
    <sheetView tabSelected="1" workbookViewId="0">
      <selection activeCell="P3" sqref="P3"/>
    </sheetView>
  </sheetViews>
  <sheetFormatPr defaultRowHeight="14.5" x14ac:dyDescent="0.35"/>
  <cols>
    <col min="2" max="2" width="9.81640625" bestFit="1" customWidth="1"/>
    <col min="7" max="7" width="12.453125" bestFit="1" customWidth="1"/>
    <col min="8" max="8" width="11.453125" bestFit="1" customWidth="1"/>
    <col min="9" max="9" width="10.81640625" bestFit="1" customWidth="1"/>
  </cols>
  <sheetData>
    <row r="1" spans="1:13" x14ac:dyDescent="0.35">
      <c r="A1" s="1" t="s">
        <v>91</v>
      </c>
      <c r="B1" s="1" t="s">
        <v>90</v>
      </c>
      <c r="C1" s="1" t="s">
        <v>92</v>
      </c>
      <c r="D1" s="1" t="s">
        <v>93</v>
      </c>
      <c r="E1" s="1" t="s">
        <v>94</v>
      </c>
      <c r="F1" s="1" t="s">
        <v>95</v>
      </c>
      <c r="G1" s="1" t="s">
        <v>96</v>
      </c>
      <c r="H1" s="1" t="s">
        <v>100</v>
      </c>
      <c r="I1" s="1" t="s">
        <v>101</v>
      </c>
    </row>
    <row r="2" spans="1:13" x14ac:dyDescent="0.35">
      <c r="A2">
        <v>2018</v>
      </c>
      <c r="B2" t="s">
        <v>86</v>
      </c>
      <c r="C2">
        <v>1</v>
      </c>
      <c r="D2">
        <v>1606</v>
      </c>
      <c r="E2" s="4"/>
      <c r="F2" s="4"/>
      <c r="G2" s="4">
        <f>+D2-$E$5</f>
        <v>219.75</v>
      </c>
    </row>
    <row r="3" spans="1:13" x14ac:dyDescent="0.35">
      <c r="B3" t="s">
        <v>87</v>
      </c>
      <c r="C3">
        <v>2</v>
      </c>
      <c r="D3">
        <v>1504</v>
      </c>
      <c r="E3" s="4"/>
      <c r="F3" s="4"/>
      <c r="G3" s="4">
        <f t="shared" ref="G3:G5" si="0">+D3-$E$5</f>
        <v>117.75</v>
      </c>
    </row>
    <row r="4" spans="1:13" x14ac:dyDescent="0.35">
      <c r="B4" t="s">
        <v>88</v>
      </c>
      <c r="C4">
        <v>3</v>
      </c>
      <c r="D4">
        <v>1259</v>
      </c>
      <c r="E4" s="4"/>
      <c r="F4" s="4"/>
      <c r="G4" s="4">
        <f t="shared" si="0"/>
        <v>-127.25</v>
      </c>
    </row>
    <row r="5" spans="1:13" x14ac:dyDescent="0.35">
      <c r="B5" t="s">
        <v>89</v>
      </c>
      <c r="C5">
        <v>4</v>
      </c>
      <c r="D5">
        <v>1176</v>
      </c>
      <c r="E5" s="4">
        <f>AVERAGE(D2:D5)</f>
        <v>1386.25</v>
      </c>
      <c r="F5" s="4">
        <v>0</v>
      </c>
      <c r="G5" s="4">
        <f t="shared" si="0"/>
        <v>-210.25</v>
      </c>
    </row>
    <row r="6" spans="1:13" x14ac:dyDescent="0.35">
      <c r="A6">
        <v>2019</v>
      </c>
      <c r="B6" t="s">
        <v>86</v>
      </c>
      <c r="C6">
        <v>5</v>
      </c>
      <c r="D6">
        <v>1445</v>
      </c>
      <c r="E6" s="4">
        <f>+$M$8*(D6-G2)+(1-$M$8)*(E5+F5)</f>
        <v>1303.4534243536521</v>
      </c>
      <c r="F6" s="4">
        <f>+$M$9*(E6-E5)+(1-$M$9)*(F5)</f>
        <v>-17.221609528179453</v>
      </c>
      <c r="G6" s="4">
        <f>+$M$10*(D6-E6)+(1-$M$10)*G2</f>
        <v>183.93953282302073</v>
      </c>
    </row>
    <row r="7" spans="1:13" ht="15" thickBot="1" x14ac:dyDescent="0.4">
      <c r="B7" t="s">
        <v>87</v>
      </c>
      <c r="C7">
        <v>6</v>
      </c>
      <c r="D7">
        <v>1389</v>
      </c>
      <c r="E7" s="4">
        <f t="shared" ref="E7:E21" si="1">+$M$8*(D7-G3)+(1-$M$8)*(E6+F6)</f>
        <v>1278.5272001390326</v>
      </c>
      <c r="F7" s="4">
        <f t="shared" ref="F7:F21" si="2">+$M$9*(E7-E6)+(1-$M$9)*(F6)</f>
        <v>-18.824162105494871</v>
      </c>
      <c r="G7" s="4">
        <f t="shared" ref="G7:G21" si="3">+$M$10*(D7-E7)+(1-$M$10)*G3</f>
        <v>114.41766591267603</v>
      </c>
      <c r="H7" s="4">
        <f>+E6+F6+G3</f>
        <v>1403.9818148254726</v>
      </c>
      <c r="I7" s="4">
        <f>+(D7-H7)^2</f>
        <v>224.45477546475092</v>
      </c>
    </row>
    <row r="8" spans="1:13" x14ac:dyDescent="0.35">
      <c r="B8" t="s">
        <v>88</v>
      </c>
      <c r="C8">
        <v>7</v>
      </c>
      <c r="D8">
        <v>1072</v>
      </c>
      <c r="E8" s="4">
        <f t="shared" si="1"/>
        <v>1228.6141899801505</v>
      </c>
      <c r="F8" s="4">
        <f t="shared" si="2"/>
        <v>-25.290613135344351</v>
      </c>
      <c r="G8" s="4">
        <f t="shared" si="3"/>
        <v>-140.69628282142043</v>
      </c>
      <c r="H8" s="4">
        <f t="shared" ref="H8:H21" si="4">+E7+F7+G4</f>
        <v>1132.4530380335377</v>
      </c>
      <c r="I8" s="4">
        <f t="shared" ref="I8:I21" si="5">+(D8-H8)^2</f>
        <v>3654.5698074843585</v>
      </c>
      <c r="L8" s="25" t="s">
        <v>97</v>
      </c>
      <c r="M8" s="26">
        <v>0.51426444500837176</v>
      </c>
    </row>
    <row r="9" spans="1:13" x14ac:dyDescent="0.35">
      <c r="B9" t="s">
        <v>89</v>
      </c>
      <c r="C9">
        <v>8</v>
      </c>
      <c r="D9">
        <v>950</v>
      </c>
      <c r="E9" s="4">
        <f t="shared" si="1"/>
        <v>1181.1723677541866</v>
      </c>
      <c r="F9" s="4">
        <f t="shared" si="2"/>
        <v>-29.898043703066591</v>
      </c>
      <c r="G9" s="4">
        <f t="shared" si="3"/>
        <v>-219.83065161363996</v>
      </c>
      <c r="H9" s="4">
        <f t="shared" si="4"/>
        <v>993.07357684480621</v>
      </c>
      <c r="I9" s="4">
        <f t="shared" si="5"/>
        <v>1855.3330222054258</v>
      </c>
      <c r="L9" s="34" t="s">
        <v>98</v>
      </c>
      <c r="M9" s="35">
        <v>0.20799905544087652</v>
      </c>
    </row>
    <row r="10" spans="1:13" ht="15" thickBot="1" x14ac:dyDescent="0.4">
      <c r="A10">
        <v>2020</v>
      </c>
      <c r="B10" t="s">
        <v>86</v>
      </c>
      <c r="C10">
        <v>9</v>
      </c>
      <c r="D10">
        <v>1380</v>
      </c>
      <c r="E10" s="4">
        <f t="shared" si="1"/>
        <v>1174.3062450898055</v>
      </c>
      <c r="F10" s="4">
        <f t="shared" si="2"/>
        <v>-25.107425882031137</v>
      </c>
      <c r="G10" s="4">
        <f t="shared" si="3"/>
        <v>193.90110244036282</v>
      </c>
      <c r="H10" s="4">
        <f t="shared" si="4"/>
        <v>1335.2138568741407</v>
      </c>
      <c r="I10" s="4">
        <f t="shared" si="5"/>
        <v>2005.7986160899566</v>
      </c>
      <c r="L10" s="27" t="s">
        <v>99</v>
      </c>
      <c r="M10" s="28">
        <v>0.45791431095187007</v>
      </c>
    </row>
    <row r="11" spans="1:13" ht="15" thickBot="1" x14ac:dyDescent="0.4">
      <c r="B11" t="s">
        <v>87</v>
      </c>
      <c r="C11">
        <v>10</v>
      </c>
      <c r="D11">
        <v>1270</v>
      </c>
      <c r="E11" s="4">
        <f t="shared" si="1"/>
        <v>1152.4816339445088</v>
      </c>
      <c r="F11" s="4">
        <f t="shared" si="2"/>
        <v>-24.424603517603003</v>
      </c>
      <c r="G11" s="4">
        <f t="shared" si="3"/>
        <v>115.83752088204162</v>
      </c>
      <c r="H11" s="4">
        <f t="shared" si="4"/>
        <v>1263.6164851204505</v>
      </c>
      <c r="I11" s="4">
        <f t="shared" si="5"/>
        <v>40.749262217429433</v>
      </c>
      <c r="L11" s="36" t="s">
        <v>83</v>
      </c>
      <c r="M11" s="37">
        <f>AVERAGE(I7:I21)</f>
        <v>1983.1270490904049</v>
      </c>
    </row>
    <row r="12" spans="1:13" x14ac:dyDescent="0.35">
      <c r="B12" t="s">
        <v>88</v>
      </c>
      <c r="C12">
        <v>11</v>
      </c>
      <c r="D12">
        <v>1031</v>
      </c>
      <c r="E12" s="4">
        <f t="shared" si="1"/>
        <v>1150.4991463401511</v>
      </c>
      <c r="F12" s="4">
        <f t="shared" si="2"/>
        <v>-19.756664605553301</v>
      </c>
      <c r="G12" s="4">
        <f t="shared" si="3"/>
        <v>-130.98981067544725</v>
      </c>
      <c r="H12" s="4">
        <f t="shared" si="4"/>
        <v>987.36074760548536</v>
      </c>
      <c r="I12" s="4">
        <f t="shared" si="5"/>
        <v>1904.3843495521519</v>
      </c>
    </row>
    <row r="13" spans="1:13" x14ac:dyDescent="0.35">
      <c r="B13" t="s">
        <v>89</v>
      </c>
      <c r="C13">
        <v>12</v>
      </c>
      <c r="D13">
        <v>897</v>
      </c>
      <c r="E13" s="4">
        <f t="shared" si="1"/>
        <v>1123.5881221383927</v>
      </c>
      <c r="F13" s="4">
        <f t="shared" si="2"/>
        <v>-21.244764643848342</v>
      </c>
      <c r="G13" s="4">
        <f t="shared" si="3"/>
        <v>-222.92499407275966</v>
      </c>
      <c r="H13" s="4">
        <f t="shared" si="4"/>
        <v>910.9118301209578</v>
      </c>
      <c r="I13" s="4">
        <f t="shared" si="5"/>
        <v>193.53901731438879</v>
      </c>
    </row>
    <row r="14" spans="1:13" x14ac:dyDescent="0.35">
      <c r="A14">
        <v>2021</v>
      </c>
      <c r="B14" t="s">
        <v>86</v>
      </c>
      <c r="C14">
        <v>13</v>
      </c>
      <c r="D14">
        <v>1197</v>
      </c>
      <c r="E14" s="4">
        <f t="shared" si="1"/>
        <v>1051.3054603859637</v>
      </c>
      <c r="F14" s="4">
        <f t="shared" si="2"/>
        <v>-31.860599034121769</v>
      </c>
      <c r="G14" s="4">
        <f t="shared" si="3"/>
        <v>171.82662744038748</v>
      </c>
      <c r="H14" s="4">
        <f t="shared" si="4"/>
        <v>1296.2444599349071</v>
      </c>
      <c r="I14" s="4">
        <f t="shared" si="5"/>
        <v>9849.4628277713855</v>
      </c>
    </row>
    <row r="15" spans="1:13" x14ac:dyDescent="0.35">
      <c r="B15" t="s">
        <v>87</v>
      </c>
      <c r="C15">
        <v>14</v>
      </c>
      <c r="D15">
        <v>1208</v>
      </c>
      <c r="E15" s="4">
        <f t="shared" si="1"/>
        <v>1056.8409466946648</v>
      </c>
      <c r="F15" s="4">
        <f t="shared" si="2"/>
        <v>-24.082248605628198</v>
      </c>
      <c r="G15" s="4">
        <f t="shared" si="3"/>
        <v>132.01175606341823</v>
      </c>
      <c r="H15" s="4">
        <f t="shared" si="4"/>
        <v>1135.2823822338835</v>
      </c>
      <c r="I15" s="4">
        <f t="shared" si="5"/>
        <v>5287.8519335790243</v>
      </c>
    </row>
    <row r="16" spans="1:13" x14ac:dyDescent="0.35">
      <c r="B16" t="s">
        <v>88</v>
      </c>
      <c r="C16">
        <v>15</v>
      </c>
      <c r="D16">
        <v>917</v>
      </c>
      <c r="E16" s="4">
        <f t="shared" si="1"/>
        <v>1040.591517750147</v>
      </c>
      <c r="F16" s="4">
        <f t="shared" si="2"/>
        <v>-22.453029514678516</v>
      </c>
      <c r="G16" s="4">
        <f t="shared" si="3"/>
        <v>-127.60202646833827</v>
      </c>
      <c r="H16" s="4">
        <f t="shared" si="4"/>
        <v>901.76888741358948</v>
      </c>
      <c r="I16" s="4">
        <f t="shared" si="5"/>
        <v>231.98679061991291</v>
      </c>
    </row>
    <row r="17" spans="1:9" x14ac:dyDescent="0.35">
      <c r="B17" t="s">
        <v>89</v>
      </c>
      <c r="C17">
        <v>16</v>
      </c>
      <c r="D17">
        <v>819</v>
      </c>
      <c r="E17" s="4">
        <f t="shared" si="1"/>
        <v>1030.3710424585713</v>
      </c>
      <c r="F17" s="4">
        <f t="shared" si="2"/>
        <v>-19.90866979064382</v>
      </c>
      <c r="G17" s="4">
        <f t="shared" si="3"/>
        <v>-217.63427428057736</v>
      </c>
      <c r="H17" s="4">
        <f t="shared" si="4"/>
        <v>795.2134941627088</v>
      </c>
      <c r="I17" s="4">
        <f t="shared" si="5"/>
        <v>565.7978599474884</v>
      </c>
    </row>
    <row r="18" spans="1:9" x14ac:dyDescent="0.35">
      <c r="A18">
        <v>2022</v>
      </c>
      <c r="B18" t="s">
        <v>86</v>
      </c>
      <c r="C18">
        <v>17</v>
      </c>
      <c r="D18">
        <v>1130</v>
      </c>
      <c r="E18" s="4">
        <f t="shared" si="1"/>
        <v>983.5719990471822</v>
      </c>
      <c r="F18" s="4">
        <f t="shared" si="2"/>
        <v>-25.501842104211104</v>
      </c>
      <c r="G18" s="4">
        <f t="shared" si="3"/>
        <v>160.1962328932081</v>
      </c>
      <c r="H18" s="4">
        <f t="shared" si="4"/>
        <v>1182.2890001083151</v>
      </c>
      <c r="I18" s="4">
        <f t="shared" si="5"/>
        <v>2734.1395323273787</v>
      </c>
    </row>
    <row r="19" spans="1:9" x14ac:dyDescent="0.35">
      <c r="B19" t="s">
        <v>87</v>
      </c>
      <c r="C19">
        <v>18</v>
      </c>
      <c r="D19">
        <v>1057</v>
      </c>
      <c r="E19" s="4">
        <f t="shared" si="1"/>
        <v>941.05730531092513</v>
      </c>
      <c r="F19" s="4">
        <f t="shared" si="2"/>
        <v>-29.040499174032441</v>
      </c>
      <c r="G19" s="4">
        <f t="shared" si="3"/>
        <v>124.65350289654248</v>
      </c>
      <c r="H19" s="4">
        <f t="shared" si="4"/>
        <v>1090.0819130063894</v>
      </c>
      <c r="I19" s="4">
        <f t="shared" si="5"/>
        <v>1094.4129681623172</v>
      </c>
    </row>
    <row r="20" spans="1:9" x14ac:dyDescent="0.35">
      <c r="B20" t="s">
        <v>88</v>
      </c>
      <c r="C20">
        <v>19</v>
      </c>
      <c r="D20">
        <v>788</v>
      </c>
      <c r="E20" s="4">
        <f t="shared" si="1"/>
        <v>913.8605574808762</v>
      </c>
      <c r="F20" s="4">
        <f t="shared" si="2"/>
        <v>-28.657000636016026</v>
      </c>
      <c r="G20" s="4">
        <f t="shared" si="3"/>
        <v>-126.80458289690051</v>
      </c>
      <c r="H20" s="4">
        <f t="shared" si="4"/>
        <v>784.41477966855439</v>
      </c>
      <c r="I20" s="4">
        <f t="shared" si="5"/>
        <v>12.853804825010984</v>
      </c>
    </row>
    <row r="21" spans="1:9" x14ac:dyDescent="0.35">
      <c r="B21" t="s">
        <v>89</v>
      </c>
      <c r="C21">
        <v>20</v>
      </c>
      <c r="D21">
        <v>658</v>
      </c>
      <c r="E21" s="4">
        <f t="shared" si="1"/>
        <v>880.28241505781091</v>
      </c>
      <c r="F21" s="4">
        <f t="shared" si="2"/>
        <v>-29.680593479412899</v>
      </c>
      <c r="G21" s="4">
        <f t="shared" si="3"/>
        <v>-219.76272446179155</v>
      </c>
      <c r="H21" s="4">
        <f t="shared" si="4"/>
        <v>667.56928256428273</v>
      </c>
      <c r="I21" s="4">
        <f t="shared" si="5"/>
        <v>91.57116879508547</v>
      </c>
    </row>
    <row r="22" spans="1:9" x14ac:dyDescent="0.35">
      <c r="A22">
        <v>2023</v>
      </c>
      <c r="B22" t="s">
        <v>86</v>
      </c>
      <c r="H22" s="4">
        <f>+E21+F21+G18</f>
        <v>1010.7980544716061</v>
      </c>
    </row>
    <row r="23" spans="1:9" x14ac:dyDescent="0.35">
      <c r="B23" t="s">
        <v>87</v>
      </c>
      <c r="H23" s="4">
        <f>+E21+F21*2+G19</f>
        <v>945.5747309955276</v>
      </c>
    </row>
    <row r="24" spans="1:9" x14ac:dyDescent="0.35">
      <c r="B24" t="s">
        <v>88</v>
      </c>
      <c r="H24" s="4">
        <f>+E21+F21*3+G20</f>
        <v>664.43605172267166</v>
      </c>
    </row>
    <row r="25" spans="1:9" x14ac:dyDescent="0.35">
      <c r="B25" t="s">
        <v>89</v>
      </c>
      <c r="H25" s="4">
        <f>+E21+F21*4+G21</f>
        <v>541.79731667836779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Tabella 7.1.a</vt:lpstr>
      <vt:lpstr>Tabella 7.1.b</vt:lpstr>
      <vt:lpstr>Tabella 7.2.c</vt:lpstr>
      <vt:lpstr>Decomposizione serie mensile</vt:lpstr>
      <vt:lpstr>Forme analitiche per il trend</vt:lpstr>
      <vt:lpstr>Exponential Smoothing</vt:lpstr>
      <vt:lpstr>Holt e Winters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Cannata</dc:creator>
  <cp:lastModifiedBy>CANNATA ROBERTO</cp:lastModifiedBy>
  <dcterms:created xsi:type="dcterms:W3CDTF">2015-06-05T18:19:34Z</dcterms:created>
  <dcterms:modified xsi:type="dcterms:W3CDTF">2024-11-28T14:40:48Z</dcterms:modified>
</cp:coreProperties>
</file>