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tente\Desktop\LabCF1_2526\"/>
    </mc:Choice>
  </mc:AlternateContent>
  <xr:revisionPtr revIDLastSave="0" documentId="13_ncr:1_{EBEA93F6-8E3D-4288-8676-2E213407D6E8}" xr6:coauthVersionLast="36" xr6:coauthVersionMax="47" xr10:uidLastSave="{00000000-0000-0000-0000-000000000000}"/>
  <bookViews>
    <workbookView xWindow="5895" yWindow="1275" windowWidth="23265" windowHeight="12465" xr2:uid="{00000000-000D-0000-FFFF-FFFF00000000}"/>
  </bookViews>
  <sheets>
    <sheet name="exp data" sheetId="2" r:id="rId1"/>
    <sheet name="elaboration" sheetId="3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" i="2" l="1"/>
  <c r="B8" i="2" l="1"/>
  <c r="B7" i="2"/>
  <c r="B6" i="2"/>
  <c r="B5" i="2"/>
  <c r="B4" i="2"/>
  <c r="B3" i="2"/>
  <c r="B2" i="2"/>
  <c r="C3" i="2" l="1"/>
  <c r="D3" i="2" s="1"/>
  <c r="C4" i="2"/>
  <c r="D4" i="2" s="1"/>
  <c r="C5" i="2"/>
  <c r="D5" i="2" s="1"/>
  <c r="C6" i="2"/>
  <c r="E6" i="2" s="1"/>
  <c r="C7" i="2"/>
  <c r="D7" i="2" s="1"/>
  <c r="C8" i="2"/>
  <c r="E8" i="2" s="1"/>
  <c r="C2" i="2"/>
  <c r="E2" i="2" s="1"/>
  <c r="D2" i="2" l="1"/>
  <c r="D8" i="2"/>
  <c r="E7" i="2"/>
  <c r="D6" i="2"/>
  <c r="E5" i="2"/>
  <c r="E4" i="2"/>
  <c r="E3" i="2"/>
  <c r="C7" i="3"/>
  <c r="F7" i="3" s="1"/>
  <c r="C4" i="3"/>
  <c r="D4" i="3" s="1"/>
  <c r="E4" i="3" s="1"/>
  <c r="C5" i="3"/>
  <c r="F5" i="3" s="1"/>
  <c r="C8" i="3"/>
  <c r="F8" i="3" s="1"/>
  <c r="C6" i="3"/>
  <c r="F6" i="3" s="1"/>
  <c r="C3" i="3"/>
  <c r="D3" i="3" s="1"/>
  <c r="E3" i="3" s="1"/>
  <c r="F3" i="3" l="1"/>
  <c r="G3" i="3"/>
  <c r="H3" i="3" s="1"/>
  <c r="F4" i="3"/>
  <c r="G4" i="3" s="1"/>
  <c r="H4" i="3" s="1"/>
  <c r="D5" i="3"/>
  <c r="E5" i="3" s="1"/>
  <c r="G5" i="3" s="1"/>
  <c r="H5" i="3" s="1"/>
  <c r="D6" i="3"/>
  <c r="E6" i="3" s="1"/>
  <c r="G6" i="3" s="1"/>
  <c r="H6" i="3" s="1"/>
  <c r="D7" i="3"/>
  <c r="E7" i="3" s="1"/>
  <c r="G7" i="3" s="1"/>
  <c r="H7" i="3" s="1"/>
  <c r="D8" i="3"/>
  <c r="E8" i="3" s="1"/>
  <c r="G8" i="3" s="1"/>
  <c r="H8" i="3" s="1"/>
  <c r="C2" i="3"/>
  <c r="F2" i="3" s="1"/>
  <c r="D2" i="3" l="1"/>
  <c r="E2" i="3" s="1"/>
  <c r="G2" i="3" s="1"/>
  <c r="H2" i="3" s="1"/>
</calcChain>
</file>

<file path=xl/sharedStrings.xml><?xml version="1.0" encoding="utf-8"?>
<sst xmlns="http://schemas.openxmlformats.org/spreadsheetml/2006/main" count="16" uniqueCount="15">
  <si>
    <t>a</t>
  </si>
  <si>
    <t>c [M]</t>
  </si>
  <si>
    <t xml:space="preserve">L </t>
  </si>
  <si>
    <t>Kc</t>
  </si>
  <si>
    <r>
      <t xml:space="preserve">log </t>
    </r>
    <r>
      <rPr>
        <b/>
        <sz val="14"/>
        <rFont val="Symbol"/>
        <family val="1"/>
        <charset val="2"/>
      </rPr>
      <t>g±</t>
    </r>
    <r>
      <rPr>
        <b/>
        <sz val="14"/>
        <rFont val="Times New Roman"/>
        <family val="1"/>
      </rPr>
      <t xml:space="preserve"> </t>
    </r>
  </si>
  <si>
    <r>
      <t>g±</t>
    </r>
    <r>
      <rPr>
        <b/>
        <sz val="14"/>
        <rFont val="Times New Roman"/>
        <family val="1"/>
      </rPr>
      <t xml:space="preserve"> </t>
    </r>
  </si>
  <si>
    <r>
      <t>K</t>
    </r>
    <r>
      <rPr>
        <b/>
        <vertAlign val="subscript"/>
        <sz val="14"/>
        <rFont val="Times New Roman"/>
        <family val="1"/>
      </rPr>
      <t>T</t>
    </r>
  </si>
  <si>
    <r>
      <t>pK</t>
    </r>
    <r>
      <rPr>
        <b/>
        <vertAlign val="subscript"/>
        <sz val="14"/>
        <rFont val="Times New Roman"/>
        <family val="1"/>
      </rPr>
      <t>T</t>
    </r>
  </si>
  <si>
    <r>
      <t>k [</t>
    </r>
    <r>
      <rPr>
        <b/>
        <sz val="14"/>
        <rFont val="Symbol"/>
        <family val="1"/>
        <charset val="2"/>
      </rPr>
      <t>W</t>
    </r>
    <r>
      <rPr>
        <b/>
        <sz val="14"/>
        <rFont val="Arial"/>
        <family val="2"/>
      </rPr>
      <t>^-1 cm^-1]</t>
    </r>
  </si>
  <si>
    <r>
      <t xml:space="preserve">L [W-1 </t>
    </r>
    <r>
      <rPr>
        <b/>
        <sz val="14"/>
        <rFont val="Arial"/>
        <family val="2"/>
      </rPr>
      <t>cm^2 mol^-1</t>
    </r>
    <r>
      <rPr>
        <b/>
        <sz val="14"/>
        <rFont val="Symbol"/>
        <family val="1"/>
        <charset val="2"/>
      </rPr>
      <t>]</t>
    </r>
  </si>
  <si>
    <r>
      <t>1/</t>
    </r>
    <r>
      <rPr>
        <b/>
        <sz val="14"/>
        <rFont val="Symbol"/>
        <family val="1"/>
        <charset val="2"/>
      </rPr>
      <t>L</t>
    </r>
  </si>
  <si>
    <r>
      <rPr>
        <b/>
        <sz val="14"/>
        <rFont val="Symbol"/>
        <family val="1"/>
        <charset val="2"/>
      </rPr>
      <t>L</t>
    </r>
    <r>
      <rPr>
        <b/>
        <sz val="14"/>
        <rFont val="Arial"/>
        <family val="2"/>
      </rPr>
      <t>×c</t>
    </r>
  </si>
  <si>
    <r>
      <rPr>
        <b/>
        <sz val="14"/>
        <rFont val="Symbol"/>
        <family val="1"/>
        <charset val="2"/>
      </rPr>
      <t>L</t>
    </r>
    <r>
      <rPr>
        <b/>
        <sz val="14"/>
        <rFont val="Arial"/>
        <family val="2"/>
      </rPr>
      <t>0 (letteratura)</t>
    </r>
  </si>
  <si>
    <r>
      <t>L</t>
    </r>
    <r>
      <rPr>
        <b/>
        <sz val="10"/>
        <rFont val="Symbol"/>
        <family val="1"/>
        <charset val="2"/>
      </rPr>
      <t>0</t>
    </r>
  </si>
  <si>
    <r>
      <t>K</t>
    </r>
    <r>
      <rPr>
        <b/>
        <sz val="11"/>
        <rFont val="Arial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</si>
</sst>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E+00"/>
  </numFmts>
  <fonts count="11">
    <font>
      <sz val="12"/>
      <name val="Arial"/>
    </font>
    <font>
      <sz val="8"/>
      <name val="Arial"/>
      <family val="2"/>
    </font>
    <font>
      <sz val="12"/>
      <name val="Arial"/>
      <family val="2"/>
    </font>
    <font>
      <b/>
      <sz val="14"/>
      <name val="Symbol"/>
      <family val="1"/>
      <charset val="2"/>
    </font>
    <font>
      <b/>
      <sz val="14"/>
      <name val="Times New Roman"/>
      <family val="1"/>
    </font>
    <font>
      <b/>
      <vertAlign val="subscript"/>
      <sz val="14"/>
      <name val="Times New Roman"/>
      <family val="1"/>
    </font>
    <font>
      <b/>
      <sz val="14"/>
      <name val="Arial"/>
      <family val="2"/>
    </font>
    <font>
      <b/>
      <sz val="14"/>
      <name val="Symbol"/>
      <family val="1"/>
      <charset val="2"/>
    </font>
    <font>
      <b/>
      <sz val="14"/>
      <name val="Arial"/>
      <family val="2"/>
      <charset val="2"/>
    </font>
    <font>
      <b/>
      <sz val="10"/>
      <name val="Symbol"/>
      <family val="1"/>
      <charset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164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wrapText="1"/>
    </xf>
    <xf numFmtId="165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CCFF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5822035403469"/>
          <c:y val="5.7761732851985562E-2"/>
          <c:w val="0.84419794565153039"/>
          <c:h val="0.82874146507859803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9016976496359007"/>
                  <c:y val="6.384968304954660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'exp data'!$D$2:$D$8</c:f>
              <c:numCache>
                <c:formatCode>0.00000E+00</c:formatCode>
                <c:ptCount val="7"/>
                <c:pt idx="0">
                  <c:v>2.0703933747412008E-2</c:v>
                </c:pt>
                <c:pt idx="1">
                  <c:v>3.012048192771084E-2</c:v>
                </c:pt>
                <c:pt idx="2">
                  <c:v>4.2194092827004218E-2</c:v>
                </c:pt>
                <c:pt idx="3">
                  <c:v>5.938242280285036E-2</c:v>
                </c:pt>
                <c:pt idx="4">
                  <c:v>8.5106382978723416E-2</c:v>
                </c:pt>
                <c:pt idx="5">
                  <c:v>9.8463962189838508E-2</c:v>
                </c:pt>
                <c:pt idx="6">
                  <c:v>0.13517166801838337</c:v>
                </c:pt>
              </c:numCache>
            </c:numRef>
          </c:xVal>
          <c:yVal>
            <c:numRef>
              <c:f>'exp data'!$E$2:$E$8</c:f>
              <c:numCache>
                <c:formatCode>0.00000E+00</c:formatCode>
                <c:ptCount val="7"/>
                <c:pt idx="0">
                  <c:v>4.8299999999999996E-2</c:v>
                </c:pt>
                <c:pt idx="1">
                  <c:v>8.3000000000000004E-2</c:v>
                </c:pt>
                <c:pt idx="2">
                  <c:v>0.11849999999999999</c:v>
                </c:pt>
                <c:pt idx="3">
                  <c:v>0.16839999999999999</c:v>
                </c:pt>
                <c:pt idx="4">
                  <c:v>0.23499999999999996</c:v>
                </c:pt>
                <c:pt idx="5">
                  <c:v>0.25390000000000001</c:v>
                </c:pt>
                <c:pt idx="6">
                  <c:v>0.36989999999999995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C9-4C10-AB65-4E35827CC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292432"/>
        <c:axId val="284366800"/>
      </c:scatterChart>
      <c:valAx>
        <c:axId val="32729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1/Λ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84366800"/>
        <c:crosses val="autoZero"/>
        <c:crossBetween val="midCat"/>
      </c:valAx>
      <c:valAx>
        <c:axId val="2843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Λ×c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729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plot </a:t>
            </a:r>
            <a:r>
              <a:rPr lang="en-US" b="1">
                <a:latin typeface="Symbol" pitchFamily="2" charset="2"/>
              </a:rPr>
              <a:t>a</a:t>
            </a:r>
            <a:r>
              <a:rPr lang="en-US" b="1"/>
              <a:t> vc 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elaboration!$A$2:$A$8</c:f>
              <c:numCache>
                <c:formatCode>0.00000</c:formatCode>
                <c:ptCount val="7"/>
                <c:pt idx="0">
                  <c:v>1E-3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0.01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0.05</c:v>
                </c:pt>
              </c:numCache>
            </c:numRef>
          </c:xVal>
          <c:yVal>
            <c:numRef>
              <c:f>elaboration!$C$2:$C$8</c:f>
              <c:numCache>
                <c:formatCode>0.00000E+00</c:formatCode>
                <c:ptCount val="7"/>
                <c:pt idx="0">
                  <c:v>0.12362426414128487</c:v>
                </c:pt>
                <c:pt idx="1">
                  <c:v>8.4975684668543647E-2</c:v>
                </c:pt>
                <c:pt idx="2">
                  <c:v>6.0660353212183264E-2</c:v>
                </c:pt>
                <c:pt idx="3">
                  <c:v>4.3102124392116713E-2</c:v>
                </c:pt>
                <c:pt idx="4">
                  <c:v>3.0074225748656255E-2</c:v>
                </c:pt>
                <c:pt idx="5">
                  <c:v>2.5994369081136424E-2</c:v>
                </c:pt>
                <c:pt idx="6">
                  <c:v>1.8935244433068849E-2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E2-4040-986D-449DF7C10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689328"/>
        <c:axId val="387117664"/>
      </c:scatterChart>
      <c:valAx>
        <c:axId val="37368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c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87117664"/>
        <c:crosses val="autoZero"/>
        <c:crossBetween val="midCat"/>
      </c:valAx>
      <c:valAx>
        <c:axId val="38711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Symbol" pitchFamily="2" charset="2"/>
                  </a:rPr>
                  <a:t>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73689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6</xdr:row>
      <xdr:rowOff>0</xdr:rowOff>
    </xdr:from>
    <xdr:to>
      <xdr:col>13</xdr:col>
      <xdr:colOff>165100</xdr:colOff>
      <xdr:row>29</xdr:row>
      <xdr:rowOff>15875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1B86EB17-8E25-4CCE-A5BA-B9D3C332B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1098550</xdr:colOff>
      <xdr:row>10</xdr:row>
      <xdr:rowOff>209550</xdr:rowOff>
    </xdr:from>
    <xdr:to>
      <xdr:col>7</xdr:col>
      <xdr:colOff>609600</xdr:colOff>
      <xdr:row>28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8A68F2-3000-2F89-2159-064FCF18F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tabSelected="1" workbookViewId="0">
      <selection activeCell="C2" sqref="C2:C8"/>
    </sheetView>
  </sheetViews>
  <sheetFormatPr defaultColWidth="8.6640625" defaultRowHeight="15"/>
  <cols>
    <col min="1" max="1" width="13.33203125" style="1" customWidth="1"/>
    <col min="2" max="2" width="15.109375" customWidth="1"/>
    <col min="3" max="3" width="22" customWidth="1"/>
    <col min="4" max="4" width="15.44140625" customWidth="1"/>
    <col min="5" max="5" width="13.6640625" customWidth="1"/>
    <col min="6" max="6" width="15.88671875" customWidth="1"/>
    <col min="7" max="7" width="14" customWidth="1"/>
  </cols>
  <sheetData>
    <row r="1" spans="1:7" s="14" customFormat="1" ht="18">
      <c r="A1" s="9" t="s">
        <v>1</v>
      </c>
      <c r="B1" s="10" t="s">
        <v>8</v>
      </c>
      <c r="C1" s="11" t="s">
        <v>9</v>
      </c>
      <c r="D1" s="10" t="s">
        <v>10</v>
      </c>
      <c r="E1" s="12" t="s">
        <v>11</v>
      </c>
      <c r="F1" s="13" t="s">
        <v>12</v>
      </c>
      <c r="G1" s="9" t="s">
        <v>3</v>
      </c>
    </row>
    <row r="2" spans="1:7">
      <c r="A2" s="2">
        <v>1E-3</v>
      </c>
      <c r="B2" s="5">
        <f>48.3*10^-6</f>
        <v>4.8299999999999995E-5</v>
      </c>
      <c r="C2" s="5">
        <f>($B2*1000)/$A2</f>
        <v>48.3</v>
      </c>
      <c r="D2" s="5">
        <f>1/$C2</f>
        <v>2.0703933747412008E-2</v>
      </c>
      <c r="E2" s="5">
        <f>$C2*$A2</f>
        <v>4.8299999999999996E-2</v>
      </c>
      <c r="F2">
        <v>390.7</v>
      </c>
      <c r="G2">
        <f>0.0004/$F$2</f>
        <v>1.0238034297414898E-6</v>
      </c>
    </row>
    <row r="3" spans="1:7">
      <c r="A3" s="3">
        <v>2.5000000000000001E-3</v>
      </c>
      <c r="B3" s="5">
        <f>83*10^-6</f>
        <v>8.2999999999999998E-5</v>
      </c>
      <c r="C3" s="5">
        <f t="shared" ref="C3:C8" si="0">($B3*1000)/$A3</f>
        <v>33.200000000000003</v>
      </c>
      <c r="D3" s="5">
        <f t="shared" ref="D3:D8" si="1">1/$C3</f>
        <v>3.012048192771084E-2</v>
      </c>
      <c r="E3" s="5">
        <f t="shared" ref="E3:E8" si="2">$C3*$A3</f>
        <v>8.3000000000000004E-2</v>
      </c>
    </row>
    <row r="4" spans="1:7">
      <c r="A4" s="3">
        <v>5.0000000000000001E-3</v>
      </c>
      <c r="B4" s="5">
        <f>118.5*10^-6</f>
        <v>1.1849999999999999E-4</v>
      </c>
      <c r="C4" s="5">
        <f t="shared" si="0"/>
        <v>23.7</v>
      </c>
      <c r="D4" s="5">
        <f t="shared" si="1"/>
        <v>4.2194092827004218E-2</v>
      </c>
      <c r="E4" s="5">
        <f t="shared" si="2"/>
        <v>0.11849999999999999</v>
      </c>
    </row>
    <row r="5" spans="1:7">
      <c r="A5" s="1">
        <v>0.01</v>
      </c>
      <c r="B5" s="5">
        <f>168.4*10^-6</f>
        <v>1.684E-4</v>
      </c>
      <c r="C5" s="5">
        <f t="shared" si="0"/>
        <v>16.84</v>
      </c>
      <c r="D5" s="5">
        <f t="shared" si="1"/>
        <v>5.938242280285036E-2</v>
      </c>
      <c r="E5" s="5">
        <f t="shared" si="2"/>
        <v>0.16839999999999999</v>
      </c>
    </row>
    <row r="6" spans="1:7">
      <c r="A6" s="1">
        <v>0.02</v>
      </c>
      <c r="B6" s="5">
        <f>235*10^-6</f>
        <v>2.3499999999999999E-4</v>
      </c>
      <c r="C6" s="5">
        <f t="shared" si="0"/>
        <v>11.749999999999998</v>
      </c>
      <c r="D6" s="5">
        <f t="shared" si="1"/>
        <v>8.5106382978723416E-2</v>
      </c>
      <c r="E6" s="5">
        <f t="shared" si="2"/>
        <v>0.23499999999999996</v>
      </c>
    </row>
    <row r="7" spans="1:7">
      <c r="A7" s="3">
        <v>2.5000000000000001E-2</v>
      </c>
      <c r="B7" s="5">
        <f>253.9*10^-6</f>
        <v>2.5389999999999999E-4</v>
      </c>
      <c r="C7" s="5">
        <f t="shared" si="0"/>
        <v>10.156000000000001</v>
      </c>
      <c r="D7" s="5">
        <f t="shared" si="1"/>
        <v>9.8463962189838508E-2</v>
      </c>
      <c r="E7" s="5">
        <f t="shared" si="2"/>
        <v>0.25390000000000001</v>
      </c>
    </row>
    <row r="8" spans="1:7">
      <c r="A8" s="4">
        <v>0.05</v>
      </c>
      <c r="B8" s="5">
        <f>369.9*10^-6</f>
        <v>3.6989999999999994E-4</v>
      </c>
      <c r="C8" s="5">
        <f t="shared" si="0"/>
        <v>7.3979999999999988</v>
      </c>
      <c r="D8" s="5">
        <f t="shared" si="1"/>
        <v>0.13517166801838337</v>
      </c>
      <c r="E8" s="5">
        <f t="shared" si="2"/>
        <v>0.36989999999999995</v>
      </c>
    </row>
  </sheetData>
  <phoneticPr fontId="1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094BB-07E6-DD46-B47E-257F6C37FFC2}">
  <dimension ref="A1:H11"/>
  <sheetViews>
    <sheetView workbookViewId="0">
      <selection activeCell="H2" sqref="H2"/>
    </sheetView>
  </sheetViews>
  <sheetFormatPr defaultColWidth="10.88671875" defaultRowHeight="15"/>
  <cols>
    <col min="1" max="1" width="13.109375" customWidth="1"/>
    <col min="2" max="2" width="12.109375" customWidth="1"/>
    <col min="3" max="3" width="12.44140625" customWidth="1"/>
    <col min="4" max="4" width="11.6640625" bestFit="1" customWidth="1"/>
    <col min="5" max="5" width="11.109375" bestFit="1" customWidth="1"/>
    <col min="6" max="6" width="11.109375" customWidth="1"/>
    <col min="7" max="7" width="14.109375" customWidth="1"/>
    <col min="8" max="8" width="12.109375" bestFit="1" customWidth="1"/>
  </cols>
  <sheetData>
    <row r="1" spans="1:8" ht="20.25">
      <c r="A1" s="9" t="s">
        <v>1</v>
      </c>
      <c r="B1" s="11" t="s">
        <v>2</v>
      </c>
      <c r="C1" s="15" t="s">
        <v>0</v>
      </c>
      <c r="D1" s="6" t="s">
        <v>4</v>
      </c>
      <c r="E1" s="7" t="s">
        <v>5</v>
      </c>
      <c r="F1" s="7" t="s">
        <v>14</v>
      </c>
      <c r="G1" s="8" t="s">
        <v>6</v>
      </c>
      <c r="H1" s="8" t="s">
        <v>7</v>
      </c>
    </row>
    <row r="2" spans="1:8">
      <c r="A2" s="2">
        <v>1E-3</v>
      </c>
      <c r="B2" s="5">
        <v>48.3</v>
      </c>
      <c r="C2" s="5">
        <f t="shared" ref="C2:C8" si="0">$B2/$B$11</f>
        <v>0.12362426414128487</v>
      </c>
      <c r="D2" s="5">
        <f>-0.509*SQRT($A2*$C2)</f>
        <v>-5.6593902478966965E-3</v>
      </c>
      <c r="E2" s="5">
        <f>10^$D2</f>
        <v>0.98705331121305095</v>
      </c>
      <c r="F2" s="5">
        <f>($A2*$C2*$C2)/(1-$C2)</f>
        <v>1.743881997086466E-5</v>
      </c>
      <c r="G2" s="5">
        <f>$F2*($E2)^2</f>
        <v>1.6990193059252702E-5</v>
      </c>
      <c r="H2" s="5">
        <f>-LOG10($G2)</f>
        <v>4.7698016862226691</v>
      </c>
    </row>
    <row r="3" spans="1:8">
      <c r="A3" s="3">
        <v>2.5000000000000001E-3</v>
      </c>
      <c r="B3" s="5">
        <v>33.200000000000003</v>
      </c>
      <c r="C3" s="5">
        <f t="shared" si="0"/>
        <v>8.4975684668543647E-2</v>
      </c>
      <c r="D3" s="5">
        <f t="shared" ref="D3:D8" si="1">-0.509*SQRT($A3*$C3)</f>
        <v>-7.4188249338441323E-3</v>
      </c>
      <c r="E3" s="5">
        <f t="shared" ref="E3:E8" si="2">10^$D3</f>
        <v>0.98306260251481858</v>
      </c>
      <c r="F3" s="5">
        <f t="shared" ref="F3:F8" si="3">($A3*$C3*$C3)/(1-$C3)</f>
        <v>1.9728620496473076E-5</v>
      </c>
      <c r="G3" s="5">
        <f t="shared" ref="G3:G8" si="4">$F3*$E3^2</f>
        <v>1.9065977178665636E-5</v>
      </c>
      <c r="H3" s="5">
        <f t="shared" ref="H3:H8" si="5">-LOG10($G3)</f>
        <v>4.7197409311494614</v>
      </c>
    </row>
    <row r="4" spans="1:8">
      <c r="A4" s="3">
        <v>5.0000000000000001E-3</v>
      </c>
      <c r="B4" s="5">
        <v>23.7</v>
      </c>
      <c r="C4" s="5">
        <f t="shared" si="0"/>
        <v>6.0660353212183264E-2</v>
      </c>
      <c r="D4" s="5">
        <f t="shared" si="1"/>
        <v>-8.8645205653113714E-3</v>
      </c>
      <c r="E4" s="5">
        <f t="shared" si="2"/>
        <v>0.97979558784064957</v>
      </c>
      <c r="F4" s="5">
        <f t="shared" si="3"/>
        <v>1.9586517317830292E-5</v>
      </c>
      <c r="G4" s="5">
        <f t="shared" si="4"/>
        <v>1.8803044754747511E-5</v>
      </c>
      <c r="H4" s="5">
        <f t="shared" si="5"/>
        <v>4.7257718202512695</v>
      </c>
    </row>
    <row r="5" spans="1:8">
      <c r="A5" s="1">
        <v>0.01</v>
      </c>
      <c r="B5" s="5">
        <v>16.84</v>
      </c>
      <c r="C5" s="5">
        <f t="shared" si="0"/>
        <v>4.3102124392116713E-2</v>
      </c>
      <c r="D5" s="5">
        <f t="shared" si="1"/>
        <v>-1.0567375023928124E-2</v>
      </c>
      <c r="E5" s="5">
        <f t="shared" si="2"/>
        <v>0.97596136323483929</v>
      </c>
      <c r="F5" s="5">
        <f t="shared" si="3"/>
        <v>1.9414748161430626E-5</v>
      </c>
      <c r="G5" s="5">
        <f t="shared" si="4"/>
        <v>1.8492558933381673E-5</v>
      </c>
      <c r="H5" s="5">
        <f t="shared" si="5"/>
        <v>4.7330029885837845</v>
      </c>
    </row>
    <row r="6" spans="1:8">
      <c r="A6" s="1">
        <v>0.02</v>
      </c>
      <c r="B6" s="5">
        <v>11.749999999999998</v>
      </c>
      <c r="C6" s="5">
        <f t="shared" si="0"/>
        <v>3.0074225748656255E-2</v>
      </c>
      <c r="D6" s="5">
        <f t="shared" si="1"/>
        <v>-1.2483317252387372E-2</v>
      </c>
      <c r="E6" s="5">
        <f t="shared" si="2"/>
        <v>0.97166527587179308</v>
      </c>
      <c r="F6" s="5">
        <f t="shared" si="3"/>
        <v>1.865006742560818E-5</v>
      </c>
      <c r="G6" s="5">
        <f t="shared" si="4"/>
        <v>1.7608151724217152E-5</v>
      </c>
      <c r="H6" s="5">
        <f t="shared" si="5"/>
        <v>4.7542862282519378</v>
      </c>
    </row>
    <row r="7" spans="1:8">
      <c r="A7" s="3">
        <v>2.5000000000000001E-2</v>
      </c>
      <c r="B7" s="5">
        <v>10.156000000000001</v>
      </c>
      <c r="C7" s="5">
        <f t="shared" si="0"/>
        <v>2.5994369081136424E-2</v>
      </c>
      <c r="D7" s="5">
        <f t="shared" si="1"/>
        <v>-1.2975599346378867E-2</v>
      </c>
      <c r="E7" s="5">
        <f t="shared" si="2"/>
        <v>0.97056449647347109</v>
      </c>
      <c r="F7" s="5">
        <f t="shared" si="3"/>
        <v>1.734351431030456E-5</v>
      </c>
      <c r="G7" s="5">
        <f t="shared" si="4"/>
        <v>1.6337511425356691E-5</v>
      </c>
      <c r="H7" s="5">
        <f t="shared" si="5"/>
        <v>4.7868140956949414</v>
      </c>
    </row>
    <row r="8" spans="1:8">
      <c r="A8" s="4">
        <v>0.05</v>
      </c>
      <c r="B8" s="5">
        <v>7.3979999999999988</v>
      </c>
      <c r="C8" s="5">
        <f t="shared" si="0"/>
        <v>1.8935244433068849E-2</v>
      </c>
      <c r="D8" s="5">
        <f t="shared" si="1"/>
        <v>-1.5661676256014091E-2</v>
      </c>
      <c r="E8" s="5">
        <f t="shared" si="2"/>
        <v>0.96458015748392101</v>
      </c>
      <c r="F8" s="5">
        <f t="shared" si="3"/>
        <v>1.827318124035921E-5</v>
      </c>
      <c r="G8" s="5">
        <f t="shared" si="4"/>
        <v>1.7001639734835603E-5</v>
      </c>
      <c r="H8" s="5">
        <f t="shared" si="5"/>
        <v>4.7695091907717879</v>
      </c>
    </row>
    <row r="11" spans="1:8" ht="18">
      <c r="A11" s="11" t="s">
        <v>13</v>
      </c>
      <c r="B11">
        <v>390.7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exp data</vt:lpstr>
      <vt:lpstr>elaboration</vt:lpstr>
    </vt:vector>
  </TitlesOfParts>
  <Company>UTS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</dc:creator>
  <cp:lastModifiedBy>Utente</cp:lastModifiedBy>
  <dcterms:created xsi:type="dcterms:W3CDTF">2006-11-11T21:25:00Z</dcterms:created>
  <dcterms:modified xsi:type="dcterms:W3CDTF">2025-12-15T16:02:18Z</dcterms:modified>
</cp:coreProperties>
</file>