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4844\Desktop\LabCF1_25_26\"/>
    </mc:Choice>
  </mc:AlternateContent>
  <xr:revisionPtr revIDLastSave="0" documentId="13_ncr:1_{87D4E499-17D9-462B-B82A-110491FA1D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 data" sheetId="2" r:id="rId1"/>
    <sheet name="elabor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2" l="1"/>
  <c r="G2" i="2"/>
  <c r="B8" i="2"/>
  <c r="C8" i="2" s="1"/>
  <c r="E8" i="2" s="1"/>
  <c r="B7" i="2"/>
  <c r="C7" i="2" s="1"/>
  <c r="D7" i="2" s="1"/>
  <c r="B6" i="2"/>
  <c r="C6" i="2" s="1"/>
  <c r="E6" i="2" s="1"/>
  <c r="B5" i="2"/>
  <c r="C5" i="2" s="1"/>
  <c r="D5" i="2" s="1"/>
  <c r="B4" i="2"/>
  <c r="B3" i="2"/>
  <c r="B2" i="2"/>
  <c r="C2" i="2"/>
  <c r="E2" i="2" s="1"/>
  <c r="C3" i="2"/>
  <c r="D3" i="2" s="1"/>
  <c r="C4" i="2"/>
  <c r="D4" i="2" s="1"/>
  <c r="D2" i="2" l="1"/>
  <c r="D8" i="2"/>
  <c r="E7" i="2"/>
  <c r="D6" i="2"/>
  <c r="E5" i="2"/>
  <c r="E4" i="2"/>
  <c r="E3" i="2"/>
  <c r="C7" i="3"/>
  <c r="F7" i="3" s="1"/>
  <c r="C4" i="3"/>
  <c r="D4" i="3" s="1"/>
  <c r="E4" i="3" s="1"/>
  <c r="C5" i="3"/>
  <c r="F5" i="3" s="1"/>
  <c r="C8" i="3"/>
  <c r="F8" i="3" s="1"/>
  <c r="C6" i="3"/>
  <c r="F6" i="3" s="1"/>
  <c r="C3" i="3"/>
  <c r="D3" i="3" s="1"/>
  <c r="E3" i="3" s="1"/>
  <c r="F3" i="3" l="1"/>
  <c r="G3" i="3" s="1"/>
  <c r="H3" i="3" s="1"/>
  <c r="F4" i="3"/>
  <c r="G4" i="3" s="1"/>
  <c r="H4" i="3" s="1"/>
  <c r="D5" i="3"/>
  <c r="E5" i="3" s="1"/>
  <c r="G5" i="3" s="1"/>
  <c r="H5" i="3" s="1"/>
  <c r="D6" i="3"/>
  <c r="E6" i="3" s="1"/>
  <c r="G6" i="3" s="1"/>
  <c r="H6" i="3" s="1"/>
  <c r="D7" i="3"/>
  <c r="E7" i="3" s="1"/>
  <c r="G7" i="3" s="1"/>
  <c r="H7" i="3" s="1"/>
  <c r="D8" i="3"/>
  <c r="E8" i="3" s="1"/>
  <c r="G8" i="3" s="1"/>
  <c r="H8" i="3" s="1"/>
  <c r="C2" i="3"/>
  <c r="F2" i="3" s="1"/>
  <c r="D2" i="3" l="1"/>
  <c r="E2" i="3" s="1"/>
  <c r="G2" i="3" s="1"/>
  <c r="H2" i="3" s="1"/>
</calcChain>
</file>

<file path=xl/sharedStrings.xml><?xml version="1.0" encoding="utf-8"?>
<sst xmlns="http://schemas.openxmlformats.org/spreadsheetml/2006/main" count="17" uniqueCount="16">
  <si>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</si>
  <si>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</si>
  <si>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</si>
  <si>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</si>
  <si>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</si>
  <si>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</si>
  <si>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</si>
  <si>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</si>
  <si>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k [</t>
    </r>
    <r>
      <rPr>
        <b/>
        <sz val="14"/>
        <rFont val="Symbol"/>
        <family val="1"/>
        <charset val="2"/>
      </rPr>
      <t>W</t>
    </r>
    <r>
      <rPr>
        <b/>
        <sz val="14"/>
        <rFont val="Arial"/>
        <family val="2"/>
      </rPr>
      <t>^-1 cm^-1]</t>
    </r>
  </si>
  <si>
    <r>
      <t xml:space="preserve">L [W-1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</si>
  <si>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</si>
  <si>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</si>
  <si>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</si>
  <si>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</si>
  <si>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</si>
  <si>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retta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</si>
</sst>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2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  <font>
      <b/>
      <sz val="14"/>
      <name val="Aria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956248889941388"/>
                  <c:y val="5.5241281578638939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1.9455252918287941E-2</c:v>
                </c:pt>
                <c:pt idx="1">
                  <c:v>3.012048192771084E-2</c:v>
                </c:pt>
                <c:pt idx="2">
                  <c:v>4.2444821731748732E-2</c:v>
                </c:pt>
                <c:pt idx="3">
                  <c:v>5.9594755661501783E-2</c:v>
                </c:pt>
                <c:pt idx="4">
                  <c:v>8.4388185654008435E-2</c:v>
                </c:pt>
                <c:pt idx="5">
                  <c:v>9.4339622641509441E-2</c:v>
                </c:pt>
                <c:pt idx="6">
                  <c:v>0.1295336787564767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5.1399999999999994E-2</c:v>
                </c:pt>
                <c:pt idx="1">
                  <c:v>8.3000000000000004E-2</c:v>
                </c:pt>
                <c:pt idx="2">
                  <c:v>0.1178</c:v>
                </c:pt>
                <c:pt idx="3">
                  <c:v>0.1678</c:v>
                </c:pt>
                <c:pt idx="4">
                  <c:v>0.23699999999999999</c:v>
                </c:pt>
                <c:pt idx="5">
                  <c:v>0.26500000000000001</c:v>
                </c:pt>
                <c:pt idx="6">
                  <c:v>0.38600000000000001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2-1F4C-9D9D-B0CE096B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0.13155874072178139</c:v>
                </c:pt>
                <c:pt idx="1">
                  <c:v>8.4975684668543647E-2</c:v>
                </c:pt>
                <c:pt idx="2">
                  <c:v>6.0302022011773738E-2</c:v>
                </c:pt>
                <c:pt idx="3">
                  <c:v>4.2948553877655497E-2</c:v>
                </c:pt>
                <c:pt idx="4">
                  <c:v>3.0330176606091632E-2</c:v>
                </c:pt>
                <c:pt idx="5">
                  <c:v>2.7130790888149476E-2</c:v>
                </c:pt>
                <c:pt idx="6">
                  <c:v>1.9759406194010749E-2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5</xdr:row>
      <xdr:rowOff>92075</xdr:rowOff>
    </xdr:from>
    <xdr:to>
      <xdr:col>12</xdr:col>
      <xdr:colOff>530225</xdr:colOff>
      <xdr:row>28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7D6A8-5AA6-28A9-94C9-554BC1B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1098550</xdr:colOff>
      <xdr:row>10</xdr:row>
      <xdr:rowOff>209550</xdr:rowOff>
    </xdr:from>
    <xdr:to>
      <xdr:col>7</xdr:col>
      <xdr:colOff>609600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abSelected="1" workbookViewId="0">
      <selection activeCell="L2" sqref="L2"/>
    </sheetView>
  </sheetViews>
  <sheetFormatPr defaultColWidth="8.6640625" defaultRowHeight="15"/>
  <cols>
    <col min="1" max="1" width="13.33203125" style="1" customWidth="1"/>
    <col min="2" max="2" width="15.109375" customWidth="1"/>
    <col min="3" max="3" width="22" customWidth="1"/>
    <col min="4" max="4" width="15.44140625" customWidth="1"/>
    <col min="5" max="5" width="13.6640625" customWidth="1"/>
    <col min="6" max="6" width="15.88671875" customWidth="1"/>
    <col min="7" max="7" width="14" customWidth="1"/>
  </cols>
  <sheetData>
    <row r="1" spans="1:9" s="14" customFormat="1" ht="18">
      <c r="A1" s="9" t="s">
        <v>1</v>
      </c>
      <c r="B1" s="10" t="s">
        <v>8</v>
      </c>
      <c r="C1" s="11" t="s">
        <v>9</v>
      </c>
      <c r="D1" s="10" t="s">
        <v>10</v>
      </c>
      <c r="E1" s="12" t="s">
        <v>11</v>
      </c>
      <c r="F1" s="13" t="s">
        <v>12</v>
      </c>
      <c r="G1" s="9" t="s">
        <v>3</v>
      </c>
      <c r="I1" s="16" t="s">
        <v>15</v>
      </c>
    </row>
    <row r="2" spans="1:9">
      <c r="A2" s="2">
        <v>1E-3</v>
      </c>
      <c r="B2" s="5">
        <f>51.4*10^-6</f>
        <v>5.1399999999999996E-5</v>
      </c>
      <c r="C2" s="5">
        <f>($B2*1000)/$A2</f>
        <v>51.399999999999991</v>
      </c>
      <c r="D2" s="5">
        <f>1/$C2</f>
        <v>1.9455252918287941E-2</v>
      </c>
      <c r="E2" s="5">
        <f>$C2*$A2</f>
        <v>5.1399999999999994E-2</v>
      </c>
      <c r="F2">
        <v>390.7</v>
      </c>
      <c r="G2">
        <f>0.00944/$F$2</f>
        <v>2.4161760941899157E-5</v>
      </c>
      <c r="I2">
        <f>2.98791/0.0094</f>
        <v>317.86276595744675</v>
      </c>
    </row>
    <row r="3" spans="1:9">
      <c r="A3" s="3">
        <v>2.5000000000000001E-3</v>
      </c>
      <c r="B3" s="5">
        <f>83*10^-6</f>
        <v>8.2999999999999998E-5</v>
      </c>
      <c r="C3" s="5">
        <f t="shared" ref="C3:C8" si="0">($B3*1000)/$A3</f>
        <v>33.200000000000003</v>
      </c>
      <c r="D3" s="5">
        <f t="shared" ref="D3:D8" si="1">1/$C3</f>
        <v>3.012048192771084E-2</v>
      </c>
      <c r="E3" s="5">
        <f t="shared" ref="E3:E8" si="2">$C3*$A3</f>
        <v>8.3000000000000004E-2</v>
      </c>
    </row>
    <row r="4" spans="1:9">
      <c r="A4" s="3">
        <v>5.0000000000000001E-3</v>
      </c>
      <c r="B4" s="5">
        <f>117.8*10^-6</f>
        <v>1.1779999999999999E-4</v>
      </c>
      <c r="C4" s="5">
        <f t="shared" si="0"/>
        <v>23.56</v>
      </c>
      <c r="D4" s="5">
        <f t="shared" si="1"/>
        <v>4.2444821731748732E-2</v>
      </c>
      <c r="E4" s="5">
        <f t="shared" si="2"/>
        <v>0.1178</v>
      </c>
    </row>
    <row r="5" spans="1:9">
      <c r="A5" s="1">
        <v>0.01</v>
      </c>
      <c r="B5" s="5">
        <f>167.8*10^-6</f>
        <v>1.6780000000000001E-4</v>
      </c>
      <c r="C5" s="5">
        <f t="shared" si="0"/>
        <v>16.78</v>
      </c>
      <c r="D5" s="5">
        <f t="shared" si="1"/>
        <v>5.9594755661501783E-2</v>
      </c>
      <c r="E5" s="5">
        <f t="shared" si="2"/>
        <v>0.1678</v>
      </c>
    </row>
    <row r="6" spans="1:9">
      <c r="A6" s="1">
        <v>0.02</v>
      </c>
      <c r="B6" s="5">
        <f>237*10^-6</f>
        <v>2.3699999999999999E-4</v>
      </c>
      <c r="C6" s="5">
        <f t="shared" si="0"/>
        <v>11.85</v>
      </c>
      <c r="D6" s="5">
        <f t="shared" si="1"/>
        <v>8.4388185654008435E-2</v>
      </c>
      <c r="E6" s="5">
        <f t="shared" si="2"/>
        <v>0.23699999999999999</v>
      </c>
    </row>
    <row r="7" spans="1:9">
      <c r="A7" s="3">
        <v>2.5000000000000001E-2</v>
      </c>
      <c r="B7" s="5">
        <f>265*10^-6</f>
        <v>2.6499999999999999E-4</v>
      </c>
      <c r="C7" s="5">
        <f t="shared" si="0"/>
        <v>10.6</v>
      </c>
      <c r="D7" s="5">
        <f t="shared" si="1"/>
        <v>9.4339622641509441E-2</v>
      </c>
      <c r="E7" s="5">
        <f t="shared" si="2"/>
        <v>0.26500000000000001</v>
      </c>
    </row>
    <row r="8" spans="1:9">
      <c r="A8" s="4">
        <v>0.05</v>
      </c>
      <c r="B8" s="5">
        <f>0.386*10^-3</f>
        <v>3.86E-4</v>
      </c>
      <c r="C8" s="5">
        <f t="shared" si="0"/>
        <v>7.72</v>
      </c>
      <c r="D8" s="5">
        <f t="shared" si="1"/>
        <v>0.1295336787564767</v>
      </c>
      <c r="E8" s="5">
        <f t="shared" si="2"/>
        <v>0.38600000000000001</v>
      </c>
    </row>
  </sheetData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workbookViewId="0">
      <selection activeCell="F8" sqref="F8"/>
    </sheetView>
  </sheetViews>
  <sheetFormatPr defaultColWidth="10.88671875" defaultRowHeight="15"/>
  <cols>
    <col min="1" max="1" width="13.109375" customWidth="1"/>
    <col min="2" max="2" width="12.109375" customWidth="1"/>
    <col min="3" max="3" width="12.44140625" customWidth="1"/>
    <col min="4" max="4" width="11.6640625" bestFit="1" customWidth="1"/>
    <col min="5" max="5" width="11.109375" bestFit="1" customWidth="1"/>
    <col min="6" max="6" width="11.109375" customWidth="1"/>
    <col min="7" max="7" width="14.109375" customWidth="1"/>
    <col min="8" max="8" width="12.109375" bestFit="1" customWidth="1"/>
  </cols>
  <sheetData>
    <row r="1" spans="1:8" ht="20.25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14</v>
      </c>
      <c r="G1" s="8" t="s">
        <v>6</v>
      </c>
      <c r="H1" s="8" t="s">
        <v>7</v>
      </c>
    </row>
    <row r="2" spans="1:8">
      <c r="A2" s="2">
        <v>1E-3</v>
      </c>
      <c r="B2" s="5">
        <v>51.399999999999991</v>
      </c>
      <c r="C2" s="5">
        <f t="shared" ref="C2:C8" si="0">$B2/$B$11</f>
        <v>0.13155874072178139</v>
      </c>
      <c r="D2" s="5">
        <f>-0.509*SQRT($A2*$C2)</f>
        <v>-5.8381820890530513E-3</v>
      </c>
      <c r="E2" s="5">
        <f>10^$D2</f>
        <v>0.98664704135510095</v>
      </c>
      <c r="F2" s="5">
        <f>($A2*$C2*$C2)/(1-$C2)</f>
        <v>1.9929617663128684E-5</v>
      </c>
      <c r="G2" s="5">
        <f>$F2*($E2)^2</f>
        <v>1.9400932423014759E-5</v>
      </c>
      <c r="H2" s="5">
        <f>-LOG10($G2)</f>
        <v>4.7121773970574568</v>
      </c>
    </row>
    <row r="3" spans="1:8">
      <c r="A3" s="3">
        <v>2.5000000000000001E-3</v>
      </c>
      <c r="B3" s="5">
        <v>33.200000000000003</v>
      </c>
      <c r="C3" s="5">
        <f t="shared" si="0"/>
        <v>8.4975684668543647E-2</v>
      </c>
      <c r="D3" s="5">
        <f t="shared" ref="D3:D8" si="1">-0.509*SQRT($A3*$C3)</f>
        <v>-7.4188249338441323E-3</v>
      </c>
      <c r="E3" s="5">
        <f t="shared" ref="E3:E8" si="2">10^$D3</f>
        <v>0.98306260251481858</v>
      </c>
      <c r="F3" s="5">
        <f t="shared" ref="F3:F8" si="3">($A3*$C3*$C3)/(1-$C3)</f>
        <v>1.9728620496473076E-5</v>
      </c>
      <c r="G3" s="5">
        <f t="shared" ref="G3:G8" si="4">$F3*$E3^2</f>
        <v>1.9065977178665636E-5</v>
      </c>
      <c r="H3" s="5">
        <f t="shared" ref="H3:H8" si="5">-LOG10($G3)</f>
        <v>4.7197409311494614</v>
      </c>
    </row>
    <row r="4" spans="1:8">
      <c r="A4" s="3">
        <v>5.0000000000000001E-3</v>
      </c>
      <c r="B4" s="5">
        <v>23.56</v>
      </c>
      <c r="C4" s="5">
        <f t="shared" si="0"/>
        <v>6.0302022011773738E-2</v>
      </c>
      <c r="D4" s="5">
        <f t="shared" si="1"/>
        <v>-8.8382996568436029E-3</v>
      </c>
      <c r="E4" s="5">
        <f t="shared" si="2"/>
        <v>0.9798547456404243</v>
      </c>
      <c r="F4" s="5">
        <f t="shared" si="3"/>
        <v>1.93484180230619E-5</v>
      </c>
      <c r="G4" s="5">
        <f t="shared" si="4"/>
        <v>1.8576712611122878E-5</v>
      </c>
      <c r="H4" s="5">
        <f t="shared" si="5"/>
        <v>4.7310311375526171</v>
      </c>
    </row>
    <row r="5" spans="1:8">
      <c r="A5" s="1">
        <v>0.01</v>
      </c>
      <c r="B5" s="5">
        <v>16.78</v>
      </c>
      <c r="C5" s="5">
        <f t="shared" si="0"/>
        <v>4.2948553877655497E-2</v>
      </c>
      <c r="D5" s="5">
        <f t="shared" si="1"/>
        <v>-1.0548532735493056E-2</v>
      </c>
      <c r="E5" s="5">
        <f t="shared" si="2"/>
        <v>0.97600370718623497</v>
      </c>
      <c r="F5" s="5">
        <f t="shared" si="3"/>
        <v>1.927355407753154E-5</v>
      </c>
      <c r="G5" s="5">
        <f t="shared" si="4"/>
        <v>1.8359664520900903E-5</v>
      </c>
      <c r="H5" s="5">
        <f t="shared" si="5"/>
        <v>4.7361352587585595</v>
      </c>
    </row>
    <row r="6" spans="1:8">
      <c r="A6" s="1">
        <v>0.02</v>
      </c>
      <c r="B6" s="5">
        <v>11.85</v>
      </c>
      <c r="C6" s="5">
        <f t="shared" si="0"/>
        <v>3.0330176606091632E-2</v>
      </c>
      <c r="D6" s="5">
        <f t="shared" si="1"/>
        <v>-1.2536325207398559E-2</v>
      </c>
      <c r="E6" s="5">
        <f t="shared" si="2"/>
        <v>0.97154668618619233</v>
      </c>
      <c r="F6" s="5">
        <f t="shared" si="3"/>
        <v>1.8973873183697286E-5</v>
      </c>
      <c r="G6" s="5">
        <f t="shared" si="4"/>
        <v>1.7909495126014692E-5</v>
      </c>
      <c r="H6" s="5">
        <f t="shared" si="5"/>
        <v>4.7469166568688026</v>
      </c>
    </row>
    <row r="7" spans="1:8">
      <c r="A7" s="3">
        <v>2.5000000000000001E-2</v>
      </c>
      <c r="B7" s="5">
        <v>10.6</v>
      </c>
      <c r="C7" s="5">
        <f t="shared" si="0"/>
        <v>2.7130790888149476E-2</v>
      </c>
      <c r="D7" s="5">
        <f t="shared" si="1"/>
        <v>-1.3256198959442198E-2</v>
      </c>
      <c r="E7" s="5">
        <f t="shared" si="2"/>
        <v>0.96993761293615244</v>
      </c>
      <c r="F7" s="5">
        <f t="shared" si="3"/>
        <v>1.8915179124860856E-5</v>
      </c>
      <c r="G7" s="5">
        <f t="shared" si="4"/>
        <v>1.7795002790975979E-5</v>
      </c>
      <c r="H7" s="5">
        <f t="shared" si="5"/>
        <v>4.7497019395451945</v>
      </c>
    </row>
    <row r="8" spans="1:8">
      <c r="A8" s="4">
        <v>0.05</v>
      </c>
      <c r="B8" s="5">
        <v>7.72</v>
      </c>
      <c r="C8" s="5">
        <f t="shared" si="0"/>
        <v>1.9759406194010749E-2</v>
      </c>
      <c r="D8" s="5">
        <f t="shared" si="1"/>
        <v>-1.5998885455166086E-2</v>
      </c>
      <c r="E8" s="5">
        <f t="shared" si="2"/>
        <v>0.96383149713464644</v>
      </c>
      <c r="F8" s="5">
        <f t="shared" si="3"/>
        <v>1.9915219569920488E-5</v>
      </c>
      <c r="G8" s="5">
        <f t="shared" si="4"/>
        <v>1.850066452333504E-5</v>
      </c>
      <c r="H8" s="5">
        <f t="shared" si="5"/>
        <v>4.7328126719410744</v>
      </c>
    </row>
    <row r="11" spans="1:8" ht="18">
      <c r="A11" s="11" t="s">
        <v>13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ASARO FIORETTA</cp:lastModifiedBy>
  <dcterms:created xsi:type="dcterms:W3CDTF">2006-11-11T21:25:00Z</dcterms:created>
  <dcterms:modified xsi:type="dcterms:W3CDTF">2025-12-19T10:43:16Z</dcterms:modified>
</cp:coreProperties>
</file>