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danielezampieri/Documents/Didattica/Analisi Farmaceutica 1/Esercitazioni 2024:25/Esperienze strumentali/"/>
    </mc:Choice>
  </mc:AlternateContent>
  <xr:revisionPtr revIDLastSave="0" documentId="13_ncr:1_{CC6C0882-82F6-ED4B-A00C-D48864F1F5C5}" xr6:coauthVersionLast="47" xr6:coauthVersionMax="47" xr10:uidLastSave="{00000000-0000-0000-0000-000000000000}"/>
  <bookViews>
    <workbookView minimized="1" xWindow="0" yWindow="500" windowWidth="24200" windowHeight="13540" xr2:uid="{2C17D050-0CFE-4082-A07A-5AEACBDCABB9}"/>
  </bookViews>
  <sheets>
    <sheet name="Caffeina" sheetId="1" r:id="rId1"/>
    <sheet name="Paracetamolo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9" l="1"/>
  <c r="E10" i="9" s="1"/>
  <c r="B9" i="9"/>
  <c r="E9" i="9" s="1"/>
  <c r="B8" i="9"/>
  <c r="E8" i="9" s="1"/>
  <c r="E6" i="9"/>
  <c r="E5" i="9"/>
  <c r="E4" i="9"/>
  <c r="B28" i="1"/>
  <c r="C28" i="1" s="1"/>
  <c r="F28" i="1" s="1"/>
  <c r="G28" i="1" s="1"/>
  <c r="B29" i="1"/>
  <c r="C29" i="1" s="1"/>
  <c r="F29" i="1" s="1"/>
  <c r="G29" i="1" s="1"/>
  <c r="B30" i="1"/>
  <c r="C30" i="1" s="1"/>
  <c r="F30" i="1" s="1"/>
  <c r="G30" i="1" s="1"/>
  <c r="B14" i="9" l="1"/>
  <c r="B15" i="9"/>
  <c r="B13" i="9"/>
  <c r="H32" i="1"/>
  <c r="G32" i="1"/>
  <c r="E13" i="9" l="1"/>
  <c r="E14" i="9"/>
</calcChain>
</file>

<file path=xl/sharedStrings.xml><?xml version="1.0" encoding="utf-8"?>
<sst xmlns="http://schemas.openxmlformats.org/spreadsheetml/2006/main" count="48" uniqueCount="45">
  <si>
    <t>Soluzione</t>
  </si>
  <si>
    <t>ml sol Madre</t>
  </si>
  <si>
    <t>Molarità</t>
  </si>
  <si>
    <t>Assorbanza</t>
  </si>
  <si>
    <t>Derivata seconda in valore assoluto</t>
  </si>
  <si>
    <t xml:space="preserve">Caffè </t>
  </si>
  <si>
    <t>Molarità sperimentale</t>
  </si>
  <si>
    <t>Molarità caffè</t>
  </si>
  <si>
    <t>grammi caffeina/L</t>
  </si>
  <si>
    <t xml:space="preserve">mg caffeina/caffè </t>
  </si>
  <si>
    <t>Assorbanza (274 nm)</t>
  </si>
  <si>
    <t>Derivata seconda in valore assoluto (276 nm)</t>
  </si>
  <si>
    <t xml:space="preserve">  </t>
  </si>
  <si>
    <t>Media e deviazione standard</t>
  </si>
  <si>
    <t xml:space="preserve">Risultato finale: </t>
  </si>
  <si>
    <t>112 mg caffeina/caffè</t>
  </si>
  <si>
    <t xml:space="preserve">Determinazione quantitativa della caffeina nel caffè espresso: </t>
  </si>
  <si>
    <t>Struttura:</t>
  </si>
  <si>
    <t>peso 10 past. (gr)</t>
  </si>
  <si>
    <t>gr paracet. per pastiglia</t>
  </si>
  <si>
    <t>peso 1 past. (gr)</t>
  </si>
  <si>
    <t>pesata 1 (gr)</t>
  </si>
  <si>
    <t>gr paracet. teorici 1</t>
  </si>
  <si>
    <t>assorbanza 1</t>
  </si>
  <si>
    <t>pesata 2 (gr)</t>
  </si>
  <si>
    <t>gr paracet. teorici 2</t>
  </si>
  <si>
    <t>assorbanza 2</t>
  </si>
  <si>
    <t>pesata 3 (gr)</t>
  </si>
  <si>
    <t>gr paracet. teorici 3</t>
  </si>
  <si>
    <t>assorbanza 3</t>
  </si>
  <si>
    <t>gr paracet. Sperim 1</t>
  </si>
  <si>
    <t>gr paracet 1</t>
  </si>
  <si>
    <t>gr paracet. Sperim 2</t>
  </si>
  <si>
    <t>gr paracet 2</t>
  </si>
  <si>
    <t>struttura del paracetamolo</t>
  </si>
  <si>
    <t>gr paracet. Sperim 3</t>
  </si>
  <si>
    <t>gr paracet 3</t>
  </si>
  <si>
    <t>(nella 2a diluizione; 1:10 dalla 1a)</t>
  </si>
  <si>
    <t>(nella 1a diluizione; 1:25 dalla originale)</t>
  </si>
  <si>
    <t>(nella soluz. di partenza)</t>
  </si>
  <si>
    <t>titolo % 1</t>
  </si>
  <si>
    <t>titolo % medio</t>
  </si>
  <si>
    <t>titolo % 2</t>
  </si>
  <si>
    <t>dev std</t>
  </si>
  <si>
    <t>titolo %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</si>
</sst>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E+00"/>
    <numFmt numFmtId="165" formatCode="0.000000000"/>
    <numFmt numFmtId="166" formatCode="0.0000000000"/>
    <numFmt numFmtId="167" formatCode="0.0"/>
    <numFmt numFmtId="168" formatCode="0.0000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4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5" borderId="3" applyNumberFormat="0" applyAlignment="0" applyProtection="0"/>
    <xf numFmtId="0" fontId="3" fillId="6" borderId="5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167" fontId="0" fillId="0" borderId="0" xfId="0" applyNumberFormat="1"/>
    <xf numFmtId="168" fontId="0" fillId="0" borderId="0" xfId="0" applyNumberFormat="1"/>
    <xf numFmtId="0" fontId="0" fillId="3" borderId="0" xfId="0" applyFill="1"/>
    <xf numFmtId="1" fontId="0" fillId="0" borderId="0" xfId="0" applyNumberFormat="1"/>
    <xf numFmtId="0" fontId="2" fillId="4" borderId="0" xfId="1"/>
    <xf numFmtId="0" fontId="6" fillId="5" borderId="3" xfId="4"/>
    <xf numFmtId="0" fontId="4" fillId="5" borderId="1" xfId="2" applyFill="1"/>
    <xf numFmtId="0" fontId="5" fillId="5" borderId="2" xfId="3" applyFill="1"/>
    <xf numFmtId="0" fontId="2" fillId="4" borderId="4" xfId="1" applyBorder="1"/>
    <xf numFmtId="0" fontId="1" fillId="8" borderId="4" xfId="7" applyBorder="1"/>
    <xf numFmtId="0" fontId="1" fillId="7" borderId="4" xfId="6" applyBorder="1"/>
    <xf numFmtId="0" fontId="7" fillId="6" borderId="5" xfId="5" applyFont="1"/>
  </cellXfs>
  <cellStyles count="8">
    <cellStyle name="20% - Colore 1" xfId="1" builtinId="30"/>
    <cellStyle name="20% - Colore 3" xfId="7" builtinId="38"/>
    <cellStyle name="40% - Colore 1" xfId="6" builtinId="31"/>
    <cellStyle name="Input" xfId="4" builtinId="20"/>
    <cellStyle name="Normale" xfId="0" builtinId="0"/>
    <cellStyle name="Nota" xfId="5" builtinId="10"/>
    <cellStyle name="Titolo 1" xfId="2" builtinId="16"/>
    <cellStyle name="Titolo 2" xfId="3" builtinId="17"/>
  </cellStyles>
  <dxfs count="9">
    <dxf>
      <numFmt numFmtId="0" formatCode="General"/>
    </dxf>
    <dxf>
      <numFmt numFmtId="0" formatCode="General"/>
    </dxf>
    <dxf>
      <numFmt numFmtId="169" formatCode="0.0000000"/>
    </dxf>
    <dxf>
      <numFmt numFmtId="0" formatCode="General"/>
    </dxf>
    <dxf>
      <fill>
        <patternFill patternType="solid">
          <fgColor indexed="64"/>
          <bgColor rgb="FFFF0000"/>
        </patternFill>
      </fill>
    </dxf>
    <dxf>
      <alignment horizontal="center" vertical="bottom" textRotation="0" wrapText="0" indent="0" justifyLastLine="0" shrinkToFit="0" readingOrder="0"/>
    </dxf>
    <dxf>
      <numFmt numFmtId="164" formatCode="0.00000E+00"/>
    </dxf>
    <dxf>
      <numFmt numFmtId="167" formatCode="0.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Retta di taratura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Caffeina!$E$8</c:f>
              <c:strCache>
                <c:ptCount val="1"/>
                <c:pt idx="0">
                  <c:v>Derivata seconda in valore assoluto (276 nm)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2.200000000000001E-5"/>
            <c:dispRSqr val="0"/>
            <c:dispEq val="1"/>
            <c:trendlineLbl>
              <c:layout>
                <c:manualLayout>
                  <c:x val="1.8553149606299214E-2"/>
                  <c:y val="-3.86913655023891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(Caffeina!$C$9:$C$10,Caffeina!$C$12:$C$16)</c:f>
              <c:numCache>
                <c:formatCode>0.00000E+00</c:formatCode>
                <c:ptCount val="7"/>
              </c:numCache>
            </c:numRef>
          </c:xVal>
          <c:yVal>
            <c:numRef>
              <c:f>(Caffeina!$E$9:$E$10,Caffeina!$E$12:$E$16)</c:f>
              <c:numCache>
                <c:formatCode>0.0000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63-498A-BA90-82FB6E95032C}"/>
            </c:ext>
          </c:extLst>
        </c:ser>
        <c:ser>
          <c:idx val="1"/>
          <c:order val="1"/>
          <c:tx>
            <c:v>CAFFE'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Caffeina!$B$28:$B$31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Caffeina!$E$28:$E$31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C5-4D8D-B6DB-06705507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728351"/>
        <c:axId val="1506730751"/>
      </c:scatterChart>
      <c:valAx>
        <c:axId val="150672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Molarità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6730751"/>
        <c:crosses val="autoZero"/>
        <c:crossBetween val="midCat"/>
      </c:valAx>
      <c:valAx>
        <c:axId val="150673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Derivata</a:t>
                </a:r>
                <a:r>
                  <a:rPr lang="it-IT" baseline="0"/>
                  <a:t> seconda 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6728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6</xdr:row>
      <xdr:rowOff>175260</xdr:rowOff>
    </xdr:from>
    <xdr:to>
      <xdr:col>12</xdr:col>
      <xdr:colOff>342900</xdr:colOff>
      <xdr:row>22</xdr:row>
      <xdr:rowOff>7620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4625671-5119-CDB7-9570-C9B36FC52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144780</xdr:rowOff>
    </xdr:from>
    <xdr:to>
      <xdr:col>1</xdr:col>
      <xdr:colOff>865533</xdr:colOff>
      <xdr:row>6</xdr:row>
      <xdr:rowOff>68580</xdr:rowOff>
    </xdr:to>
    <xdr:pic>
      <xdr:nvPicPr>
        <xdr:cNvPr id="5" name="Immagine 4" descr="Caffeina - Wikipedia">
          <a:extLst>
            <a:ext uri="{FF2B5EF4-FFF2-40B4-BE49-F238E27FC236}">
              <a16:creationId xmlns:a16="http://schemas.microsoft.com/office/drawing/2014/main" id="{9F940EAD-8039-538C-14D6-B598DDAA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" y="327660"/>
          <a:ext cx="8655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556260</xdr:colOff>
      <xdr:row>2</xdr:row>
      <xdr:rowOff>152400</xdr:rowOff>
    </xdr:from>
    <xdr:to>
      <xdr:col>11</xdr:col>
      <xdr:colOff>314960</xdr:colOff>
      <xdr:row>7</xdr:row>
      <xdr:rowOff>76200</xdr:rowOff>
    </xdr:to>
    <xdr:pic>
      <xdr:nvPicPr>
        <xdr:cNvPr id="2" name="Immagine 1" descr="download.png">
          <a:extLst>
            <a:ext uri="{FF2B5EF4-FFF2-40B4-BE49-F238E27FC236}">
              <a16:creationId xmlns:a16="http://schemas.microsoft.com/office/drawing/2014/main" id="{A619B0AA-B1EC-DB4A-A65D-D50D95B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0160" y="533400"/>
          <a:ext cx="2235200" cy="914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7A8D61-509D-4291-A45A-7DE7AAACE2D1}" name="Tabella2" displayName="Tabella2" ref="A8:E16" totalsRowShown="0" headerRowDxfId="8">
  <autoFilter ref="A8:E16" xr:uid="{027A8D61-509D-4291-A45A-7DE7AAACE2D1}"/>
  <tableColumns count="5">
    <tableColumn id="1" xr3:uid="{331AA010-D34F-49AE-84E5-3E6F52022A06}" name="Soluzione"/>
    <tableColumn id="2" xr3:uid="{3D60C5C1-2AB0-489A-AAB1-12D08104F7DE}" name="ml sol Madre" dataDxfId="7"/>
    <tableColumn id="3" xr3:uid="{2D0EEE2A-E022-4F97-9DEE-C791564432E0}" name="Molarità" dataDxfId="6"/>
    <tableColumn id="4" xr3:uid="{54C41083-E5F3-4CF2-8561-0F52992258F0}" name="Assorbanza (274 nm)"/>
    <tableColumn id="5" xr3:uid="{096717A8-B515-4253-920C-CD8EFA86A179}" name="Derivata seconda in valore assoluto (276 nm)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C81A8B-74EB-4E0C-B794-365155816582}" name="Tabella3" displayName="Tabella3" ref="A27:G30" totalsRowShown="0" headerRowDxfId="5">
  <autoFilter ref="A27:G30" xr:uid="{E5C81A8B-74EB-4E0C-B794-365155816582}"/>
  <tableColumns count="7">
    <tableColumn id="1" xr3:uid="{1AFC8556-9B05-4BA2-9563-A61F90A9E818}" name="Caffè " dataDxfId="4"/>
    <tableColumn id="2" xr3:uid="{C9C8718E-B0D8-4656-8669-E4CFC77C767F}" name="Molarità sperimentale" dataDxfId="3">
      <calculatedColumnFormula>FORECAST(E28,Tabella2[Molarità],Tabella2[Derivata seconda in valore assoluto (276 nm)])</calculatedColumnFormula>
    </tableColumn>
    <tableColumn id="3" xr3:uid="{9E38593E-99C9-4466-B0F2-D61FC4875364}" name="Molarità caffè" dataDxfId="2">
      <calculatedColumnFormula>B28*100/0.8</calculatedColumnFormula>
    </tableColumn>
    <tableColumn id="4" xr3:uid="{E3A47C19-F2A3-4FAD-9FEF-6C4B02BB6DCC}" name="Assorbanza"/>
    <tableColumn id="5" xr3:uid="{8947FE3B-D778-40CE-9283-DB43E732E0CA}" name="Derivata seconda in valore assoluto"/>
    <tableColumn id="6" xr3:uid="{0042D45E-4DD4-4AE5-9BEE-A675F714718A}" name="grammi caffeina/L" dataDxfId="1">
      <calculatedColumnFormula>C28*194.19</calculatedColumnFormula>
    </tableColumn>
    <tableColumn id="7" xr3:uid="{5DD5C993-2579-4731-AAE0-5E65AABF2FAD}" name="mg caffeina/caffè " dataDxfId="0">
      <calculatedColumnFormula>F28*100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241F-E0BA-45AA-A953-280B8C4DBBFC}">
  <dimension ref="A1:H33"/>
  <sheetViews>
    <sheetView tabSelected="1" topLeftCell="A2" workbookViewId="0">
      <selection activeCell="E28" sqref="E28:E30"/>
    </sheetView>
  </sheetViews>
  <sheetFormatPr baseColWidth="10" defaultColWidth="8.83203125" defaultRowHeight="15" x14ac:dyDescent="0.2"/>
  <cols>
    <col min="1" max="1" width="15.83203125" customWidth="1"/>
    <col min="2" max="2" width="24.5" customWidth="1"/>
    <col min="3" max="3" width="21.1640625" customWidth="1"/>
    <col min="4" max="4" width="21.5" customWidth="1"/>
    <col min="5" max="5" width="40.83203125" customWidth="1"/>
    <col min="6" max="6" width="23.1640625" customWidth="1"/>
    <col min="7" max="7" width="29.33203125" customWidth="1"/>
    <col min="11" max="11" width="12" bestFit="1" customWidth="1"/>
  </cols>
  <sheetData>
    <row r="1" spans="1:5" x14ac:dyDescent="0.2">
      <c r="A1" t="s">
        <v>16</v>
      </c>
    </row>
    <row r="3" spans="1:5" x14ac:dyDescent="0.2">
      <c r="A3" t="s">
        <v>17</v>
      </c>
    </row>
    <row r="8" spans="1:5" x14ac:dyDescent="0.2">
      <c r="A8" s="1" t="s">
        <v>0</v>
      </c>
      <c r="B8" s="1" t="s">
        <v>1</v>
      </c>
      <c r="C8" s="1" t="s">
        <v>2</v>
      </c>
      <c r="D8" s="1" t="s">
        <v>10</v>
      </c>
      <c r="E8" s="1" t="s">
        <v>11</v>
      </c>
    </row>
    <row r="9" spans="1:5" x14ac:dyDescent="0.2">
      <c r="A9">
        <v>1</v>
      </c>
      <c r="B9" s="7">
        <v>9</v>
      </c>
      <c r="C9" s="2"/>
    </row>
    <row r="10" spans="1:5" x14ac:dyDescent="0.2">
      <c r="A10">
        <v>2</v>
      </c>
      <c r="B10" s="7">
        <v>8</v>
      </c>
      <c r="C10" s="2"/>
      <c r="E10" s="8"/>
    </row>
    <row r="11" spans="1:5" ht="16" x14ac:dyDescent="0.2">
      <c r="A11">
        <v>3</v>
      </c>
      <c r="B11" s="7">
        <v>7</v>
      </c>
      <c r="C11" s="2"/>
      <c r="E11" s="11"/>
    </row>
    <row r="12" spans="1:5" x14ac:dyDescent="0.2">
      <c r="A12">
        <v>4</v>
      </c>
      <c r="B12" s="7">
        <v>6</v>
      </c>
      <c r="C12" s="2"/>
    </row>
    <row r="13" spans="1:5" x14ac:dyDescent="0.2">
      <c r="A13">
        <v>5</v>
      </c>
      <c r="B13" s="7">
        <v>5</v>
      </c>
      <c r="C13" s="2"/>
    </row>
    <row r="14" spans="1:5" x14ac:dyDescent="0.2">
      <c r="A14">
        <v>6</v>
      </c>
      <c r="B14" s="7">
        <v>4</v>
      </c>
      <c r="C14" s="2"/>
    </row>
    <row r="15" spans="1:5" x14ac:dyDescent="0.2">
      <c r="A15">
        <v>7</v>
      </c>
      <c r="B15" s="7">
        <v>3</v>
      </c>
      <c r="C15" s="2"/>
    </row>
    <row r="16" spans="1:5" x14ac:dyDescent="0.2">
      <c r="A16">
        <v>8</v>
      </c>
      <c r="B16" s="7">
        <v>2</v>
      </c>
      <c r="C16" s="2"/>
    </row>
    <row r="21" spans="1:8" x14ac:dyDescent="0.2">
      <c r="E21" t="s">
        <v>12</v>
      </c>
    </row>
    <row r="23" spans="1:8" x14ac:dyDescent="0.2">
      <c r="B23" s="5"/>
    </row>
    <row r="24" spans="1:8" x14ac:dyDescent="0.2">
      <c r="H24" s="10"/>
    </row>
    <row r="27" spans="1:8" x14ac:dyDescent="0.2">
      <c r="A27" s="3" t="s">
        <v>5</v>
      </c>
      <c r="B27" s="3" t="s">
        <v>6</v>
      </c>
      <c r="C27" s="3" t="s">
        <v>7</v>
      </c>
      <c r="D27" s="3" t="s">
        <v>3</v>
      </c>
      <c r="E27" s="3" t="s">
        <v>4</v>
      </c>
      <c r="F27" s="3" t="s">
        <v>8</v>
      </c>
      <c r="G27" s="3" t="s">
        <v>9</v>
      </c>
    </row>
    <row r="28" spans="1:8" x14ac:dyDescent="0.2">
      <c r="A28" s="9">
        <v>1</v>
      </c>
      <c r="B28" t="e">
        <f>FORECAST(E28,Tabella2[Molarità],Tabella2[Derivata seconda in valore assoluto (276 nm)])</f>
        <v>#DIV/0!</v>
      </c>
      <c r="C28" s="4" t="e">
        <f t="shared" ref="C28:C30" si="0">B28*100/0.8</f>
        <v>#DIV/0!</v>
      </c>
      <c r="E28" s="8"/>
      <c r="F28" t="e">
        <f t="shared" ref="F28:F30" si="1">C28*194.19</f>
        <v>#DIV/0!</v>
      </c>
      <c r="G28" t="e">
        <f t="shared" ref="G28:G30" si="2">F28*100</f>
        <v>#DIV/0!</v>
      </c>
    </row>
    <row r="29" spans="1:8" x14ac:dyDescent="0.2">
      <c r="A29" s="9">
        <v>2</v>
      </c>
      <c r="B29" t="e">
        <f>FORECAST(E29,Tabella2[Molarità],Tabella2[Derivata seconda in valore assoluto (276 nm)])</f>
        <v>#DIV/0!</v>
      </c>
      <c r="C29" s="4" t="e">
        <f t="shared" si="0"/>
        <v>#DIV/0!</v>
      </c>
      <c r="F29" t="e">
        <f t="shared" si="1"/>
        <v>#DIV/0!</v>
      </c>
      <c r="G29" t="e">
        <f t="shared" si="2"/>
        <v>#DIV/0!</v>
      </c>
    </row>
    <row r="30" spans="1:8" x14ac:dyDescent="0.2">
      <c r="A30" s="9">
        <v>3</v>
      </c>
      <c r="B30" t="e">
        <f>FORECAST(E30,Tabella2[Molarità],Tabella2[Derivata seconda in valore assoluto (276 nm)])</f>
        <v>#DIV/0!</v>
      </c>
      <c r="C30" s="4" t="e">
        <f t="shared" si="0"/>
        <v>#DIV/0!</v>
      </c>
      <c r="F30" t="e">
        <f t="shared" si="1"/>
        <v>#DIV/0!</v>
      </c>
      <c r="G30" t="e">
        <f t="shared" si="2"/>
        <v>#DIV/0!</v>
      </c>
    </row>
    <row r="32" spans="1:8" x14ac:dyDescent="0.2">
      <c r="F32" t="s">
        <v>13</v>
      </c>
      <c r="G32" t="e">
        <f>AVERAGE(Tabella3[mg caffeina/caffè ])</f>
        <v>#DIV/0!</v>
      </c>
      <c r="H32" t="e">
        <f>_xlfn.STDEV.S(Tabella3[mg caffeina/caffè ])</f>
        <v>#DIV/0!</v>
      </c>
    </row>
    <row r="33" spans="6:8" x14ac:dyDescent="0.2">
      <c r="F33" s="6" t="s">
        <v>14</v>
      </c>
      <c r="G33" t="s">
        <v>15</v>
      </c>
      <c r="H33">
        <v>3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BBCC-6C87-4B4C-BEC0-BCE1F22C7114}">
  <dimension ref="A1:J16"/>
  <sheetViews>
    <sheetView workbookViewId="0">
      <selection activeCell="O5" sqref="O5"/>
    </sheetView>
  </sheetViews>
  <sheetFormatPr baseColWidth="10" defaultColWidth="8.83203125" defaultRowHeight="15" x14ac:dyDescent="0.2"/>
  <cols>
    <col min="1" max="1" width="17.33203125" customWidth="1"/>
    <col min="4" max="4" width="23.5" customWidth="1"/>
    <col min="7" max="7" width="11.83203125" customWidth="1"/>
  </cols>
  <sheetData>
    <row r="1" spans="1:10" ht="16" x14ac:dyDescent="0.2">
      <c r="A1" s="18" t="s">
        <v>18</v>
      </c>
      <c r="B1" s="18"/>
      <c r="D1" s="18" t="s">
        <v>19</v>
      </c>
      <c r="E1" s="18"/>
    </row>
    <row r="2" spans="1:10" ht="16" x14ac:dyDescent="0.2">
      <c r="A2" s="18" t="s">
        <v>20</v>
      </c>
      <c r="B2" s="18"/>
    </row>
    <row r="4" spans="1:10" ht="16" x14ac:dyDescent="0.2">
      <c r="A4" s="15" t="s">
        <v>21</v>
      </c>
      <c r="B4" s="15"/>
      <c r="D4" s="15" t="s">
        <v>22</v>
      </c>
      <c r="E4" s="15" t="e">
        <f>($E$1/$B$2)*B4</f>
        <v>#DIV/0!</v>
      </c>
      <c r="G4" s="16" t="s">
        <v>23</v>
      </c>
      <c r="H4" s="16"/>
    </row>
    <row r="5" spans="1:10" ht="16" x14ac:dyDescent="0.2">
      <c r="A5" s="15" t="s">
        <v>24</v>
      </c>
      <c r="B5" s="15"/>
      <c r="D5" s="15" t="s">
        <v>25</v>
      </c>
      <c r="E5" s="15" t="e">
        <f t="shared" ref="E5:E6" si="0">($E$1/$B$2)*B5</f>
        <v>#DIV/0!</v>
      </c>
      <c r="G5" s="16" t="s">
        <v>26</v>
      </c>
      <c r="H5" s="16"/>
    </row>
    <row r="6" spans="1:10" ht="16" x14ac:dyDescent="0.2">
      <c r="A6" s="15" t="s">
        <v>27</v>
      </c>
      <c r="B6" s="15"/>
      <c r="D6" s="15" t="s">
        <v>28</v>
      </c>
      <c r="E6" s="15" t="e">
        <f t="shared" si="0"/>
        <v>#DIV/0!</v>
      </c>
      <c r="G6" s="16" t="s">
        <v>29</v>
      </c>
      <c r="H6" s="16"/>
    </row>
    <row r="8" spans="1:10" ht="16" x14ac:dyDescent="0.2">
      <c r="A8" s="17" t="s">
        <v>30</v>
      </c>
      <c r="B8" s="17">
        <f>H4/(715*1)</f>
        <v>0</v>
      </c>
      <c r="D8" s="17" t="s">
        <v>31</v>
      </c>
      <c r="E8" s="17">
        <f>B8*0.1/0.01</f>
        <v>0</v>
      </c>
      <c r="G8" s="17" t="s">
        <v>31</v>
      </c>
      <c r="H8" s="17"/>
    </row>
    <row r="9" spans="1:10" ht="16" x14ac:dyDescent="0.2">
      <c r="A9" s="17" t="s">
        <v>32</v>
      </c>
      <c r="B9" s="17">
        <f t="shared" ref="B9:B10" si="1">H5/(715*1)</f>
        <v>0</v>
      </c>
      <c r="D9" s="17" t="s">
        <v>33</v>
      </c>
      <c r="E9" s="17">
        <f t="shared" ref="E9:E10" si="2">B9*0.1/0.01</f>
        <v>0</v>
      </c>
      <c r="G9" s="17" t="s">
        <v>33</v>
      </c>
      <c r="H9" s="17"/>
      <c r="J9" t="s">
        <v>34</v>
      </c>
    </row>
    <row r="10" spans="1:10" ht="16" x14ac:dyDescent="0.2">
      <c r="A10" s="17" t="s">
        <v>35</v>
      </c>
      <c r="B10" s="17">
        <f t="shared" si="1"/>
        <v>0</v>
      </c>
      <c r="D10" s="17" t="s">
        <v>36</v>
      </c>
      <c r="E10" s="17">
        <f t="shared" si="2"/>
        <v>0</v>
      </c>
      <c r="G10" s="17" t="s">
        <v>36</v>
      </c>
      <c r="H10" s="17"/>
    </row>
    <row r="11" spans="1:10" ht="16" x14ac:dyDescent="0.2">
      <c r="A11" s="17" t="s">
        <v>37</v>
      </c>
      <c r="B11" s="17"/>
      <c r="D11" s="17" t="s">
        <v>38</v>
      </c>
      <c r="E11" s="17"/>
      <c r="G11" s="17" t="s">
        <v>39</v>
      </c>
      <c r="H11" s="17"/>
    </row>
    <row r="13" spans="1:10" ht="21" thickBot="1" x14ac:dyDescent="0.3">
      <c r="A13" s="13" t="s">
        <v>40</v>
      </c>
      <c r="B13" s="12" t="e">
        <f>H8*100/E4</f>
        <v>#DIV/0!</v>
      </c>
      <c r="D13" s="13" t="s">
        <v>41</v>
      </c>
      <c r="E13" s="12" t="e">
        <f>AVERAGE(B13:B15)</f>
        <v>#DIV/0!</v>
      </c>
    </row>
    <row r="14" spans="1:10" ht="22" thickTop="1" thickBot="1" x14ac:dyDescent="0.3">
      <c r="A14" s="13" t="s">
        <v>42</v>
      </c>
      <c r="B14" s="12" t="e">
        <f t="shared" ref="B14:B15" si="3">H9*100/E5</f>
        <v>#DIV/0!</v>
      </c>
      <c r="D14" s="14" t="s">
        <v>43</v>
      </c>
      <c r="E14" s="12" t="e">
        <f>STDEV(B13:B15)</f>
        <v>#DIV/0!</v>
      </c>
    </row>
    <row r="15" spans="1:10" ht="22" thickTop="1" thickBot="1" x14ac:dyDescent="0.3">
      <c r="A15" s="13" t="s">
        <v>44</v>
      </c>
      <c r="B15" s="12" t="e">
        <f t="shared" si="3"/>
        <v>#DIV/0!</v>
      </c>
    </row>
    <row r="16" spans="1:10" ht="16" thickTop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Caffeina</vt:lpstr>
      <vt:lpstr>Paracetamolo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Nikolic</dc:creator>
  <cp:lastModifiedBy>ZAMPIERI DANIELE</cp:lastModifiedBy>
  <dcterms:created xsi:type="dcterms:W3CDTF">2024-11-07T14:57:46Z</dcterms:created>
  <dcterms:modified xsi:type="dcterms:W3CDTF">2025-04-12T08:50:07Z</dcterms:modified>
</cp:coreProperties>
</file>