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844\Desktop\STAN2025\"/>
    </mc:Choice>
  </mc:AlternateContent>
  <xr:revisionPtr revIDLastSave="0" documentId="13_ncr:1_{51998D7D-C00B-4E40-9830-FEA6834BBB61}" xr6:coauthVersionLast="47" xr6:coauthVersionMax="47" xr10:uidLastSave="{00000000-0000-0000-0000-000000000000}"/>
  <bookViews>
    <workbookView xWindow="-110" yWindow="-110" windowWidth="19420" windowHeight="11500" activeTab="3" xr2:uid="{BA820416-F325-44D1-B974-56A11D02080B}"/>
  </bookViews>
  <sheets>
    <sheet name="calcoli_adiabatica" sheetId="1" r:id="rId1"/>
    <sheet name="grafici" sheetId="3" r:id="rId2"/>
    <sheet name="Ciclo di Carnot" sheetId="4" r:id="rId3"/>
    <sheet name="pcos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5" l="1"/>
  <c r="A45" i="5" s="1"/>
  <c r="A40" i="5"/>
  <c r="A37" i="5"/>
  <c r="C34" i="5"/>
  <c r="C33" i="5"/>
  <c r="B34" i="5"/>
  <c r="B33" i="5"/>
  <c r="B30" i="5"/>
  <c r="C27" i="5"/>
  <c r="A18" i="5"/>
  <c r="C9" i="5"/>
  <c r="C6" i="5"/>
  <c r="F65" i="5" s="1"/>
  <c r="F5" i="5"/>
  <c r="D22" i="4"/>
  <c r="D20" i="4"/>
  <c r="C27" i="4"/>
  <c r="C26" i="4"/>
  <c r="C25" i="4"/>
  <c r="B23" i="4"/>
  <c r="C22" i="4"/>
  <c r="B22" i="4"/>
  <c r="B21" i="4"/>
  <c r="C20" i="4"/>
  <c r="B20" i="4"/>
  <c r="D18" i="4"/>
  <c r="C13" i="4"/>
  <c r="C15" i="4" s="1"/>
  <c r="C18" i="4"/>
  <c r="B18" i="4"/>
  <c r="A18" i="4"/>
  <c r="C17" i="4"/>
  <c r="B17" i="4"/>
  <c r="A17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3" i="4"/>
  <c r="C14" i="4"/>
  <c r="C11" i="4"/>
  <c r="C12" i="4"/>
  <c r="F19" i="4"/>
  <c r="H19" i="4" s="1"/>
  <c r="F20" i="4"/>
  <c r="G20" i="4"/>
  <c r="H20" i="4"/>
  <c r="I20" i="4"/>
  <c r="F21" i="4"/>
  <c r="G21" i="4"/>
  <c r="H21" i="4"/>
  <c r="I21" i="4"/>
  <c r="F22" i="4"/>
  <c r="H22" i="4" s="1"/>
  <c r="G22" i="4"/>
  <c r="F23" i="4"/>
  <c r="H23" i="4" s="1"/>
  <c r="G23" i="4"/>
  <c r="F24" i="4"/>
  <c r="G24" i="4"/>
  <c r="H24" i="4"/>
  <c r="I24" i="4"/>
  <c r="F25" i="4"/>
  <c r="H25" i="4" s="1"/>
  <c r="G25" i="4"/>
  <c r="F26" i="4"/>
  <c r="G26" i="4"/>
  <c r="H26" i="4"/>
  <c r="I26" i="4"/>
  <c r="F27" i="4"/>
  <c r="G27" i="4"/>
  <c r="H27" i="4"/>
  <c r="I27" i="4"/>
  <c r="F28" i="4"/>
  <c r="H28" i="4" s="1"/>
  <c r="G28" i="4"/>
  <c r="F29" i="4"/>
  <c r="G29" i="4"/>
  <c r="H29" i="4"/>
  <c r="I29" i="4"/>
  <c r="F30" i="4"/>
  <c r="H30" i="4" s="1"/>
  <c r="G30" i="4"/>
  <c r="F31" i="4"/>
  <c r="H31" i="4" s="1"/>
  <c r="G31" i="4"/>
  <c r="F32" i="4"/>
  <c r="G32" i="4"/>
  <c r="H32" i="4"/>
  <c r="I32" i="4"/>
  <c r="F33" i="4"/>
  <c r="G33" i="4"/>
  <c r="H33" i="4"/>
  <c r="I33" i="4"/>
  <c r="F34" i="4"/>
  <c r="H34" i="4" s="1"/>
  <c r="G34" i="4"/>
  <c r="F35" i="4"/>
  <c r="G35" i="4"/>
  <c r="H35" i="4"/>
  <c r="I35" i="4"/>
  <c r="F36" i="4"/>
  <c r="G36" i="4"/>
  <c r="H36" i="4"/>
  <c r="I36" i="4"/>
  <c r="F37" i="4"/>
  <c r="H37" i="4" s="1"/>
  <c r="G37" i="4"/>
  <c r="F38" i="4"/>
  <c r="H38" i="4" s="1"/>
  <c r="G38" i="4"/>
  <c r="I38" i="4"/>
  <c r="F39" i="4"/>
  <c r="G39" i="4"/>
  <c r="H39" i="4"/>
  <c r="I39" i="4"/>
  <c r="F40" i="4"/>
  <c r="H40" i="4" s="1"/>
  <c r="G40" i="4"/>
  <c r="F41" i="4"/>
  <c r="H41" i="4" s="1"/>
  <c r="G41" i="4"/>
  <c r="F42" i="4"/>
  <c r="G42" i="4"/>
  <c r="H42" i="4"/>
  <c r="I42" i="4"/>
  <c r="F43" i="4"/>
  <c r="H43" i="4" s="1"/>
  <c r="G43" i="4"/>
  <c r="F44" i="4"/>
  <c r="G44" i="4"/>
  <c r="H44" i="4"/>
  <c r="I44" i="4"/>
  <c r="F45" i="4"/>
  <c r="G45" i="4"/>
  <c r="H45" i="4"/>
  <c r="I45" i="4"/>
  <c r="F46" i="4"/>
  <c r="H46" i="4" s="1"/>
  <c r="G46" i="4"/>
  <c r="F47" i="4"/>
  <c r="G47" i="4"/>
  <c r="H47" i="4"/>
  <c r="I47" i="4"/>
  <c r="F48" i="4"/>
  <c r="H48" i="4" s="1"/>
  <c r="G48" i="4"/>
  <c r="F49" i="4"/>
  <c r="H49" i="4" s="1"/>
  <c r="G49" i="4"/>
  <c r="F50" i="4"/>
  <c r="G50" i="4"/>
  <c r="H50" i="4"/>
  <c r="I50" i="4"/>
  <c r="F51" i="4"/>
  <c r="G51" i="4"/>
  <c r="H51" i="4"/>
  <c r="I51" i="4"/>
  <c r="F52" i="4"/>
  <c r="H52" i="4" s="1"/>
  <c r="G52" i="4"/>
  <c r="F53" i="4"/>
  <c r="G53" i="4"/>
  <c r="H53" i="4"/>
  <c r="I53" i="4"/>
  <c r="F54" i="4"/>
  <c r="G54" i="4"/>
  <c r="H54" i="4"/>
  <c r="I54" i="4"/>
  <c r="F55" i="4"/>
  <c r="H55" i="4" s="1"/>
  <c r="G55" i="4"/>
  <c r="F56" i="4"/>
  <c r="H56" i="4" s="1"/>
  <c r="G56" i="4"/>
  <c r="I56" i="4"/>
  <c r="F57" i="4"/>
  <c r="G57" i="4"/>
  <c r="H57" i="4"/>
  <c r="I57" i="4"/>
  <c r="F58" i="4"/>
  <c r="H58" i="4" s="1"/>
  <c r="G58" i="4"/>
  <c r="F59" i="4"/>
  <c r="H59" i="4" s="1"/>
  <c r="G59" i="4"/>
  <c r="F60" i="4"/>
  <c r="G60" i="4"/>
  <c r="H60" i="4"/>
  <c r="I60" i="4"/>
  <c r="F61" i="4"/>
  <c r="H61" i="4" s="1"/>
  <c r="G61" i="4"/>
  <c r="F62" i="4"/>
  <c r="G62" i="4"/>
  <c r="H62" i="4"/>
  <c r="I62" i="4"/>
  <c r="F63" i="4"/>
  <c r="H63" i="4" s="1"/>
  <c r="G63" i="4"/>
  <c r="I63" i="4"/>
  <c r="F64" i="4"/>
  <c r="H64" i="4" s="1"/>
  <c r="G64" i="4"/>
  <c r="F65" i="4"/>
  <c r="G65" i="4"/>
  <c r="H65" i="4"/>
  <c r="I65" i="4"/>
  <c r="F66" i="4"/>
  <c r="H66" i="4" s="1"/>
  <c r="G66" i="4"/>
  <c r="F67" i="4"/>
  <c r="H67" i="4" s="1"/>
  <c r="G67" i="4"/>
  <c r="F68" i="4"/>
  <c r="G68" i="4"/>
  <c r="H68" i="4"/>
  <c r="I68" i="4"/>
  <c r="F69" i="4"/>
  <c r="G69" i="4"/>
  <c r="H69" i="4"/>
  <c r="I69" i="4"/>
  <c r="C10" i="4"/>
  <c r="C8" i="4"/>
  <c r="C9" i="4"/>
  <c r="C6" i="4"/>
  <c r="C7" i="4" s="1"/>
  <c r="I23" i="3"/>
  <c r="J22" i="3"/>
  <c r="I22" i="3"/>
  <c r="G22" i="3"/>
  <c r="F23" i="3"/>
  <c r="F22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C21" i="3"/>
  <c r="C20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C8" i="3"/>
  <c r="C7" i="3"/>
  <c r="C18" i="1"/>
  <c r="C15" i="1"/>
  <c r="C16" i="1" s="1"/>
  <c r="C12" i="1"/>
  <c r="C10" i="1"/>
  <c r="C13" i="1"/>
  <c r="C11" i="1"/>
  <c r="C8" i="1"/>
  <c r="C7" i="1"/>
  <c r="F12" i="5" l="1"/>
  <c r="F13" i="5"/>
  <c r="F14" i="5"/>
  <c r="F27" i="5"/>
  <c r="G27" i="5" s="1"/>
  <c r="F11" i="5"/>
  <c r="F25" i="5"/>
  <c r="F4" i="5"/>
  <c r="G4" i="5" s="1"/>
  <c r="F28" i="5"/>
  <c r="A17" i="5"/>
  <c r="F35" i="5"/>
  <c r="C13" i="5"/>
  <c r="C15" i="5" s="1"/>
  <c r="F47" i="5"/>
  <c r="F30" i="5"/>
  <c r="F6" i="5"/>
  <c r="F34" i="5"/>
  <c r="F18" i="5"/>
  <c r="F8" i="5"/>
  <c r="F46" i="5"/>
  <c r="F9" i="5"/>
  <c r="F20" i="5"/>
  <c r="F58" i="5"/>
  <c r="F15" i="5"/>
  <c r="C7" i="5"/>
  <c r="C8" i="5" s="1"/>
  <c r="C10" i="5" s="1"/>
  <c r="F7" i="5"/>
  <c r="F19" i="5"/>
  <c r="F10" i="5"/>
  <c r="F21" i="5"/>
  <c r="F59" i="5"/>
  <c r="G65" i="5"/>
  <c r="G12" i="5"/>
  <c r="G14" i="5"/>
  <c r="G21" i="5"/>
  <c r="G34" i="5"/>
  <c r="F39" i="5"/>
  <c r="F51" i="5"/>
  <c r="F63" i="5"/>
  <c r="F23" i="5"/>
  <c r="F32" i="5"/>
  <c r="F44" i="5"/>
  <c r="F56" i="5"/>
  <c r="F68" i="5"/>
  <c r="F37" i="5"/>
  <c r="F49" i="5"/>
  <c r="F61" i="5"/>
  <c r="F42" i="5"/>
  <c r="F54" i="5"/>
  <c r="F66" i="5"/>
  <c r="F40" i="5"/>
  <c r="F52" i="5"/>
  <c r="F64" i="5"/>
  <c r="G5" i="5"/>
  <c r="G13" i="5"/>
  <c r="F24" i="5"/>
  <c r="F26" i="5"/>
  <c r="G28" i="5"/>
  <c r="F33" i="5"/>
  <c r="F45" i="5"/>
  <c r="F57" i="5"/>
  <c r="F69" i="5"/>
  <c r="F3" i="5"/>
  <c r="F17" i="5"/>
  <c r="F22" i="5"/>
  <c r="F38" i="5"/>
  <c r="F50" i="5"/>
  <c r="F62" i="5"/>
  <c r="F31" i="5"/>
  <c r="F43" i="5"/>
  <c r="F55" i="5"/>
  <c r="F67" i="5"/>
  <c r="F36" i="5"/>
  <c r="F48" i="5"/>
  <c r="F60" i="5"/>
  <c r="C14" i="5"/>
  <c r="F16" i="5"/>
  <c r="F29" i="5"/>
  <c r="F41" i="5"/>
  <c r="F53" i="5"/>
  <c r="D17" i="4"/>
  <c r="I66" i="4"/>
  <c r="I59" i="4"/>
  <c r="I48" i="4"/>
  <c r="I41" i="4"/>
  <c r="I30" i="4"/>
  <c r="I23" i="4"/>
  <c r="G19" i="4"/>
  <c r="I67" i="4"/>
  <c r="I64" i="4"/>
  <c r="I61" i="4"/>
  <c r="I58" i="4"/>
  <c r="I55" i="4"/>
  <c r="I52" i="4"/>
  <c r="I49" i="4"/>
  <c r="I46" i="4"/>
  <c r="I43" i="4"/>
  <c r="I40" i="4"/>
  <c r="I37" i="4"/>
  <c r="I34" i="4"/>
  <c r="I31" i="4"/>
  <c r="I28" i="4"/>
  <c r="I25" i="4"/>
  <c r="I22" i="4"/>
  <c r="I19" i="4"/>
  <c r="I7" i="4"/>
  <c r="F13" i="4"/>
  <c r="H13" i="4" s="1"/>
  <c r="F12" i="4"/>
  <c r="H12" i="4" s="1"/>
  <c r="F11" i="4"/>
  <c r="H11" i="4" s="1"/>
  <c r="F10" i="4"/>
  <c r="F9" i="4"/>
  <c r="H9" i="4" s="1"/>
  <c r="F8" i="4"/>
  <c r="H8" i="4" s="1"/>
  <c r="F5" i="4"/>
  <c r="I5" i="4" s="1"/>
  <c r="F3" i="4"/>
  <c r="F7" i="4"/>
  <c r="F18" i="4"/>
  <c r="H18" i="4" s="1"/>
  <c r="F6" i="4"/>
  <c r="F17" i="4"/>
  <c r="F16" i="4"/>
  <c r="F4" i="4"/>
  <c r="H4" i="4" s="1"/>
  <c r="F15" i="4"/>
  <c r="H15" i="4" s="1"/>
  <c r="F14" i="4"/>
  <c r="H14" i="4" s="1"/>
  <c r="G14" i="4"/>
  <c r="G4" i="4"/>
  <c r="C10" i="3"/>
  <c r="C11" i="3"/>
  <c r="C15" i="3" s="1"/>
  <c r="G47" i="5" l="1"/>
  <c r="G35" i="5"/>
  <c r="G25" i="5"/>
  <c r="B18" i="5"/>
  <c r="G15" i="5"/>
  <c r="B17" i="5"/>
  <c r="C11" i="5"/>
  <c r="C17" i="5" s="1"/>
  <c r="G11" i="5"/>
  <c r="G58" i="5"/>
  <c r="D20" i="5"/>
  <c r="B20" i="5"/>
  <c r="C20" i="5" s="1"/>
  <c r="G46" i="5"/>
  <c r="G59" i="5"/>
  <c r="G30" i="5"/>
  <c r="G7" i="5"/>
  <c r="D17" i="5"/>
  <c r="G20" i="5"/>
  <c r="G18" i="5"/>
  <c r="G10" i="5"/>
  <c r="G19" i="5"/>
  <c r="G8" i="5"/>
  <c r="G9" i="5"/>
  <c r="G6" i="5"/>
  <c r="G17" i="5"/>
  <c r="G66" i="5"/>
  <c r="G60" i="5"/>
  <c r="G3" i="5"/>
  <c r="G54" i="5"/>
  <c r="G48" i="5"/>
  <c r="G36" i="5"/>
  <c r="G61" i="5"/>
  <c r="G63" i="5"/>
  <c r="G55" i="5"/>
  <c r="G64" i="5"/>
  <c r="D18" i="5"/>
  <c r="B23" i="5"/>
  <c r="G53" i="5"/>
  <c r="G33" i="5"/>
  <c r="G31" i="5"/>
  <c r="G52" i="5"/>
  <c r="G68" i="5"/>
  <c r="G39" i="5"/>
  <c r="G42" i="5"/>
  <c r="G69" i="5"/>
  <c r="G57" i="5"/>
  <c r="D22" i="5"/>
  <c r="G45" i="5"/>
  <c r="G37" i="5"/>
  <c r="G41" i="5"/>
  <c r="G29" i="5"/>
  <c r="G62" i="5"/>
  <c r="G26" i="5"/>
  <c r="G56" i="5"/>
  <c r="G22" i="5"/>
  <c r="G23" i="5"/>
  <c r="G67" i="5"/>
  <c r="G49" i="5"/>
  <c r="G51" i="5"/>
  <c r="G43" i="5"/>
  <c r="G50" i="5"/>
  <c r="G24" i="5"/>
  <c r="G40" i="5"/>
  <c r="G44" i="5"/>
  <c r="G16" i="5"/>
  <c r="G38" i="5"/>
  <c r="G32" i="5"/>
  <c r="I10" i="4"/>
  <c r="I16" i="4"/>
  <c r="I17" i="4"/>
  <c r="I18" i="4"/>
  <c r="I6" i="4"/>
  <c r="I3" i="4"/>
  <c r="I13" i="4"/>
  <c r="I15" i="4"/>
  <c r="I9" i="4"/>
  <c r="I4" i="4"/>
  <c r="G15" i="4"/>
  <c r="I8" i="4"/>
  <c r="I12" i="4"/>
  <c r="I14" i="4"/>
  <c r="G12" i="4"/>
  <c r="I11" i="4"/>
  <c r="G11" i="4"/>
  <c r="G8" i="4"/>
  <c r="G9" i="4"/>
  <c r="G16" i="4"/>
  <c r="H16" i="4"/>
  <c r="G17" i="4"/>
  <c r="H17" i="4"/>
  <c r="G18" i="4"/>
  <c r="G10" i="4"/>
  <c r="H10" i="4"/>
  <c r="G13" i="4"/>
  <c r="G6" i="4"/>
  <c r="H6" i="4"/>
  <c r="G7" i="4"/>
  <c r="H7" i="4"/>
  <c r="G3" i="4"/>
  <c r="H3" i="4"/>
  <c r="G5" i="4"/>
  <c r="H5" i="4"/>
  <c r="C16" i="3"/>
  <c r="C12" i="3"/>
  <c r="C13" i="3"/>
  <c r="C18" i="3" s="1"/>
  <c r="C12" i="5" l="1"/>
  <c r="B22" i="5"/>
  <c r="C22" i="5" s="1"/>
  <c r="C26" i="5" s="1"/>
  <c r="C25" i="5"/>
  <c r="B21" i="5"/>
  <c r="C18" i="5"/>
</calcChain>
</file>

<file path=xl/sharedStrings.xml><?xml version="1.0" encoding="utf-8"?>
<sst xmlns="http://schemas.openxmlformats.org/spreadsheetml/2006/main" count="119" uniqueCount="67">
  <si>
    <t>R</t>
  </si>
  <si>
    <t>K</t>
  </si>
  <si>
    <t>Vi/m3</t>
  </si>
  <si>
    <t>Ti/K</t>
  </si>
  <si>
    <t>pi/Pa</t>
  </si>
  <si>
    <t>pf/Pa</t>
  </si>
  <si>
    <t>Vf/m3</t>
  </si>
  <si>
    <t>Tf</t>
  </si>
  <si>
    <t>w/J</t>
  </si>
  <si>
    <r>
      <t>Cv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Aptos Narrow"/>
        <family val="2"/>
        <scheme val="minor"/>
      </rPr>
      <t>T</t>
    </r>
  </si>
  <si>
    <t>piVi^K/Joule</t>
  </si>
  <si>
    <t>cost</t>
  </si>
  <si>
    <t>Vf-K+1-Vi-K+1</t>
  </si>
  <si>
    <t>V</t>
  </si>
  <si>
    <t>lavoro isoterma</t>
  </si>
  <si>
    <t>w/j</t>
  </si>
  <si>
    <t>a Ti</t>
  </si>
  <si>
    <t>a Tf</t>
  </si>
  <si>
    <t>p(Ti)</t>
  </si>
  <si>
    <t>p(Tf)</t>
  </si>
  <si>
    <t>padiab</t>
  </si>
  <si>
    <t>x</t>
  </si>
  <si>
    <t>Vi</t>
  </si>
  <si>
    <t>y</t>
  </si>
  <si>
    <t>Vf</t>
  </si>
  <si>
    <t>VA/m3</t>
  </si>
  <si>
    <t>pA/Pa</t>
  </si>
  <si>
    <t>T1/K</t>
  </si>
  <si>
    <t>p(T1)</t>
  </si>
  <si>
    <t>p(T2)</t>
  </si>
  <si>
    <t>padiabBC</t>
  </si>
  <si>
    <t>padiabDA</t>
  </si>
  <si>
    <t>T2 /K</t>
  </si>
  <si>
    <t>pC/Pa</t>
  </si>
  <si>
    <t>cost_adBC</t>
  </si>
  <si>
    <t>VB/m3</t>
  </si>
  <si>
    <t>pB/Pa</t>
  </si>
  <si>
    <t>VB=2*VA</t>
  </si>
  <si>
    <t>VC/Pa</t>
  </si>
  <si>
    <t>VD/m3</t>
  </si>
  <si>
    <t>cost_adAD</t>
  </si>
  <si>
    <t>A</t>
  </si>
  <si>
    <t>B</t>
  </si>
  <si>
    <t>C</t>
  </si>
  <si>
    <t>D</t>
  </si>
  <si>
    <t>pD/Pa</t>
  </si>
  <si>
    <t>q/J</t>
  </si>
  <si>
    <t>BA</t>
  </si>
  <si>
    <t>CB</t>
  </si>
  <si>
    <t>DC</t>
  </si>
  <si>
    <t>AD</t>
  </si>
  <si>
    <t>rendimento w/q</t>
  </si>
  <si>
    <t>rendimento 1-qf/qcalda</t>
  </si>
  <si>
    <t>rendimento 1-Tfredda/Tcalda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</si>
  <si>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Aptos Narrow"/>
        <family val="2"/>
        <scheme val="minor"/>
      </rPr>
      <t>S/JK</t>
    </r>
    <r>
      <rPr>
        <vertAlign val="superscript"/>
        <sz val="11"/>
        <color theme="1"/>
        <rFont val="Aptos Narrow"/>
        <family val="2"/>
        <scheme val="minor"/>
      </rPr>
      <t>-1</t>
    </r>
  </si>
  <si>
    <t>lavoro isobaro a pB e VB-VA</t>
  </si>
  <si>
    <t>wAB isobaro</t>
  </si>
  <si>
    <t>segmento pb</t>
  </si>
  <si>
    <t>VA</t>
  </si>
  <si>
    <t>VB</t>
  </si>
  <si>
    <t>pB</t>
  </si>
  <si>
    <t>La T a VA pB è</t>
  </si>
  <si>
    <t>Kelvin</t>
  </si>
  <si>
    <t>da 298,15 a 149, 07 Kelvin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</si>
  <si>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Aptos Narrow"/>
        <family val="2"/>
        <scheme val="minor"/>
      </rPr>
      <t xml:space="preserve">S </t>
    </r>
  </si>
  <si>
    <t>per isobara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</si>
  <si>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Aptos Narrow"/>
        <family val="2"/>
        <scheme val="minor"/>
      </rPr>
      <t>S</t>
    </r>
    <r>
      <rPr>
        <vertAlign val="subscript"/>
        <sz val="11"/>
        <color theme="1"/>
        <rFont val="Aptos Narrow"/>
        <family val="2"/>
        <scheme val="minor"/>
      </rPr>
      <t>TOT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</si>
</sst>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Symbol"/>
      <family val="1"/>
      <charset val="2"/>
    </font>
    <font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B0F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1"/>
      <charset val="2"/>
      <scheme val="minor"/>
    </font>
    <font>
      <vertAlign val="superscript"/>
      <sz val="11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grafici!$G$2</c:f>
              <c:strCache>
                <c:ptCount val="1"/>
                <c:pt idx="0">
                  <c:v>p(Ti)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grafici!$F$3:$F$18</c:f>
              <c:numCache>
                <c:formatCode>General</c:formatCode>
                <c:ptCount val="16"/>
                <c:pt idx="0">
                  <c:v>1.9572434494942018E-2</c:v>
                </c:pt>
                <c:pt idx="1">
                  <c:v>2.2018988806809772E-2</c:v>
                </c:pt>
                <c:pt idx="2">
                  <c:v>2.4465543118677522E-2</c:v>
                </c:pt>
                <c:pt idx="3">
                  <c:v>2.6912097430545276E-2</c:v>
                </c:pt>
                <c:pt idx="4">
                  <c:v>2.9358651742413026E-2</c:v>
                </c:pt>
                <c:pt idx="5">
                  <c:v>3.1805206054280777E-2</c:v>
                </c:pt>
                <c:pt idx="6">
                  <c:v>3.4251760366148527E-2</c:v>
                </c:pt>
                <c:pt idx="7">
                  <c:v>3.6698314678016285E-2</c:v>
                </c:pt>
                <c:pt idx="8">
                  <c:v>3.9144868989884035E-2</c:v>
                </c:pt>
                <c:pt idx="9">
                  <c:v>4.1591423301751786E-2</c:v>
                </c:pt>
                <c:pt idx="10">
                  <c:v>4.4037977613619543E-2</c:v>
                </c:pt>
                <c:pt idx="11">
                  <c:v>4.6484531925487287E-2</c:v>
                </c:pt>
                <c:pt idx="12">
                  <c:v>4.8931086237355044E-2</c:v>
                </c:pt>
                <c:pt idx="13">
                  <c:v>5.1377640549222801E-2</c:v>
                </c:pt>
                <c:pt idx="14">
                  <c:v>5.3824194861090552E-2</c:v>
                </c:pt>
                <c:pt idx="15">
                  <c:v>5.6270749172958295E-2</c:v>
                </c:pt>
              </c:numCache>
            </c:numRef>
          </c:xVal>
          <c:yVal>
            <c:numRef>
              <c:f>grafici!$G$3:$G$18</c:f>
              <c:numCache>
                <c:formatCode>General</c:formatCode>
                <c:ptCount val="16"/>
                <c:pt idx="0">
                  <c:v>126656.25</c:v>
                </c:pt>
                <c:pt idx="1">
                  <c:v>112583.33333333331</c:v>
                </c:pt>
                <c:pt idx="2">
                  <c:v>101325</c:v>
                </c:pt>
                <c:pt idx="3">
                  <c:v>92113.636363636353</c:v>
                </c:pt>
                <c:pt idx="4">
                  <c:v>84437.5</c:v>
                </c:pt>
                <c:pt idx="5">
                  <c:v>77942.307692307688</c:v>
                </c:pt>
                <c:pt idx="6">
                  <c:v>72375</c:v>
                </c:pt>
                <c:pt idx="7">
                  <c:v>67550</c:v>
                </c:pt>
                <c:pt idx="8">
                  <c:v>63328.125</c:v>
                </c:pt>
                <c:pt idx="9">
                  <c:v>59602.941176470587</c:v>
                </c:pt>
                <c:pt idx="10">
                  <c:v>56291.666666666657</c:v>
                </c:pt>
                <c:pt idx="11">
                  <c:v>53328.947368421053</c:v>
                </c:pt>
                <c:pt idx="12">
                  <c:v>50662.5</c:v>
                </c:pt>
                <c:pt idx="13">
                  <c:v>48249.999999999993</c:v>
                </c:pt>
                <c:pt idx="14">
                  <c:v>46056.818181818177</c:v>
                </c:pt>
                <c:pt idx="15">
                  <c:v>44054.34782608696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E80-40D7-834C-84A9C286A55A}"/>
            </c:ext>
          </c:extLst>
        </c:ser>
        <c:ser>
          <c:idx val="1"/>
          <c:order val="1"/>
          <c:tx>
            <c:strRef>
              <c:f>grafici!$H$2</c:f>
              <c:strCache>
                <c:ptCount val="1"/>
                <c:pt idx="0">
                  <c:v>p(Tf)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grafici!$F$3:$F$18</c:f>
              <c:numCache>
                <c:formatCode>General</c:formatCode>
                <c:ptCount val="16"/>
                <c:pt idx="0">
                  <c:v>1.9572434494942018E-2</c:v>
                </c:pt>
                <c:pt idx="1">
                  <c:v>2.2018988806809772E-2</c:v>
                </c:pt>
                <c:pt idx="2">
                  <c:v>2.4465543118677522E-2</c:v>
                </c:pt>
                <c:pt idx="3">
                  <c:v>2.6912097430545276E-2</c:v>
                </c:pt>
                <c:pt idx="4">
                  <c:v>2.9358651742413026E-2</c:v>
                </c:pt>
                <c:pt idx="5">
                  <c:v>3.1805206054280777E-2</c:v>
                </c:pt>
                <c:pt idx="6">
                  <c:v>3.4251760366148527E-2</c:v>
                </c:pt>
                <c:pt idx="7">
                  <c:v>3.6698314678016285E-2</c:v>
                </c:pt>
                <c:pt idx="8">
                  <c:v>3.9144868989884035E-2</c:v>
                </c:pt>
                <c:pt idx="9">
                  <c:v>4.1591423301751786E-2</c:v>
                </c:pt>
                <c:pt idx="10">
                  <c:v>4.4037977613619543E-2</c:v>
                </c:pt>
                <c:pt idx="11">
                  <c:v>4.6484531925487287E-2</c:v>
                </c:pt>
                <c:pt idx="12">
                  <c:v>4.8931086237355044E-2</c:v>
                </c:pt>
                <c:pt idx="13">
                  <c:v>5.1377640549222801E-2</c:v>
                </c:pt>
                <c:pt idx="14">
                  <c:v>5.3824194861090552E-2</c:v>
                </c:pt>
                <c:pt idx="15">
                  <c:v>5.6270749172958295E-2</c:v>
                </c:pt>
              </c:numCache>
            </c:numRef>
          </c:xVal>
          <c:yVal>
            <c:numRef>
              <c:f>grafici!$H$3:$H$18</c:f>
              <c:numCache>
                <c:formatCode>General</c:formatCode>
                <c:ptCount val="16"/>
                <c:pt idx="0">
                  <c:v>79788.437737873755</c:v>
                </c:pt>
                <c:pt idx="1">
                  <c:v>70923.055766998892</c:v>
                </c:pt>
                <c:pt idx="2">
                  <c:v>63830.750190299004</c:v>
                </c:pt>
                <c:pt idx="3">
                  <c:v>58027.954718453642</c:v>
                </c:pt>
                <c:pt idx="4">
                  <c:v>53192.291825249173</c:v>
                </c:pt>
                <c:pt idx="5">
                  <c:v>49100.577069460778</c:v>
                </c:pt>
                <c:pt idx="6">
                  <c:v>45593.392993070724</c:v>
                </c:pt>
                <c:pt idx="7">
                  <c:v>42553.833460199334</c:v>
                </c:pt>
                <c:pt idx="8">
                  <c:v>39894.218868936878</c:v>
                </c:pt>
                <c:pt idx="9">
                  <c:v>37547.500111940593</c:v>
                </c:pt>
                <c:pt idx="10">
                  <c:v>35461.527883499446</c:v>
                </c:pt>
                <c:pt idx="11">
                  <c:v>33595.131679104743</c:v>
                </c:pt>
                <c:pt idx="12">
                  <c:v>31915.375095149502</c:v>
                </c:pt>
                <c:pt idx="13">
                  <c:v>30395.595328713811</c:v>
                </c:pt>
                <c:pt idx="14">
                  <c:v>29013.977359226821</c:v>
                </c:pt>
                <c:pt idx="15">
                  <c:v>27752.500082738701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E80-40D7-834C-84A9C286A55A}"/>
            </c:ext>
          </c:extLst>
        </c:ser>
        <c:ser>
          <c:idx val="2"/>
          <c:order val="2"/>
          <c:tx>
            <c:strRef>
              <c:f>grafici!$I$2</c:f>
              <c:strCache>
                <c:ptCount val="1"/>
                <c:pt idx="0">
                  <c:v>padiab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grafici!$F$3:$F$18</c:f>
              <c:numCache>
                <c:formatCode>General</c:formatCode>
                <c:ptCount val="16"/>
                <c:pt idx="0">
                  <c:v>1.9572434494942018E-2</c:v>
                </c:pt>
                <c:pt idx="1">
                  <c:v>2.2018988806809772E-2</c:v>
                </c:pt>
                <c:pt idx="2">
                  <c:v>2.4465543118677522E-2</c:v>
                </c:pt>
                <c:pt idx="3">
                  <c:v>2.6912097430545276E-2</c:v>
                </c:pt>
                <c:pt idx="4">
                  <c:v>2.9358651742413026E-2</c:v>
                </c:pt>
                <c:pt idx="5">
                  <c:v>3.1805206054280777E-2</c:v>
                </c:pt>
                <c:pt idx="6">
                  <c:v>3.4251760366148527E-2</c:v>
                </c:pt>
                <c:pt idx="7">
                  <c:v>3.6698314678016285E-2</c:v>
                </c:pt>
                <c:pt idx="8">
                  <c:v>3.9144868989884035E-2</c:v>
                </c:pt>
                <c:pt idx="9">
                  <c:v>4.1591423301751786E-2</c:v>
                </c:pt>
                <c:pt idx="10">
                  <c:v>4.4037977613619543E-2</c:v>
                </c:pt>
                <c:pt idx="11">
                  <c:v>4.6484531925487287E-2</c:v>
                </c:pt>
                <c:pt idx="12">
                  <c:v>4.8931086237355044E-2</c:v>
                </c:pt>
                <c:pt idx="13">
                  <c:v>5.1377640549222801E-2</c:v>
                </c:pt>
                <c:pt idx="14">
                  <c:v>5.3824194861090552E-2</c:v>
                </c:pt>
                <c:pt idx="15">
                  <c:v>5.6270749172958295E-2</c:v>
                </c:pt>
              </c:numCache>
            </c:numRef>
          </c:xVal>
          <c:yVal>
            <c:numRef>
              <c:f>grafici!$I$3:$I$18</c:f>
              <c:numCache>
                <c:formatCode>General</c:formatCode>
                <c:ptCount val="16"/>
                <c:pt idx="0">
                  <c:v>146971.55892681715</c:v>
                </c:pt>
                <c:pt idx="1">
                  <c:v>120775.57024094503</c:v>
                </c:pt>
                <c:pt idx="2">
                  <c:v>101325</c:v>
                </c:pt>
                <c:pt idx="3">
                  <c:v>86442.795618691292</c:v>
                </c:pt>
                <c:pt idx="4">
                  <c:v>74773.527446130669</c:v>
                </c:pt>
                <c:pt idx="5">
                  <c:v>65435.138388264269</c:v>
                </c:pt>
                <c:pt idx="6">
                  <c:v>57832.222987957983</c:v>
                </c:pt>
                <c:pt idx="7">
                  <c:v>51550.298056318425</c:v>
                </c:pt>
                <c:pt idx="8">
                  <c:v>46293.140206940443</c:v>
                </c:pt>
                <c:pt idx="9">
                  <c:v>41844.181460912623</c:v>
                </c:pt>
                <c:pt idx="10">
                  <c:v>38041.920814905847</c:v>
                </c:pt>
                <c:pt idx="11">
                  <c:v>34763.802783871783</c:v>
                </c:pt>
                <c:pt idx="12">
                  <c:v>31915.375095149495</c:v>
                </c:pt>
                <c:pt idx="13">
                  <c:v>29422.830814593646</c:v>
                </c:pt>
                <c:pt idx="14">
                  <c:v>27227.774452937356</c:v>
                </c:pt>
                <c:pt idx="15">
                  <c:v>25283.482096591844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E80-40D7-834C-84A9C286A55A}"/>
            </c:ext>
          </c:extLst>
        </c:ser>
        <c:ser>
          <c:idx val="3"/>
          <c:order val="3"/>
          <c:tx>
            <c:v>Vi</c:v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grafici!$F$22:$F$23</c:f>
              <c:numCache>
                <c:formatCode>General</c:formatCode>
                <c:ptCount val="2"/>
                <c:pt idx="0">
                  <c:v>2.4465543118677522E-2</c:v>
                </c:pt>
                <c:pt idx="1">
                  <c:v>2.4465543118677522E-2</c:v>
                </c:pt>
              </c:numCache>
            </c:numRef>
          </c:xVal>
          <c:yVal>
            <c:numRef>
              <c:f>grafici!$G$22:$G$23</c:f>
              <c:numCache>
                <c:formatCode>General</c:formatCode>
                <c:ptCount val="2"/>
                <c:pt idx="0">
                  <c:v>0</c:v>
                </c:pt>
                <c:pt idx="1">
                  <c:v>160000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E80-40D7-834C-84A9C286A55A}"/>
            </c:ext>
          </c:extLst>
        </c:ser>
        <c:ser>
          <c:idx val="4"/>
          <c:order val="4"/>
          <c:tx>
            <c:v>Vf</c:v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grafici!$I$22:$I$23</c:f>
              <c:numCache>
                <c:formatCode>General</c:formatCode>
                <c:ptCount val="2"/>
                <c:pt idx="0">
                  <c:v>4.8931086237355044E-2</c:v>
                </c:pt>
                <c:pt idx="1">
                  <c:v>4.8931086237355044E-2</c:v>
                </c:pt>
              </c:numCache>
            </c:numRef>
          </c:xVal>
          <c:yVal>
            <c:numRef>
              <c:f>grafici!$J$22:$J$23</c:f>
              <c:numCache>
                <c:formatCode>General</c:formatCode>
                <c:ptCount val="2"/>
                <c:pt idx="0">
                  <c:v>0</c:v>
                </c:pt>
                <c:pt idx="1">
                  <c:v>160000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E80-40D7-834C-84A9C286A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6973823"/>
        <c:axId val="896971903"/>
      </c:scatterChart>
      <c:valAx>
        <c:axId val="896973823"/>
        <c:scaling>
          <c:orientation val="minMax"/>
          <c:min val="2.0000000000000004E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V/m3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96971903"/>
        <c:crosses val="autoZero"/>
        <c:crossBetween val="midCat"/>
      </c:valAx>
      <c:valAx>
        <c:axId val="896971903"/>
        <c:scaling>
          <c:orientation val="minMax"/>
          <c:max val="160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p/Pa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96973823"/>
        <c:crosses val="autoZero"/>
        <c:crossBetween val="midCat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'Ciclo di Carnot'!$G$2</c:f>
              <c:strCache>
                <c:ptCount val="1"/>
                <c:pt idx="0">
                  <c:v>p(T1)</c:v>
                </c:pt>
              </c:strCache>
            </c:strRef>
          </c:tx>
          <c:spPr>
            <a:ln w="38100" cap="flat" cmpd="dbl" algn="ctr">
              <a:solidFill>
                <a:srgbClr val="FF000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xVal>
            <c:numRef>
              <c:f>'Ciclo di Carnot'!$F$3:$F$25</c:f>
              <c:numCache>
                <c:formatCode>General</c:formatCode>
                <c:ptCount val="23"/>
                <c:pt idx="0">
                  <c:v>1.9572434494942018E-2</c:v>
                </c:pt>
                <c:pt idx="1">
                  <c:v>2.2018988806809772E-2</c:v>
                </c:pt>
                <c:pt idx="2">
                  <c:v>2.4465543118677522E-2</c:v>
                </c:pt>
                <c:pt idx="3">
                  <c:v>2.6912097430545276E-2</c:v>
                </c:pt>
                <c:pt idx="4">
                  <c:v>2.9358651742413026E-2</c:v>
                </c:pt>
                <c:pt idx="5">
                  <c:v>3.1805206054280777E-2</c:v>
                </c:pt>
                <c:pt idx="6">
                  <c:v>3.4251760366148527E-2</c:v>
                </c:pt>
                <c:pt idx="7">
                  <c:v>3.6698314678016285E-2</c:v>
                </c:pt>
                <c:pt idx="8">
                  <c:v>3.9144868989884035E-2</c:v>
                </c:pt>
                <c:pt idx="9">
                  <c:v>4.1591423301751786E-2</c:v>
                </c:pt>
                <c:pt idx="10">
                  <c:v>4.4037977613619543E-2</c:v>
                </c:pt>
                <c:pt idx="11">
                  <c:v>4.6484531925487287E-2</c:v>
                </c:pt>
                <c:pt idx="12">
                  <c:v>4.8931086237355044E-2</c:v>
                </c:pt>
                <c:pt idx="13">
                  <c:v>5.1377640549222801E-2</c:v>
                </c:pt>
                <c:pt idx="14">
                  <c:v>5.3824194861090552E-2</c:v>
                </c:pt>
                <c:pt idx="15">
                  <c:v>5.6270749172958295E-2</c:v>
                </c:pt>
                <c:pt idx="16">
                  <c:v>5.8717303484826053E-2</c:v>
                </c:pt>
                <c:pt idx="17">
                  <c:v>6.1163857796693803E-2</c:v>
                </c:pt>
                <c:pt idx="18">
                  <c:v>6.3610412108561554E-2</c:v>
                </c:pt>
                <c:pt idx="19">
                  <c:v>6.6056966420429311E-2</c:v>
                </c:pt>
                <c:pt idx="20">
                  <c:v>6.8503520732297055E-2</c:v>
                </c:pt>
                <c:pt idx="21">
                  <c:v>7.0950075044164812E-2</c:v>
                </c:pt>
                <c:pt idx="22">
                  <c:v>7.3396629356032569E-2</c:v>
                </c:pt>
              </c:numCache>
            </c:numRef>
          </c:xVal>
          <c:yVal>
            <c:numRef>
              <c:f>'Ciclo di Carnot'!$G$3:$G$25</c:f>
              <c:numCache>
                <c:formatCode>General</c:formatCode>
                <c:ptCount val="23"/>
                <c:pt idx="0">
                  <c:v>126656.25</c:v>
                </c:pt>
                <c:pt idx="1">
                  <c:v>112583.33333333331</c:v>
                </c:pt>
                <c:pt idx="2">
                  <c:v>101325</c:v>
                </c:pt>
                <c:pt idx="3">
                  <c:v>92113.636363636353</c:v>
                </c:pt>
                <c:pt idx="4">
                  <c:v>84437.5</c:v>
                </c:pt>
                <c:pt idx="5">
                  <c:v>77942.307692307688</c:v>
                </c:pt>
                <c:pt idx="6">
                  <c:v>72375</c:v>
                </c:pt>
                <c:pt idx="7">
                  <c:v>67550</c:v>
                </c:pt>
                <c:pt idx="8">
                  <c:v>63328.125</c:v>
                </c:pt>
                <c:pt idx="9">
                  <c:v>59602.941176470587</c:v>
                </c:pt>
                <c:pt idx="10">
                  <c:v>56291.666666666657</c:v>
                </c:pt>
                <c:pt idx="11">
                  <c:v>53328.947368421053</c:v>
                </c:pt>
                <c:pt idx="12">
                  <c:v>50662.5</c:v>
                </c:pt>
                <c:pt idx="13">
                  <c:v>48249.999999999993</c:v>
                </c:pt>
                <c:pt idx="14">
                  <c:v>46056.818181818177</c:v>
                </c:pt>
                <c:pt idx="15">
                  <c:v>44054.34782608696</c:v>
                </c:pt>
                <c:pt idx="16">
                  <c:v>42218.75</c:v>
                </c:pt>
                <c:pt idx="17">
                  <c:v>40530</c:v>
                </c:pt>
                <c:pt idx="18">
                  <c:v>38971.153846153844</c:v>
                </c:pt>
                <c:pt idx="19">
                  <c:v>37527.777777777774</c:v>
                </c:pt>
                <c:pt idx="20">
                  <c:v>36187.5</c:v>
                </c:pt>
                <c:pt idx="21">
                  <c:v>34939.65517241379</c:v>
                </c:pt>
                <c:pt idx="22">
                  <c:v>33775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9E-4DD1-AF36-5367C5155CA5}"/>
            </c:ext>
          </c:extLst>
        </c:ser>
        <c:ser>
          <c:idx val="1"/>
          <c:order val="1"/>
          <c:tx>
            <c:strRef>
              <c:f>'Ciclo di Carnot'!$H$2</c:f>
              <c:strCache>
                <c:ptCount val="1"/>
                <c:pt idx="0">
                  <c:v>p(T2)</c:v>
                </c:pt>
              </c:strCache>
            </c:strRef>
          </c:tx>
          <c:spPr>
            <a:ln w="38100" cap="flat" cmpd="dbl" algn="ctr">
              <a:solidFill>
                <a:srgbClr val="0070C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xVal>
            <c:numRef>
              <c:f>'Ciclo di Carnot'!$F$8:$F$40</c:f>
              <c:numCache>
                <c:formatCode>General</c:formatCode>
                <c:ptCount val="33"/>
                <c:pt idx="0">
                  <c:v>3.1805206054280777E-2</c:v>
                </c:pt>
                <c:pt idx="1">
                  <c:v>3.4251760366148527E-2</c:v>
                </c:pt>
                <c:pt idx="2">
                  <c:v>3.6698314678016285E-2</c:v>
                </c:pt>
                <c:pt idx="3">
                  <c:v>3.9144868989884035E-2</c:v>
                </c:pt>
                <c:pt idx="4">
                  <c:v>4.1591423301751786E-2</c:v>
                </c:pt>
                <c:pt idx="5">
                  <c:v>4.4037977613619543E-2</c:v>
                </c:pt>
                <c:pt idx="6">
                  <c:v>4.6484531925487287E-2</c:v>
                </c:pt>
                <c:pt idx="7">
                  <c:v>4.8931086237355044E-2</c:v>
                </c:pt>
                <c:pt idx="8">
                  <c:v>5.1377640549222801E-2</c:v>
                </c:pt>
                <c:pt idx="9">
                  <c:v>5.3824194861090552E-2</c:v>
                </c:pt>
                <c:pt idx="10">
                  <c:v>5.6270749172958295E-2</c:v>
                </c:pt>
                <c:pt idx="11">
                  <c:v>5.8717303484826053E-2</c:v>
                </c:pt>
                <c:pt idx="12">
                  <c:v>6.1163857796693803E-2</c:v>
                </c:pt>
                <c:pt idx="13">
                  <c:v>6.3610412108561554E-2</c:v>
                </c:pt>
                <c:pt idx="14">
                  <c:v>6.6056966420429311E-2</c:v>
                </c:pt>
                <c:pt idx="15">
                  <c:v>6.8503520732297055E-2</c:v>
                </c:pt>
                <c:pt idx="16">
                  <c:v>7.0950075044164812E-2</c:v>
                </c:pt>
                <c:pt idx="17">
                  <c:v>7.3396629356032569E-2</c:v>
                </c:pt>
                <c:pt idx="18">
                  <c:v>7.5843183667900327E-2</c:v>
                </c:pt>
                <c:pt idx="19">
                  <c:v>7.828973797976807E-2</c:v>
                </c:pt>
                <c:pt idx="20">
                  <c:v>8.0736292291635814E-2</c:v>
                </c:pt>
                <c:pt idx="21">
                  <c:v>8.3182846603503571E-2</c:v>
                </c:pt>
                <c:pt idx="22">
                  <c:v>8.5629400915371329E-2</c:v>
                </c:pt>
                <c:pt idx="23">
                  <c:v>8.8075955227239086E-2</c:v>
                </c:pt>
                <c:pt idx="24">
                  <c:v>9.052250953910683E-2</c:v>
                </c:pt>
                <c:pt idx="25">
                  <c:v>9.2969063850974573E-2</c:v>
                </c:pt>
                <c:pt idx="26">
                  <c:v>9.5415618162842331E-2</c:v>
                </c:pt>
                <c:pt idx="27">
                  <c:v>9.7862172474710088E-2</c:v>
                </c:pt>
                <c:pt idx="28">
                  <c:v>0.10030872678657783</c:v>
                </c:pt>
                <c:pt idx="29">
                  <c:v>0.1027552810984456</c:v>
                </c:pt>
                <c:pt idx="30">
                  <c:v>0.10520183541031335</c:v>
                </c:pt>
                <c:pt idx="31">
                  <c:v>0.1076483897221811</c:v>
                </c:pt>
                <c:pt idx="32">
                  <c:v>0.11009494403404885</c:v>
                </c:pt>
              </c:numCache>
            </c:numRef>
          </c:xVal>
          <c:yVal>
            <c:numRef>
              <c:f>'Ciclo di Carnot'!$H$8:$H$40</c:f>
              <c:numCache>
                <c:formatCode>General</c:formatCode>
                <c:ptCount val="33"/>
                <c:pt idx="0">
                  <c:v>49186.131787045764</c:v>
                </c:pt>
                <c:pt idx="1">
                  <c:v>45672.83665939964</c:v>
                </c:pt>
                <c:pt idx="2">
                  <c:v>42627.98088210632</c:v>
                </c:pt>
                <c:pt idx="3">
                  <c:v>39963.73207697468</c:v>
                </c:pt>
                <c:pt idx="4">
                  <c:v>37612.924307740876</c:v>
                </c:pt>
                <c:pt idx="5">
                  <c:v>35523.317401755266</c:v>
                </c:pt>
                <c:pt idx="6">
                  <c:v>33653.669117452366</c:v>
                </c:pt>
                <c:pt idx="7">
                  <c:v>31970.985661579743</c:v>
                </c:pt>
                <c:pt idx="8">
                  <c:v>30448.557772933087</c:v>
                </c:pt>
                <c:pt idx="9">
                  <c:v>29064.532419617946</c:v>
                </c:pt>
                <c:pt idx="10">
                  <c:v>27800.857097025866</c:v>
                </c:pt>
                <c:pt idx="11">
                  <c:v>26642.488051316453</c:v>
                </c:pt>
                <c:pt idx="12">
                  <c:v>25576.788529263795</c:v>
                </c:pt>
                <c:pt idx="13">
                  <c:v>24593.065893522882</c:v>
                </c:pt>
                <c:pt idx="14">
                  <c:v>23682.21160117018</c:v>
                </c:pt>
                <c:pt idx="15">
                  <c:v>22836.41832969982</c:v>
                </c:pt>
                <c:pt idx="16">
                  <c:v>22048.955628675685</c:v>
                </c:pt>
                <c:pt idx="17">
                  <c:v>21313.99044105316</c:v>
                </c:pt>
                <c:pt idx="18">
                  <c:v>20626.44236230951</c:v>
                </c:pt>
                <c:pt idx="19">
                  <c:v>19981.86603848734</c:v>
                </c:pt>
                <c:pt idx="20">
                  <c:v>19376.354946411968</c:v>
                </c:pt>
                <c:pt idx="21">
                  <c:v>18806.462153870438</c:v>
                </c:pt>
                <c:pt idx="22">
                  <c:v>18269.134663759854</c:v>
                </c:pt>
                <c:pt idx="23">
                  <c:v>17761.658700877633</c:v>
                </c:pt>
                <c:pt idx="24">
                  <c:v>17281.613871124187</c:v>
                </c:pt>
                <c:pt idx="25">
                  <c:v>16826.834558726183</c:v>
                </c:pt>
                <c:pt idx="26">
                  <c:v>16395.377262348586</c:v>
                </c:pt>
                <c:pt idx="27">
                  <c:v>15985.492830789872</c:v>
                </c:pt>
                <c:pt idx="28">
                  <c:v>15595.602761746217</c:v>
                </c:pt>
                <c:pt idx="29">
                  <c:v>15224.278886466544</c:v>
                </c:pt>
                <c:pt idx="30">
                  <c:v>14870.225889106858</c:v>
                </c:pt>
                <c:pt idx="31">
                  <c:v>14532.266209808973</c:v>
                </c:pt>
                <c:pt idx="32">
                  <c:v>14209.326960702108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9E-4DD1-AF36-5367C5155CA5}"/>
            </c:ext>
          </c:extLst>
        </c:ser>
        <c:ser>
          <c:idx val="2"/>
          <c:order val="2"/>
          <c:tx>
            <c:strRef>
              <c:f>'Ciclo di Carnot'!$I$2</c:f>
              <c:strCache>
                <c:ptCount val="1"/>
                <c:pt idx="0">
                  <c:v>padiabBC</c:v>
                </c:pt>
              </c:strCache>
            </c:strRef>
          </c:tx>
          <c:spPr>
            <a:ln w="38100" cap="flat" cmpd="dbl" algn="ctr">
              <a:solidFill>
                <a:schemeClr val="bg1">
                  <a:lumMod val="50000"/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'Ciclo di Carnot'!$F$13:$F$69</c:f>
              <c:numCache>
                <c:formatCode>General</c:formatCode>
                <c:ptCount val="57"/>
                <c:pt idx="0">
                  <c:v>4.4037977613619543E-2</c:v>
                </c:pt>
                <c:pt idx="1">
                  <c:v>4.6484531925487287E-2</c:v>
                </c:pt>
                <c:pt idx="2">
                  <c:v>4.8931086237355044E-2</c:v>
                </c:pt>
                <c:pt idx="3">
                  <c:v>5.1377640549222801E-2</c:v>
                </c:pt>
                <c:pt idx="4">
                  <c:v>5.3824194861090552E-2</c:v>
                </c:pt>
                <c:pt idx="5">
                  <c:v>5.6270749172958295E-2</c:v>
                </c:pt>
                <c:pt idx="6">
                  <c:v>5.8717303484826053E-2</c:v>
                </c:pt>
                <c:pt idx="7">
                  <c:v>6.1163857796693803E-2</c:v>
                </c:pt>
                <c:pt idx="8">
                  <c:v>6.3610412108561554E-2</c:v>
                </c:pt>
                <c:pt idx="9">
                  <c:v>6.6056966420429311E-2</c:v>
                </c:pt>
                <c:pt idx="10">
                  <c:v>6.8503520732297055E-2</c:v>
                </c:pt>
                <c:pt idx="11">
                  <c:v>7.0950075044164812E-2</c:v>
                </c:pt>
                <c:pt idx="12">
                  <c:v>7.3396629356032569E-2</c:v>
                </c:pt>
                <c:pt idx="13">
                  <c:v>7.5843183667900327E-2</c:v>
                </c:pt>
                <c:pt idx="14">
                  <c:v>7.828973797976807E-2</c:v>
                </c:pt>
                <c:pt idx="15">
                  <c:v>8.0736292291635814E-2</c:v>
                </c:pt>
                <c:pt idx="16">
                  <c:v>8.3182846603503571E-2</c:v>
                </c:pt>
                <c:pt idx="17">
                  <c:v>8.5629400915371329E-2</c:v>
                </c:pt>
                <c:pt idx="18">
                  <c:v>8.8075955227239086E-2</c:v>
                </c:pt>
                <c:pt idx="19">
                  <c:v>9.052250953910683E-2</c:v>
                </c:pt>
                <c:pt idx="20">
                  <c:v>9.2969063850974573E-2</c:v>
                </c:pt>
                <c:pt idx="21">
                  <c:v>9.5415618162842331E-2</c:v>
                </c:pt>
                <c:pt idx="22">
                  <c:v>9.7862172474710088E-2</c:v>
                </c:pt>
                <c:pt idx="23">
                  <c:v>0.10030872678657783</c:v>
                </c:pt>
                <c:pt idx="24">
                  <c:v>0.1027552810984456</c:v>
                </c:pt>
                <c:pt idx="25">
                  <c:v>0.10520183541031335</c:v>
                </c:pt>
                <c:pt idx="26">
                  <c:v>0.1076483897221811</c:v>
                </c:pt>
                <c:pt idx="27">
                  <c:v>0.11009494403404885</c:v>
                </c:pt>
                <c:pt idx="28">
                  <c:v>0.11254149834591659</c:v>
                </c:pt>
                <c:pt idx="29">
                  <c:v>0.11498805265778436</c:v>
                </c:pt>
                <c:pt idx="30">
                  <c:v>0.11743460696965211</c:v>
                </c:pt>
                <c:pt idx="31">
                  <c:v>0.11988116128151986</c:v>
                </c:pt>
                <c:pt idx="32">
                  <c:v>0.12232771559338761</c:v>
                </c:pt>
                <c:pt idx="33">
                  <c:v>0.12477426990525535</c:v>
                </c:pt>
                <c:pt idx="34">
                  <c:v>0.12722082421712311</c:v>
                </c:pt>
                <c:pt idx="35">
                  <c:v>0.12966737852899085</c:v>
                </c:pt>
                <c:pt idx="36">
                  <c:v>0.13211393284085862</c:v>
                </c:pt>
                <c:pt idx="37">
                  <c:v>0.13456048715272637</c:v>
                </c:pt>
                <c:pt idx="38">
                  <c:v>0.13700704146459411</c:v>
                </c:pt>
                <c:pt idx="39">
                  <c:v>0.13945359577646188</c:v>
                </c:pt>
                <c:pt idx="40">
                  <c:v>0.14190015008832962</c:v>
                </c:pt>
                <c:pt idx="41">
                  <c:v>0.1443467044001974</c:v>
                </c:pt>
                <c:pt idx="42">
                  <c:v>0.14679325871206514</c:v>
                </c:pt>
                <c:pt idx="43">
                  <c:v>0.14923981302393288</c:v>
                </c:pt>
                <c:pt idx="44">
                  <c:v>0.15168636733580065</c:v>
                </c:pt>
                <c:pt idx="45">
                  <c:v>0.1541329216476684</c:v>
                </c:pt>
                <c:pt idx="46">
                  <c:v>0.15657947595953614</c:v>
                </c:pt>
                <c:pt idx="47">
                  <c:v>0.15902603027140388</c:v>
                </c:pt>
                <c:pt idx="48">
                  <c:v>0.16147258458327163</c:v>
                </c:pt>
                <c:pt idx="49">
                  <c:v>0.1639191388951394</c:v>
                </c:pt>
                <c:pt idx="50">
                  <c:v>0.16636569320700714</c:v>
                </c:pt>
                <c:pt idx="51">
                  <c:v>0.16881224751887491</c:v>
                </c:pt>
                <c:pt idx="52">
                  <c:v>0.17125880183074266</c:v>
                </c:pt>
                <c:pt idx="53">
                  <c:v>0.1737053561426104</c:v>
                </c:pt>
                <c:pt idx="54">
                  <c:v>0.17615191045447817</c:v>
                </c:pt>
                <c:pt idx="55">
                  <c:v>0.17859846476634592</c:v>
                </c:pt>
                <c:pt idx="56">
                  <c:v>0.18104501907821366</c:v>
                </c:pt>
              </c:numCache>
            </c:numRef>
          </c:xVal>
          <c:yVal>
            <c:numRef>
              <c:f>'Ciclo di Carnot'!$I$13:$I$69</c:f>
              <c:numCache>
                <c:formatCode>General</c:formatCode>
                <c:ptCount val="57"/>
                <c:pt idx="0">
                  <c:v>60387.785120472501</c:v>
                </c:pt>
                <c:pt idx="1">
                  <c:v>55184.097109533104</c:v>
                </c:pt>
                <c:pt idx="2">
                  <c:v>50662.5</c:v>
                </c:pt>
                <c:pt idx="3">
                  <c:v>46705.832586968325</c:v>
                </c:pt>
                <c:pt idx="4">
                  <c:v>43221.397809345639</c:v>
                </c:pt>
                <c:pt idx="5">
                  <c:v>40135.026077549046</c:v>
                </c:pt>
                <c:pt idx="6">
                  <c:v>37386.763723065327</c:v>
                </c:pt>
                <c:pt idx="7">
                  <c:v>34927.695194796906</c:v>
                </c:pt>
                <c:pt idx="8">
                  <c:v>32717.569194132131</c:v>
                </c:pt>
                <c:pt idx="9">
                  <c:v>30723.003423846712</c:v>
                </c:pt>
                <c:pt idx="10">
                  <c:v>28916.111493978988</c:v>
                </c:pt>
                <c:pt idx="11">
                  <c:v>27273.441719606668</c:v>
                </c:pt>
                <c:pt idx="12">
                  <c:v>25775.149028159209</c:v>
                </c:pt>
                <c:pt idx="13">
                  <c:v>24404.342970846472</c:v>
                </c:pt>
                <c:pt idx="14">
                  <c:v>23146.570103470236</c:v>
                </c:pt>
                <c:pt idx="15">
                  <c:v>21989.399846853943</c:v>
                </c:pt>
                <c:pt idx="16">
                  <c:v>20922.090730456312</c:v>
                </c:pt>
                <c:pt idx="17">
                  <c:v>19935.319585106547</c:v>
                </c:pt>
                <c:pt idx="18">
                  <c:v>19020.960407452938</c:v>
                </c:pt>
                <c:pt idx="19">
                  <c:v>18171.902699623017</c:v>
                </c:pt>
                <c:pt idx="20">
                  <c:v>17381.901391935899</c:v>
                </c:pt>
                <c:pt idx="21">
                  <c:v>16645.452194776532</c:v>
                </c:pt>
                <c:pt idx="22">
                  <c:v>15957.687547574767</c:v>
                </c:pt>
                <c:pt idx="23">
                  <c:v>15314.289345648027</c:v>
                </c:pt>
                <c:pt idx="24">
                  <c:v>14711.415407296819</c:v>
                </c:pt>
                <c:pt idx="25">
                  <c:v>14145.637250870363</c:v>
                </c:pt>
                <c:pt idx="26">
                  <c:v>13613.887226468683</c:v>
                </c:pt>
                <c:pt idx="27">
                  <c:v>13113.41342065268</c:v>
                </c:pt>
                <c:pt idx="28">
                  <c:v>12641.741048295926</c:v>
                </c:pt>
                <c:pt idx="29">
                  <c:v>12196.6392810905</c:v>
                </c:pt>
                <c:pt idx="30">
                  <c:v>11776.092650534001</c:v>
                </c:pt>
                <c:pt idx="31">
                  <c:v>11378.276314651735</c:v>
                </c:pt>
                <c:pt idx="32">
                  <c:v>11001.534600059167</c:v>
                </c:pt>
                <c:pt idx="33">
                  <c:v>10644.362330287286</c:v>
                </c:pt>
                <c:pt idx="34">
                  <c:v>10305.388532269779</c:v>
                </c:pt>
                <c:pt idx="35">
                  <c:v>9983.3621791936584</c:v>
                </c:pt>
                <c:pt idx="36">
                  <c:v>9677.1396824241801</c:v>
                </c:pt>
                <c:pt idx="37">
                  <c:v>9385.6738902035468</c:v>
                </c:pt>
                <c:pt idx="38">
                  <c:v>9108.0043880928042</c:v>
                </c:pt>
                <c:pt idx="39">
                  <c:v>8843.2489271140439</c:v>
                </c:pt>
                <c:pt idx="40">
                  <c:v>8590.5958314033705</c:v>
                </c:pt>
                <c:pt idx="41">
                  <c:v>8349.2972588270586</c:v>
                </c:pt>
                <c:pt idx="42">
                  <c:v>8118.6632061887894</c:v>
                </c:pt>
                <c:pt idx="43">
                  <c:v>7898.0561659666391</c:v>
                </c:pt>
                <c:pt idx="44">
                  <c:v>7686.8863544558608</c:v>
                </c:pt>
                <c:pt idx="45">
                  <c:v>7484.6074421560861</c:v>
                </c:pt>
                <c:pt idx="46">
                  <c:v>7290.7127265573736</c:v>
                </c:pt>
                <c:pt idx="47">
                  <c:v>7104.7316954172065</c:v>
                </c:pt>
                <c:pt idx="48">
                  <c:v>6926.2269354015925</c:v>
                </c:pt>
                <c:pt idx="49">
                  <c:v>6754.7913467709741</c:v>
                </c:pt>
                <c:pt idx="50">
                  <c:v>6590.0456297780775</c:v>
                </c:pt>
                <c:pt idx="51">
                  <c:v>6431.6360127357475</c:v>
                </c:pt>
                <c:pt idx="52">
                  <c:v>6279.2321954143199</c:v>
                </c:pt>
                <c:pt idx="53">
                  <c:v>6132.5254846279659</c:v>
                </c:pt>
                <c:pt idx="54">
                  <c:v>5991.2271016417271</c:v>
                </c:pt>
                <c:pt idx="55">
                  <c:v>5855.06664343788</c:v>
                </c:pt>
                <c:pt idx="56">
                  <c:v>5723.7906819741283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49E-4DD1-AF36-5367C5155CA5}"/>
            </c:ext>
          </c:extLst>
        </c:ser>
        <c:ser>
          <c:idx val="3"/>
          <c:order val="3"/>
          <c:tx>
            <c:v>padiabCD</c:v>
          </c:tx>
          <c:spPr>
            <a:ln w="38100" cap="flat" cmpd="dbl" algn="ctr">
              <a:solidFill>
                <a:schemeClr val="bg1">
                  <a:lumMod val="50000"/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'Ciclo di Carnot'!$F$3:$F$25</c:f>
              <c:numCache>
                <c:formatCode>General</c:formatCode>
                <c:ptCount val="23"/>
                <c:pt idx="0">
                  <c:v>1.9572434494942018E-2</c:v>
                </c:pt>
                <c:pt idx="1">
                  <c:v>2.2018988806809772E-2</c:v>
                </c:pt>
                <c:pt idx="2">
                  <c:v>2.4465543118677522E-2</c:v>
                </c:pt>
                <c:pt idx="3">
                  <c:v>2.6912097430545276E-2</c:v>
                </c:pt>
                <c:pt idx="4">
                  <c:v>2.9358651742413026E-2</c:v>
                </c:pt>
                <c:pt idx="5">
                  <c:v>3.1805206054280777E-2</c:v>
                </c:pt>
                <c:pt idx="6">
                  <c:v>3.4251760366148527E-2</c:v>
                </c:pt>
                <c:pt idx="7">
                  <c:v>3.6698314678016285E-2</c:v>
                </c:pt>
                <c:pt idx="8">
                  <c:v>3.9144868989884035E-2</c:v>
                </c:pt>
                <c:pt idx="9">
                  <c:v>4.1591423301751786E-2</c:v>
                </c:pt>
                <c:pt idx="10">
                  <c:v>4.4037977613619543E-2</c:v>
                </c:pt>
                <c:pt idx="11">
                  <c:v>4.6484531925487287E-2</c:v>
                </c:pt>
                <c:pt idx="12">
                  <c:v>4.8931086237355044E-2</c:v>
                </c:pt>
                <c:pt idx="13">
                  <c:v>5.1377640549222801E-2</c:v>
                </c:pt>
                <c:pt idx="14">
                  <c:v>5.3824194861090552E-2</c:v>
                </c:pt>
                <c:pt idx="15">
                  <c:v>5.6270749172958295E-2</c:v>
                </c:pt>
                <c:pt idx="16">
                  <c:v>5.8717303484826053E-2</c:v>
                </c:pt>
                <c:pt idx="17">
                  <c:v>6.1163857796693803E-2</c:v>
                </c:pt>
                <c:pt idx="18">
                  <c:v>6.3610412108561554E-2</c:v>
                </c:pt>
                <c:pt idx="19">
                  <c:v>6.6056966420429311E-2</c:v>
                </c:pt>
                <c:pt idx="20">
                  <c:v>6.8503520732297055E-2</c:v>
                </c:pt>
                <c:pt idx="21">
                  <c:v>7.0950075044164812E-2</c:v>
                </c:pt>
                <c:pt idx="22">
                  <c:v>7.3396629356032569E-2</c:v>
                </c:pt>
              </c:numCache>
            </c:numRef>
          </c:xVal>
          <c:yVal>
            <c:numRef>
              <c:f>'Ciclo di Carnot'!$J$3:$J$25</c:f>
              <c:numCache>
                <c:formatCode>General</c:formatCode>
                <c:ptCount val="23"/>
                <c:pt idx="0">
                  <c:v>146971.55892681715</c:v>
                </c:pt>
                <c:pt idx="1">
                  <c:v>120775.57024094503</c:v>
                </c:pt>
                <c:pt idx="2">
                  <c:v>101325</c:v>
                </c:pt>
                <c:pt idx="3">
                  <c:v>86442.795618691292</c:v>
                </c:pt>
                <c:pt idx="4">
                  <c:v>74773.527446130669</c:v>
                </c:pt>
                <c:pt idx="5">
                  <c:v>65435.138388264269</c:v>
                </c:pt>
                <c:pt idx="6">
                  <c:v>57832.222987957983</c:v>
                </c:pt>
                <c:pt idx="7">
                  <c:v>51550.298056318425</c:v>
                </c:pt>
                <c:pt idx="8">
                  <c:v>46293.140206940443</c:v>
                </c:pt>
                <c:pt idx="9">
                  <c:v>41844.181460912623</c:v>
                </c:pt>
                <c:pt idx="10">
                  <c:v>38041.920814905847</c:v>
                </c:pt>
                <c:pt idx="11">
                  <c:v>34763.802783871783</c:v>
                </c:pt>
                <c:pt idx="12">
                  <c:v>31915.375095149495</c:v>
                </c:pt>
                <c:pt idx="13">
                  <c:v>29422.830814593646</c:v>
                </c:pt>
                <c:pt idx="14">
                  <c:v>27227.774452937356</c:v>
                </c:pt>
                <c:pt idx="15">
                  <c:v>25283.482096591844</c:v>
                </c:pt>
                <c:pt idx="16">
                  <c:v>23552.185301068002</c:v>
                </c:pt>
                <c:pt idx="17">
                  <c:v>22003.069200118309</c:v>
                </c:pt>
                <c:pt idx="18">
                  <c:v>20610.77706453955</c:v>
                </c:pt>
                <c:pt idx="19">
                  <c:v>19354.27936484836</c:v>
                </c:pt>
                <c:pt idx="20">
                  <c:v>18216.008776185601</c:v>
                </c:pt>
                <c:pt idx="21">
                  <c:v>17181.19166280673</c:v>
                </c:pt>
                <c:pt idx="22">
                  <c:v>16237.326412377579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49E-4DD1-AF36-5367C5155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6973823"/>
        <c:axId val="896971903"/>
      </c:scatterChart>
      <c:valAx>
        <c:axId val="896973823"/>
        <c:scaling>
          <c:orientation val="minMax"/>
          <c:max val="0.11000000000000001"/>
          <c:min val="2.0000000000000004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V/</a:t>
                </a:r>
                <a:r>
                  <a:rPr lang="en-US" sz="1200"/>
                  <a:t>m3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96971903"/>
        <c:crosses val="autoZero"/>
        <c:crossBetween val="midCat"/>
      </c:valAx>
      <c:valAx>
        <c:axId val="896971903"/>
        <c:scaling>
          <c:orientation val="minMax"/>
          <c:max val="1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p/Pa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96973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'Ciclo di Carnot'!$G$2</c:f>
              <c:strCache>
                <c:ptCount val="1"/>
                <c:pt idx="0">
                  <c:v>p(T1)</c:v>
                </c:pt>
              </c:strCache>
            </c:strRef>
          </c:tx>
          <c:spPr>
            <a:ln w="38100" cap="flat" cmpd="dbl" algn="ctr">
              <a:solidFill>
                <a:srgbClr val="FF000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xVal>
            <c:numRef>
              <c:f>'Ciclo di Carnot'!$F$3:$F$25</c:f>
              <c:numCache>
                <c:formatCode>General</c:formatCode>
                <c:ptCount val="23"/>
                <c:pt idx="0">
                  <c:v>1.9572434494942018E-2</c:v>
                </c:pt>
                <c:pt idx="1">
                  <c:v>2.2018988806809772E-2</c:v>
                </c:pt>
                <c:pt idx="2">
                  <c:v>2.4465543118677522E-2</c:v>
                </c:pt>
                <c:pt idx="3">
                  <c:v>2.6912097430545276E-2</c:v>
                </c:pt>
                <c:pt idx="4">
                  <c:v>2.9358651742413026E-2</c:v>
                </c:pt>
                <c:pt idx="5">
                  <c:v>3.1805206054280777E-2</c:v>
                </c:pt>
                <c:pt idx="6">
                  <c:v>3.4251760366148527E-2</c:v>
                </c:pt>
                <c:pt idx="7">
                  <c:v>3.6698314678016285E-2</c:v>
                </c:pt>
                <c:pt idx="8">
                  <c:v>3.9144868989884035E-2</c:v>
                </c:pt>
                <c:pt idx="9">
                  <c:v>4.1591423301751786E-2</c:v>
                </c:pt>
                <c:pt idx="10">
                  <c:v>4.4037977613619543E-2</c:v>
                </c:pt>
                <c:pt idx="11">
                  <c:v>4.6484531925487287E-2</c:v>
                </c:pt>
                <c:pt idx="12">
                  <c:v>4.8931086237355044E-2</c:v>
                </c:pt>
                <c:pt idx="13">
                  <c:v>5.1377640549222801E-2</c:v>
                </c:pt>
                <c:pt idx="14">
                  <c:v>5.3824194861090552E-2</c:v>
                </c:pt>
                <c:pt idx="15">
                  <c:v>5.6270749172958295E-2</c:v>
                </c:pt>
                <c:pt idx="16">
                  <c:v>5.8717303484826053E-2</c:v>
                </c:pt>
                <c:pt idx="17">
                  <c:v>6.1163857796693803E-2</c:v>
                </c:pt>
                <c:pt idx="18">
                  <c:v>6.3610412108561554E-2</c:v>
                </c:pt>
                <c:pt idx="19">
                  <c:v>6.6056966420429311E-2</c:v>
                </c:pt>
                <c:pt idx="20">
                  <c:v>6.8503520732297055E-2</c:v>
                </c:pt>
                <c:pt idx="21">
                  <c:v>7.0950075044164812E-2</c:v>
                </c:pt>
                <c:pt idx="22">
                  <c:v>7.3396629356032569E-2</c:v>
                </c:pt>
              </c:numCache>
            </c:numRef>
          </c:xVal>
          <c:yVal>
            <c:numRef>
              <c:f>'Ciclo di Carnot'!$G$3:$G$25</c:f>
              <c:numCache>
                <c:formatCode>General</c:formatCode>
                <c:ptCount val="23"/>
                <c:pt idx="0">
                  <c:v>126656.25</c:v>
                </c:pt>
                <c:pt idx="1">
                  <c:v>112583.33333333331</c:v>
                </c:pt>
                <c:pt idx="2">
                  <c:v>101325</c:v>
                </c:pt>
                <c:pt idx="3">
                  <c:v>92113.636363636353</c:v>
                </c:pt>
                <c:pt idx="4">
                  <c:v>84437.5</c:v>
                </c:pt>
                <c:pt idx="5">
                  <c:v>77942.307692307688</c:v>
                </c:pt>
                <c:pt idx="6">
                  <c:v>72375</c:v>
                </c:pt>
                <c:pt idx="7">
                  <c:v>67550</c:v>
                </c:pt>
                <c:pt idx="8">
                  <c:v>63328.125</c:v>
                </c:pt>
                <c:pt idx="9">
                  <c:v>59602.941176470587</c:v>
                </c:pt>
                <c:pt idx="10">
                  <c:v>56291.666666666657</c:v>
                </c:pt>
                <c:pt idx="11">
                  <c:v>53328.947368421053</c:v>
                </c:pt>
                <c:pt idx="12">
                  <c:v>50662.5</c:v>
                </c:pt>
                <c:pt idx="13">
                  <c:v>48249.999999999993</c:v>
                </c:pt>
                <c:pt idx="14">
                  <c:v>46056.818181818177</c:v>
                </c:pt>
                <c:pt idx="15">
                  <c:v>44054.34782608696</c:v>
                </c:pt>
                <c:pt idx="16">
                  <c:v>42218.75</c:v>
                </c:pt>
                <c:pt idx="17">
                  <c:v>40530</c:v>
                </c:pt>
                <c:pt idx="18">
                  <c:v>38971.153846153844</c:v>
                </c:pt>
                <c:pt idx="19">
                  <c:v>37527.777777777774</c:v>
                </c:pt>
                <c:pt idx="20">
                  <c:v>36187.5</c:v>
                </c:pt>
                <c:pt idx="21">
                  <c:v>34939.65517241379</c:v>
                </c:pt>
                <c:pt idx="22">
                  <c:v>33775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326-491B-B9B2-E67951D0D0D1}"/>
            </c:ext>
          </c:extLst>
        </c:ser>
        <c:ser>
          <c:idx val="1"/>
          <c:order val="1"/>
          <c:tx>
            <c:v>estremi</c:v>
          </c:tx>
          <c:spPr>
            <a:ln w="25400" cap="flat" cmpd="dbl" algn="ctr">
              <a:noFill/>
              <a:round/>
            </a:ln>
            <a:effectLst/>
          </c:spPr>
          <c:marker>
            <c:symbol val="star"/>
            <c:size val="5"/>
            <c:spPr>
              <a:solidFill>
                <a:schemeClr val="tx1"/>
              </a:solidFill>
              <a:ln w="34925" cap="flat" cmpd="dbl" algn="ctr">
                <a:solidFill>
                  <a:schemeClr val="accent2">
                    <a:lumMod val="75000"/>
                    <a:alpha val="70000"/>
                  </a:schemeClr>
                </a:solidFill>
                <a:round/>
              </a:ln>
              <a:effectLst/>
            </c:spPr>
          </c:marker>
          <c:dPt>
            <c:idx val="1"/>
            <c:marker>
              <c:symbol val="star"/>
              <c:size val="5"/>
              <c:spPr>
                <a:solidFill>
                  <a:schemeClr val="tx1"/>
                </a:solidFill>
                <a:ln w="34925" cap="flat" cmpd="dbl" algn="ctr">
                  <a:solidFill>
                    <a:srgbClr val="0070C0">
                      <a:alpha val="80000"/>
                    </a:srgbClr>
                  </a:solidFill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1326-491B-B9B2-E67951D0D0D1}"/>
              </c:ext>
            </c:extLst>
          </c:dPt>
          <c:xVal>
            <c:numRef>
              <c:f>'Ciclo di Carnot'!$A$17:$B$17</c:f>
              <c:numCache>
                <c:formatCode>General</c:formatCode>
                <c:ptCount val="2"/>
                <c:pt idx="0">
                  <c:v>2.4465543118677522E-2</c:v>
                </c:pt>
                <c:pt idx="1">
                  <c:v>4.8931086237355044E-2</c:v>
                </c:pt>
              </c:numCache>
            </c:numRef>
          </c:xVal>
          <c:yVal>
            <c:numRef>
              <c:f>'Ciclo di Carnot'!$A$18:$B$18</c:f>
              <c:numCache>
                <c:formatCode>General</c:formatCode>
                <c:ptCount val="2"/>
                <c:pt idx="0">
                  <c:v>101325</c:v>
                </c:pt>
                <c:pt idx="1">
                  <c:v>50662.5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326-491B-B9B2-E67951D0D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6973823"/>
        <c:axId val="896971903"/>
      </c:scatterChart>
      <c:valAx>
        <c:axId val="896973823"/>
        <c:scaling>
          <c:orientation val="minMax"/>
          <c:max val="0.11000000000000001"/>
          <c:min val="2.0000000000000004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V/</a:t>
                </a:r>
                <a:r>
                  <a:rPr lang="en-US" sz="1200"/>
                  <a:t>m3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96971903"/>
        <c:crosses val="autoZero"/>
        <c:crossBetween val="midCat"/>
      </c:valAx>
      <c:valAx>
        <c:axId val="896971903"/>
        <c:scaling>
          <c:orientation val="minMax"/>
          <c:max val="1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p/Pa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96973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'Ciclo di Carnot'!$G$2</c:f>
              <c:strCache>
                <c:ptCount val="1"/>
                <c:pt idx="0">
                  <c:v>p(T1)</c:v>
                </c:pt>
              </c:strCache>
            </c:strRef>
          </c:tx>
          <c:spPr>
            <a:ln w="38100" cap="flat" cmpd="dbl" algn="ctr">
              <a:solidFill>
                <a:srgbClr val="FF000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xVal>
            <c:numRef>
              <c:f>'Ciclo di Carnot'!$F$3:$F$25</c:f>
              <c:numCache>
                <c:formatCode>General</c:formatCode>
                <c:ptCount val="23"/>
                <c:pt idx="0">
                  <c:v>1.9572434494942018E-2</c:v>
                </c:pt>
                <c:pt idx="1">
                  <c:v>2.2018988806809772E-2</c:v>
                </c:pt>
                <c:pt idx="2">
                  <c:v>2.4465543118677522E-2</c:v>
                </c:pt>
                <c:pt idx="3">
                  <c:v>2.6912097430545276E-2</c:v>
                </c:pt>
                <c:pt idx="4">
                  <c:v>2.9358651742413026E-2</c:v>
                </c:pt>
                <c:pt idx="5">
                  <c:v>3.1805206054280777E-2</c:v>
                </c:pt>
                <c:pt idx="6">
                  <c:v>3.4251760366148527E-2</c:v>
                </c:pt>
                <c:pt idx="7">
                  <c:v>3.6698314678016285E-2</c:v>
                </c:pt>
                <c:pt idx="8">
                  <c:v>3.9144868989884035E-2</c:v>
                </c:pt>
                <c:pt idx="9">
                  <c:v>4.1591423301751786E-2</c:v>
                </c:pt>
                <c:pt idx="10">
                  <c:v>4.4037977613619543E-2</c:v>
                </c:pt>
                <c:pt idx="11">
                  <c:v>4.6484531925487287E-2</c:v>
                </c:pt>
                <c:pt idx="12">
                  <c:v>4.8931086237355044E-2</c:v>
                </c:pt>
                <c:pt idx="13">
                  <c:v>5.1377640549222801E-2</c:v>
                </c:pt>
                <c:pt idx="14">
                  <c:v>5.3824194861090552E-2</c:v>
                </c:pt>
                <c:pt idx="15">
                  <c:v>5.6270749172958295E-2</c:v>
                </c:pt>
                <c:pt idx="16">
                  <c:v>5.8717303484826053E-2</c:v>
                </c:pt>
                <c:pt idx="17">
                  <c:v>6.1163857796693803E-2</c:v>
                </c:pt>
                <c:pt idx="18">
                  <c:v>6.3610412108561554E-2</c:v>
                </c:pt>
                <c:pt idx="19">
                  <c:v>6.6056966420429311E-2</c:v>
                </c:pt>
                <c:pt idx="20">
                  <c:v>6.8503520732297055E-2</c:v>
                </c:pt>
                <c:pt idx="21">
                  <c:v>7.0950075044164812E-2</c:v>
                </c:pt>
                <c:pt idx="22">
                  <c:v>7.3396629356032569E-2</c:v>
                </c:pt>
              </c:numCache>
            </c:numRef>
          </c:xVal>
          <c:yVal>
            <c:numRef>
              <c:f>'Ciclo di Carnot'!$G$3:$G$25</c:f>
              <c:numCache>
                <c:formatCode>General</c:formatCode>
                <c:ptCount val="23"/>
                <c:pt idx="0">
                  <c:v>126656.25</c:v>
                </c:pt>
                <c:pt idx="1">
                  <c:v>112583.33333333331</c:v>
                </c:pt>
                <c:pt idx="2">
                  <c:v>101325</c:v>
                </c:pt>
                <c:pt idx="3">
                  <c:v>92113.636363636353</c:v>
                </c:pt>
                <c:pt idx="4">
                  <c:v>84437.5</c:v>
                </c:pt>
                <c:pt idx="5">
                  <c:v>77942.307692307688</c:v>
                </c:pt>
                <c:pt idx="6">
                  <c:v>72375</c:v>
                </c:pt>
                <c:pt idx="7">
                  <c:v>67550</c:v>
                </c:pt>
                <c:pt idx="8">
                  <c:v>63328.125</c:v>
                </c:pt>
                <c:pt idx="9">
                  <c:v>59602.941176470587</c:v>
                </c:pt>
                <c:pt idx="10">
                  <c:v>56291.666666666657</c:v>
                </c:pt>
                <c:pt idx="11">
                  <c:v>53328.947368421053</c:v>
                </c:pt>
                <c:pt idx="12">
                  <c:v>50662.5</c:v>
                </c:pt>
                <c:pt idx="13">
                  <c:v>48249.999999999993</c:v>
                </c:pt>
                <c:pt idx="14">
                  <c:v>46056.818181818177</c:v>
                </c:pt>
                <c:pt idx="15">
                  <c:v>44054.34782608696</c:v>
                </c:pt>
                <c:pt idx="16">
                  <c:v>42218.75</c:v>
                </c:pt>
                <c:pt idx="17">
                  <c:v>40530</c:v>
                </c:pt>
                <c:pt idx="18">
                  <c:v>38971.153846153844</c:v>
                </c:pt>
                <c:pt idx="19">
                  <c:v>37527.777777777774</c:v>
                </c:pt>
                <c:pt idx="20">
                  <c:v>36187.5</c:v>
                </c:pt>
                <c:pt idx="21">
                  <c:v>34939.65517241379</c:v>
                </c:pt>
                <c:pt idx="22">
                  <c:v>33775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58-4E01-B720-FFECAA39EAEE}"/>
            </c:ext>
          </c:extLst>
        </c:ser>
        <c:ser>
          <c:idx val="1"/>
          <c:order val="1"/>
          <c:tx>
            <c:strRef>
              <c:f>'Ciclo di Carnot'!$H$2</c:f>
              <c:strCache>
                <c:ptCount val="1"/>
                <c:pt idx="0">
                  <c:v>p(T2)</c:v>
                </c:pt>
              </c:strCache>
            </c:strRef>
          </c:tx>
          <c:spPr>
            <a:ln w="38100" cap="flat" cmpd="dbl" algn="ctr">
              <a:solidFill>
                <a:srgbClr val="0070C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xVal>
            <c:numRef>
              <c:f>'Ciclo di Carnot'!$F$8:$F$40</c:f>
              <c:numCache>
                <c:formatCode>General</c:formatCode>
                <c:ptCount val="33"/>
                <c:pt idx="0">
                  <c:v>3.1805206054280777E-2</c:v>
                </c:pt>
                <c:pt idx="1">
                  <c:v>3.4251760366148527E-2</c:v>
                </c:pt>
                <c:pt idx="2">
                  <c:v>3.6698314678016285E-2</c:v>
                </c:pt>
                <c:pt idx="3">
                  <c:v>3.9144868989884035E-2</c:v>
                </c:pt>
                <c:pt idx="4">
                  <c:v>4.1591423301751786E-2</c:v>
                </c:pt>
                <c:pt idx="5">
                  <c:v>4.4037977613619543E-2</c:v>
                </c:pt>
                <c:pt idx="6">
                  <c:v>4.6484531925487287E-2</c:v>
                </c:pt>
                <c:pt idx="7">
                  <c:v>4.8931086237355044E-2</c:v>
                </c:pt>
                <c:pt idx="8">
                  <c:v>5.1377640549222801E-2</c:v>
                </c:pt>
                <c:pt idx="9">
                  <c:v>5.3824194861090552E-2</c:v>
                </c:pt>
                <c:pt idx="10">
                  <c:v>5.6270749172958295E-2</c:v>
                </c:pt>
                <c:pt idx="11">
                  <c:v>5.8717303484826053E-2</c:v>
                </c:pt>
                <c:pt idx="12">
                  <c:v>6.1163857796693803E-2</c:v>
                </c:pt>
                <c:pt idx="13">
                  <c:v>6.3610412108561554E-2</c:v>
                </c:pt>
                <c:pt idx="14">
                  <c:v>6.6056966420429311E-2</c:v>
                </c:pt>
                <c:pt idx="15">
                  <c:v>6.8503520732297055E-2</c:v>
                </c:pt>
                <c:pt idx="16">
                  <c:v>7.0950075044164812E-2</c:v>
                </c:pt>
                <c:pt idx="17">
                  <c:v>7.3396629356032569E-2</c:v>
                </c:pt>
                <c:pt idx="18">
                  <c:v>7.5843183667900327E-2</c:v>
                </c:pt>
                <c:pt idx="19">
                  <c:v>7.828973797976807E-2</c:v>
                </c:pt>
                <c:pt idx="20">
                  <c:v>8.0736292291635814E-2</c:v>
                </c:pt>
                <c:pt idx="21">
                  <c:v>8.3182846603503571E-2</c:v>
                </c:pt>
                <c:pt idx="22">
                  <c:v>8.5629400915371329E-2</c:v>
                </c:pt>
                <c:pt idx="23">
                  <c:v>8.8075955227239086E-2</c:v>
                </c:pt>
                <c:pt idx="24">
                  <c:v>9.052250953910683E-2</c:v>
                </c:pt>
                <c:pt idx="25">
                  <c:v>9.2969063850974573E-2</c:v>
                </c:pt>
                <c:pt idx="26">
                  <c:v>9.5415618162842331E-2</c:v>
                </c:pt>
                <c:pt idx="27">
                  <c:v>9.7862172474710088E-2</c:v>
                </c:pt>
                <c:pt idx="28">
                  <c:v>0.10030872678657783</c:v>
                </c:pt>
                <c:pt idx="29">
                  <c:v>0.1027552810984456</c:v>
                </c:pt>
                <c:pt idx="30">
                  <c:v>0.10520183541031335</c:v>
                </c:pt>
                <c:pt idx="31">
                  <c:v>0.1076483897221811</c:v>
                </c:pt>
                <c:pt idx="32">
                  <c:v>0.11009494403404885</c:v>
                </c:pt>
              </c:numCache>
            </c:numRef>
          </c:xVal>
          <c:yVal>
            <c:numRef>
              <c:f>'Ciclo di Carnot'!$H$8:$H$40</c:f>
              <c:numCache>
                <c:formatCode>General</c:formatCode>
                <c:ptCount val="33"/>
                <c:pt idx="0">
                  <c:v>49186.131787045764</c:v>
                </c:pt>
                <c:pt idx="1">
                  <c:v>45672.83665939964</c:v>
                </c:pt>
                <c:pt idx="2">
                  <c:v>42627.98088210632</c:v>
                </c:pt>
                <c:pt idx="3">
                  <c:v>39963.73207697468</c:v>
                </c:pt>
                <c:pt idx="4">
                  <c:v>37612.924307740876</c:v>
                </c:pt>
                <c:pt idx="5">
                  <c:v>35523.317401755266</c:v>
                </c:pt>
                <c:pt idx="6">
                  <c:v>33653.669117452366</c:v>
                </c:pt>
                <c:pt idx="7">
                  <c:v>31970.985661579743</c:v>
                </c:pt>
                <c:pt idx="8">
                  <c:v>30448.557772933087</c:v>
                </c:pt>
                <c:pt idx="9">
                  <c:v>29064.532419617946</c:v>
                </c:pt>
                <c:pt idx="10">
                  <c:v>27800.857097025866</c:v>
                </c:pt>
                <c:pt idx="11">
                  <c:v>26642.488051316453</c:v>
                </c:pt>
                <c:pt idx="12">
                  <c:v>25576.788529263795</c:v>
                </c:pt>
                <c:pt idx="13">
                  <c:v>24593.065893522882</c:v>
                </c:pt>
                <c:pt idx="14">
                  <c:v>23682.21160117018</c:v>
                </c:pt>
                <c:pt idx="15">
                  <c:v>22836.41832969982</c:v>
                </c:pt>
                <c:pt idx="16">
                  <c:v>22048.955628675685</c:v>
                </c:pt>
                <c:pt idx="17">
                  <c:v>21313.99044105316</c:v>
                </c:pt>
                <c:pt idx="18">
                  <c:v>20626.44236230951</c:v>
                </c:pt>
                <c:pt idx="19">
                  <c:v>19981.86603848734</c:v>
                </c:pt>
                <c:pt idx="20">
                  <c:v>19376.354946411968</c:v>
                </c:pt>
                <c:pt idx="21">
                  <c:v>18806.462153870438</c:v>
                </c:pt>
                <c:pt idx="22">
                  <c:v>18269.134663759854</c:v>
                </c:pt>
                <c:pt idx="23">
                  <c:v>17761.658700877633</c:v>
                </c:pt>
                <c:pt idx="24">
                  <c:v>17281.613871124187</c:v>
                </c:pt>
                <c:pt idx="25">
                  <c:v>16826.834558726183</c:v>
                </c:pt>
                <c:pt idx="26">
                  <c:v>16395.377262348586</c:v>
                </c:pt>
                <c:pt idx="27">
                  <c:v>15985.492830789872</c:v>
                </c:pt>
                <c:pt idx="28">
                  <c:v>15595.602761746217</c:v>
                </c:pt>
                <c:pt idx="29">
                  <c:v>15224.278886466544</c:v>
                </c:pt>
                <c:pt idx="30">
                  <c:v>14870.225889106858</c:v>
                </c:pt>
                <c:pt idx="31">
                  <c:v>14532.266209808973</c:v>
                </c:pt>
                <c:pt idx="32">
                  <c:v>14209.326960702108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258-4E01-B720-FFECAA39EAEE}"/>
            </c:ext>
          </c:extLst>
        </c:ser>
        <c:ser>
          <c:idx val="2"/>
          <c:order val="2"/>
          <c:tx>
            <c:strRef>
              <c:f>'Ciclo di Carnot'!$I$2</c:f>
              <c:strCache>
                <c:ptCount val="1"/>
                <c:pt idx="0">
                  <c:v>padiabBC</c:v>
                </c:pt>
              </c:strCache>
            </c:strRef>
          </c:tx>
          <c:spPr>
            <a:ln w="38100" cap="flat" cmpd="dbl" algn="ctr">
              <a:solidFill>
                <a:schemeClr val="bg1">
                  <a:lumMod val="50000"/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'Ciclo di Carnot'!$F$13:$F$69</c:f>
              <c:numCache>
                <c:formatCode>General</c:formatCode>
                <c:ptCount val="57"/>
                <c:pt idx="0">
                  <c:v>4.4037977613619543E-2</c:v>
                </c:pt>
                <c:pt idx="1">
                  <c:v>4.6484531925487287E-2</c:v>
                </c:pt>
                <c:pt idx="2">
                  <c:v>4.8931086237355044E-2</c:v>
                </c:pt>
                <c:pt idx="3">
                  <c:v>5.1377640549222801E-2</c:v>
                </c:pt>
                <c:pt idx="4">
                  <c:v>5.3824194861090552E-2</c:v>
                </c:pt>
                <c:pt idx="5">
                  <c:v>5.6270749172958295E-2</c:v>
                </c:pt>
                <c:pt idx="6">
                  <c:v>5.8717303484826053E-2</c:v>
                </c:pt>
                <c:pt idx="7">
                  <c:v>6.1163857796693803E-2</c:v>
                </c:pt>
                <c:pt idx="8">
                  <c:v>6.3610412108561554E-2</c:v>
                </c:pt>
                <c:pt idx="9">
                  <c:v>6.6056966420429311E-2</c:v>
                </c:pt>
                <c:pt idx="10">
                  <c:v>6.8503520732297055E-2</c:v>
                </c:pt>
                <c:pt idx="11">
                  <c:v>7.0950075044164812E-2</c:v>
                </c:pt>
                <c:pt idx="12">
                  <c:v>7.3396629356032569E-2</c:v>
                </c:pt>
                <c:pt idx="13">
                  <c:v>7.5843183667900327E-2</c:v>
                </c:pt>
                <c:pt idx="14">
                  <c:v>7.828973797976807E-2</c:v>
                </c:pt>
                <c:pt idx="15">
                  <c:v>8.0736292291635814E-2</c:v>
                </c:pt>
                <c:pt idx="16">
                  <c:v>8.3182846603503571E-2</c:v>
                </c:pt>
                <c:pt idx="17">
                  <c:v>8.5629400915371329E-2</c:v>
                </c:pt>
                <c:pt idx="18">
                  <c:v>8.8075955227239086E-2</c:v>
                </c:pt>
                <c:pt idx="19">
                  <c:v>9.052250953910683E-2</c:v>
                </c:pt>
                <c:pt idx="20">
                  <c:v>9.2969063850974573E-2</c:v>
                </c:pt>
                <c:pt idx="21">
                  <c:v>9.5415618162842331E-2</c:v>
                </c:pt>
                <c:pt idx="22">
                  <c:v>9.7862172474710088E-2</c:v>
                </c:pt>
                <c:pt idx="23">
                  <c:v>0.10030872678657783</c:v>
                </c:pt>
                <c:pt idx="24">
                  <c:v>0.1027552810984456</c:v>
                </c:pt>
                <c:pt idx="25">
                  <c:v>0.10520183541031335</c:v>
                </c:pt>
                <c:pt idx="26">
                  <c:v>0.1076483897221811</c:v>
                </c:pt>
                <c:pt idx="27">
                  <c:v>0.11009494403404885</c:v>
                </c:pt>
                <c:pt idx="28">
                  <c:v>0.11254149834591659</c:v>
                </c:pt>
                <c:pt idx="29">
                  <c:v>0.11498805265778436</c:v>
                </c:pt>
                <c:pt idx="30">
                  <c:v>0.11743460696965211</c:v>
                </c:pt>
                <c:pt idx="31">
                  <c:v>0.11988116128151986</c:v>
                </c:pt>
                <c:pt idx="32">
                  <c:v>0.12232771559338761</c:v>
                </c:pt>
                <c:pt idx="33">
                  <c:v>0.12477426990525535</c:v>
                </c:pt>
                <c:pt idx="34">
                  <c:v>0.12722082421712311</c:v>
                </c:pt>
                <c:pt idx="35">
                  <c:v>0.12966737852899085</c:v>
                </c:pt>
                <c:pt idx="36">
                  <c:v>0.13211393284085862</c:v>
                </c:pt>
                <c:pt idx="37">
                  <c:v>0.13456048715272637</c:v>
                </c:pt>
                <c:pt idx="38">
                  <c:v>0.13700704146459411</c:v>
                </c:pt>
                <c:pt idx="39">
                  <c:v>0.13945359577646188</c:v>
                </c:pt>
                <c:pt idx="40">
                  <c:v>0.14190015008832962</c:v>
                </c:pt>
                <c:pt idx="41">
                  <c:v>0.1443467044001974</c:v>
                </c:pt>
                <c:pt idx="42">
                  <c:v>0.14679325871206514</c:v>
                </c:pt>
                <c:pt idx="43">
                  <c:v>0.14923981302393288</c:v>
                </c:pt>
                <c:pt idx="44">
                  <c:v>0.15168636733580065</c:v>
                </c:pt>
                <c:pt idx="45">
                  <c:v>0.1541329216476684</c:v>
                </c:pt>
                <c:pt idx="46">
                  <c:v>0.15657947595953614</c:v>
                </c:pt>
                <c:pt idx="47">
                  <c:v>0.15902603027140388</c:v>
                </c:pt>
                <c:pt idx="48">
                  <c:v>0.16147258458327163</c:v>
                </c:pt>
                <c:pt idx="49">
                  <c:v>0.1639191388951394</c:v>
                </c:pt>
                <c:pt idx="50">
                  <c:v>0.16636569320700714</c:v>
                </c:pt>
                <c:pt idx="51">
                  <c:v>0.16881224751887491</c:v>
                </c:pt>
                <c:pt idx="52">
                  <c:v>0.17125880183074266</c:v>
                </c:pt>
                <c:pt idx="53">
                  <c:v>0.1737053561426104</c:v>
                </c:pt>
                <c:pt idx="54">
                  <c:v>0.17615191045447817</c:v>
                </c:pt>
                <c:pt idx="55">
                  <c:v>0.17859846476634592</c:v>
                </c:pt>
                <c:pt idx="56">
                  <c:v>0.18104501907821366</c:v>
                </c:pt>
              </c:numCache>
            </c:numRef>
          </c:xVal>
          <c:yVal>
            <c:numRef>
              <c:f>'Ciclo di Carnot'!$I$13:$I$69</c:f>
              <c:numCache>
                <c:formatCode>General</c:formatCode>
                <c:ptCount val="57"/>
                <c:pt idx="0">
                  <c:v>60387.785120472501</c:v>
                </c:pt>
                <c:pt idx="1">
                  <c:v>55184.097109533104</c:v>
                </c:pt>
                <c:pt idx="2">
                  <c:v>50662.5</c:v>
                </c:pt>
                <c:pt idx="3">
                  <c:v>46705.832586968325</c:v>
                </c:pt>
                <c:pt idx="4">
                  <c:v>43221.397809345639</c:v>
                </c:pt>
                <c:pt idx="5">
                  <c:v>40135.026077549046</c:v>
                </c:pt>
                <c:pt idx="6">
                  <c:v>37386.763723065327</c:v>
                </c:pt>
                <c:pt idx="7">
                  <c:v>34927.695194796906</c:v>
                </c:pt>
                <c:pt idx="8">
                  <c:v>32717.569194132131</c:v>
                </c:pt>
                <c:pt idx="9">
                  <c:v>30723.003423846712</c:v>
                </c:pt>
                <c:pt idx="10">
                  <c:v>28916.111493978988</c:v>
                </c:pt>
                <c:pt idx="11">
                  <c:v>27273.441719606668</c:v>
                </c:pt>
                <c:pt idx="12">
                  <c:v>25775.149028159209</c:v>
                </c:pt>
                <c:pt idx="13">
                  <c:v>24404.342970846472</c:v>
                </c:pt>
                <c:pt idx="14">
                  <c:v>23146.570103470236</c:v>
                </c:pt>
                <c:pt idx="15">
                  <c:v>21989.399846853943</c:v>
                </c:pt>
                <c:pt idx="16">
                  <c:v>20922.090730456312</c:v>
                </c:pt>
                <c:pt idx="17">
                  <c:v>19935.319585106547</c:v>
                </c:pt>
                <c:pt idx="18">
                  <c:v>19020.960407452938</c:v>
                </c:pt>
                <c:pt idx="19">
                  <c:v>18171.902699623017</c:v>
                </c:pt>
                <c:pt idx="20">
                  <c:v>17381.901391935899</c:v>
                </c:pt>
                <c:pt idx="21">
                  <c:v>16645.452194776532</c:v>
                </c:pt>
                <c:pt idx="22">
                  <c:v>15957.687547574767</c:v>
                </c:pt>
                <c:pt idx="23">
                  <c:v>15314.289345648027</c:v>
                </c:pt>
                <c:pt idx="24">
                  <c:v>14711.415407296819</c:v>
                </c:pt>
                <c:pt idx="25">
                  <c:v>14145.637250870363</c:v>
                </c:pt>
                <c:pt idx="26">
                  <c:v>13613.887226468683</c:v>
                </c:pt>
                <c:pt idx="27">
                  <c:v>13113.41342065268</c:v>
                </c:pt>
                <c:pt idx="28">
                  <c:v>12641.741048295926</c:v>
                </c:pt>
                <c:pt idx="29">
                  <c:v>12196.6392810905</c:v>
                </c:pt>
                <c:pt idx="30">
                  <c:v>11776.092650534001</c:v>
                </c:pt>
                <c:pt idx="31">
                  <c:v>11378.276314651735</c:v>
                </c:pt>
                <c:pt idx="32">
                  <c:v>11001.534600059167</c:v>
                </c:pt>
                <c:pt idx="33">
                  <c:v>10644.362330287286</c:v>
                </c:pt>
                <c:pt idx="34">
                  <c:v>10305.388532269779</c:v>
                </c:pt>
                <c:pt idx="35">
                  <c:v>9983.3621791936584</c:v>
                </c:pt>
                <c:pt idx="36">
                  <c:v>9677.1396824241801</c:v>
                </c:pt>
                <c:pt idx="37">
                  <c:v>9385.6738902035468</c:v>
                </c:pt>
                <c:pt idx="38">
                  <c:v>9108.0043880928042</c:v>
                </c:pt>
                <c:pt idx="39">
                  <c:v>8843.2489271140439</c:v>
                </c:pt>
                <c:pt idx="40">
                  <c:v>8590.5958314033705</c:v>
                </c:pt>
                <c:pt idx="41">
                  <c:v>8349.2972588270586</c:v>
                </c:pt>
                <c:pt idx="42">
                  <c:v>8118.6632061887894</c:v>
                </c:pt>
                <c:pt idx="43">
                  <c:v>7898.0561659666391</c:v>
                </c:pt>
                <c:pt idx="44">
                  <c:v>7686.8863544558608</c:v>
                </c:pt>
                <c:pt idx="45">
                  <c:v>7484.6074421560861</c:v>
                </c:pt>
                <c:pt idx="46">
                  <c:v>7290.7127265573736</c:v>
                </c:pt>
                <c:pt idx="47">
                  <c:v>7104.7316954172065</c:v>
                </c:pt>
                <c:pt idx="48">
                  <c:v>6926.2269354015925</c:v>
                </c:pt>
                <c:pt idx="49">
                  <c:v>6754.7913467709741</c:v>
                </c:pt>
                <c:pt idx="50">
                  <c:v>6590.0456297780775</c:v>
                </c:pt>
                <c:pt idx="51">
                  <c:v>6431.6360127357475</c:v>
                </c:pt>
                <c:pt idx="52">
                  <c:v>6279.2321954143199</c:v>
                </c:pt>
                <c:pt idx="53">
                  <c:v>6132.5254846279659</c:v>
                </c:pt>
                <c:pt idx="54">
                  <c:v>5991.2271016417271</c:v>
                </c:pt>
                <c:pt idx="55">
                  <c:v>5855.06664343788</c:v>
                </c:pt>
                <c:pt idx="56">
                  <c:v>5723.7906819741283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258-4E01-B720-FFECAA39EAEE}"/>
            </c:ext>
          </c:extLst>
        </c:ser>
        <c:ser>
          <c:idx val="3"/>
          <c:order val="3"/>
          <c:tx>
            <c:v>padiabCD</c:v>
          </c:tx>
          <c:spPr>
            <a:ln w="38100" cap="flat" cmpd="dbl" algn="ctr">
              <a:solidFill>
                <a:schemeClr val="bg1">
                  <a:lumMod val="50000"/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'Ciclo di Carnot'!$F$3:$F$25</c:f>
              <c:numCache>
                <c:formatCode>General</c:formatCode>
                <c:ptCount val="23"/>
                <c:pt idx="0">
                  <c:v>1.9572434494942018E-2</c:v>
                </c:pt>
                <c:pt idx="1">
                  <c:v>2.2018988806809772E-2</c:v>
                </c:pt>
                <c:pt idx="2">
                  <c:v>2.4465543118677522E-2</c:v>
                </c:pt>
                <c:pt idx="3">
                  <c:v>2.6912097430545276E-2</c:v>
                </c:pt>
                <c:pt idx="4">
                  <c:v>2.9358651742413026E-2</c:v>
                </c:pt>
                <c:pt idx="5">
                  <c:v>3.1805206054280777E-2</c:v>
                </c:pt>
                <c:pt idx="6">
                  <c:v>3.4251760366148527E-2</c:v>
                </c:pt>
                <c:pt idx="7">
                  <c:v>3.6698314678016285E-2</c:v>
                </c:pt>
                <c:pt idx="8">
                  <c:v>3.9144868989884035E-2</c:v>
                </c:pt>
                <c:pt idx="9">
                  <c:v>4.1591423301751786E-2</c:v>
                </c:pt>
                <c:pt idx="10">
                  <c:v>4.4037977613619543E-2</c:v>
                </c:pt>
                <c:pt idx="11">
                  <c:v>4.6484531925487287E-2</c:v>
                </c:pt>
                <c:pt idx="12">
                  <c:v>4.8931086237355044E-2</c:v>
                </c:pt>
                <c:pt idx="13">
                  <c:v>5.1377640549222801E-2</c:v>
                </c:pt>
                <c:pt idx="14">
                  <c:v>5.3824194861090552E-2</c:v>
                </c:pt>
                <c:pt idx="15">
                  <c:v>5.6270749172958295E-2</c:v>
                </c:pt>
                <c:pt idx="16">
                  <c:v>5.8717303484826053E-2</c:v>
                </c:pt>
                <c:pt idx="17">
                  <c:v>6.1163857796693803E-2</c:v>
                </c:pt>
                <c:pt idx="18">
                  <c:v>6.3610412108561554E-2</c:v>
                </c:pt>
                <c:pt idx="19">
                  <c:v>6.6056966420429311E-2</c:v>
                </c:pt>
                <c:pt idx="20">
                  <c:v>6.8503520732297055E-2</c:v>
                </c:pt>
                <c:pt idx="21">
                  <c:v>7.0950075044164812E-2</c:v>
                </c:pt>
                <c:pt idx="22">
                  <c:v>7.3396629356032569E-2</c:v>
                </c:pt>
              </c:numCache>
            </c:numRef>
          </c:xVal>
          <c:yVal>
            <c:numRef>
              <c:f>'Ciclo di Carnot'!$J$3:$J$25</c:f>
              <c:numCache>
                <c:formatCode>General</c:formatCode>
                <c:ptCount val="23"/>
                <c:pt idx="0">
                  <c:v>146971.55892681715</c:v>
                </c:pt>
                <c:pt idx="1">
                  <c:v>120775.57024094503</c:v>
                </c:pt>
                <c:pt idx="2">
                  <c:v>101325</c:v>
                </c:pt>
                <c:pt idx="3">
                  <c:v>86442.795618691292</c:v>
                </c:pt>
                <c:pt idx="4">
                  <c:v>74773.527446130669</c:v>
                </c:pt>
                <c:pt idx="5">
                  <c:v>65435.138388264269</c:v>
                </c:pt>
                <c:pt idx="6">
                  <c:v>57832.222987957983</c:v>
                </c:pt>
                <c:pt idx="7">
                  <c:v>51550.298056318425</c:v>
                </c:pt>
                <c:pt idx="8">
                  <c:v>46293.140206940443</c:v>
                </c:pt>
                <c:pt idx="9">
                  <c:v>41844.181460912623</c:v>
                </c:pt>
                <c:pt idx="10">
                  <c:v>38041.920814905847</c:v>
                </c:pt>
                <c:pt idx="11">
                  <c:v>34763.802783871783</c:v>
                </c:pt>
                <c:pt idx="12">
                  <c:v>31915.375095149495</c:v>
                </c:pt>
                <c:pt idx="13">
                  <c:v>29422.830814593646</c:v>
                </c:pt>
                <c:pt idx="14">
                  <c:v>27227.774452937356</c:v>
                </c:pt>
                <c:pt idx="15">
                  <c:v>25283.482096591844</c:v>
                </c:pt>
                <c:pt idx="16">
                  <c:v>23552.185301068002</c:v>
                </c:pt>
                <c:pt idx="17">
                  <c:v>22003.069200118309</c:v>
                </c:pt>
                <c:pt idx="18">
                  <c:v>20610.77706453955</c:v>
                </c:pt>
                <c:pt idx="19">
                  <c:v>19354.27936484836</c:v>
                </c:pt>
                <c:pt idx="20">
                  <c:v>18216.008776185601</c:v>
                </c:pt>
                <c:pt idx="21">
                  <c:v>17181.19166280673</c:v>
                </c:pt>
                <c:pt idx="22">
                  <c:v>16237.326412377579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258-4E01-B720-FFECAA39EAEE}"/>
            </c:ext>
          </c:extLst>
        </c:ser>
        <c:ser>
          <c:idx val="4"/>
          <c:order val="4"/>
          <c:tx>
            <c:v>estremi</c:v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6"/>
            <c:spPr>
              <a:noFill/>
              <a:ln w="34925" cap="flat" cmpd="dbl" algn="ctr">
                <a:solidFill>
                  <a:schemeClr val="tx1">
                    <a:alpha val="70000"/>
                  </a:schemeClr>
                </a:solidFill>
                <a:round/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noFill/>
                <a:ln w="34925" cap="flat" cmpd="dbl" algn="ctr">
                  <a:solidFill>
                    <a:schemeClr val="tx1">
                      <a:alpha val="70000"/>
                    </a:schemeClr>
                  </a:solidFill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A258-4E01-B720-FFECAA39EAEE}"/>
              </c:ext>
            </c:extLst>
          </c:dPt>
          <c:xVal>
            <c:numRef>
              <c:f>'Ciclo di Carnot'!$A$17:$D$17</c:f>
              <c:numCache>
                <c:formatCode>General</c:formatCode>
                <c:ptCount val="4"/>
                <c:pt idx="0">
                  <c:v>2.4465543118677522E-2</c:v>
                </c:pt>
                <c:pt idx="1">
                  <c:v>4.8931086237355044E-2</c:v>
                </c:pt>
                <c:pt idx="2">
                  <c:v>9.760695027059027E-2</c:v>
                </c:pt>
                <c:pt idx="3">
                  <c:v>4.8803475135295156E-2</c:v>
                </c:pt>
              </c:numCache>
            </c:numRef>
          </c:xVal>
          <c:yVal>
            <c:numRef>
              <c:f>'Ciclo di Carnot'!$A$18:$D$18</c:f>
              <c:numCache>
                <c:formatCode>General</c:formatCode>
                <c:ptCount val="4"/>
                <c:pt idx="0">
                  <c:v>101325</c:v>
                </c:pt>
                <c:pt idx="1">
                  <c:v>50662.5</c:v>
                </c:pt>
                <c:pt idx="2">
                  <c:v>16027.291623835914</c:v>
                </c:pt>
                <c:pt idx="3">
                  <c:v>32054.583247671813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258-4E01-B720-FFECAA39E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6973823"/>
        <c:axId val="896971903"/>
      </c:scatterChart>
      <c:valAx>
        <c:axId val="896973823"/>
        <c:scaling>
          <c:orientation val="minMax"/>
          <c:max val="0.11000000000000001"/>
          <c:min val="2.0000000000000004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V/</a:t>
                </a:r>
                <a:r>
                  <a:rPr lang="en-US" sz="1200"/>
                  <a:t>m3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96971903"/>
        <c:crosses val="autoZero"/>
        <c:crossBetween val="midCat"/>
      </c:valAx>
      <c:valAx>
        <c:axId val="896971903"/>
        <c:scaling>
          <c:orientation val="minMax"/>
          <c:max val="1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p/Pa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96973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pcost!$G$2</c:f>
              <c:strCache>
                <c:ptCount val="1"/>
                <c:pt idx="0">
                  <c:v>p(T1)</c:v>
                </c:pt>
              </c:strCache>
            </c:strRef>
          </c:tx>
          <c:spPr>
            <a:ln w="38100" cap="flat" cmpd="dbl" algn="ctr">
              <a:solidFill>
                <a:srgbClr val="FF000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xVal>
            <c:numRef>
              <c:f>pcost!$F$3:$F$25</c:f>
              <c:numCache>
                <c:formatCode>General</c:formatCode>
                <c:ptCount val="23"/>
                <c:pt idx="0">
                  <c:v>1.9572434494942018E-2</c:v>
                </c:pt>
                <c:pt idx="1">
                  <c:v>2.2018988806809772E-2</c:v>
                </c:pt>
                <c:pt idx="2">
                  <c:v>2.4465543118677522E-2</c:v>
                </c:pt>
                <c:pt idx="3">
                  <c:v>2.6912097430545276E-2</c:v>
                </c:pt>
                <c:pt idx="4">
                  <c:v>2.9358651742413026E-2</c:v>
                </c:pt>
                <c:pt idx="5">
                  <c:v>3.1805206054280777E-2</c:v>
                </c:pt>
                <c:pt idx="6">
                  <c:v>3.4251760366148527E-2</c:v>
                </c:pt>
                <c:pt idx="7">
                  <c:v>3.6698314678016285E-2</c:v>
                </c:pt>
                <c:pt idx="8">
                  <c:v>3.9144868989884035E-2</c:v>
                </c:pt>
                <c:pt idx="9">
                  <c:v>4.1591423301751786E-2</c:v>
                </c:pt>
                <c:pt idx="10">
                  <c:v>4.4037977613619543E-2</c:v>
                </c:pt>
                <c:pt idx="11">
                  <c:v>4.6484531925487287E-2</c:v>
                </c:pt>
                <c:pt idx="12">
                  <c:v>4.8931086237355044E-2</c:v>
                </c:pt>
                <c:pt idx="13">
                  <c:v>5.1377640549222801E-2</c:v>
                </c:pt>
                <c:pt idx="14">
                  <c:v>5.3824194861090552E-2</c:v>
                </c:pt>
                <c:pt idx="15">
                  <c:v>5.6270749172958295E-2</c:v>
                </c:pt>
                <c:pt idx="16">
                  <c:v>5.8717303484826053E-2</c:v>
                </c:pt>
                <c:pt idx="17">
                  <c:v>6.1163857796693803E-2</c:v>
                </c:pt>
                <c:pt idx="18">
                  <c:v>6.3610412108561554E-2</c:v>
                </c:pt>
                <c:pt idx="19">
                  <c:v>6.6056966420429311E-2</c:v>
                </c:pt>
                <c:pt idx="20">
                  <c:v>6.8503520732297055E-2</c:v>
                </c:pt>
                <c:pt idx="21">
                  <c:v>7.0950075044164812E-2</c:v>
                </c:pt>
                <c:pt idx="22">
                  <c:v>7.3396629356032569E-2</c:v>
                </c:pt>
              </c:numCache>
            </c:numRef>
          </c:xVal>
          <c:yVal>
            <c:numRef>
              <c:f>pcost!$G$3:$G$25</c:f>
              <c:numCache>
                <c:formatCode>General</c:formatCode>
                <c:ptCount val="23"/>
                <c:pt idx="0">
                  <c:v>126656.25</c:v>
                </c:pt>
                <c:pt idx="1">
                  <c:v>112583.33333333331</c:v>
                </c:pt>
                <c:pt idx="2">
                  <c:v>101325</c:v>
                </c:pt>
                <c:pt idx="3">
                  <c:v>92113.636363636353</c:v>
                </c:pt>
                <c:pt idx="4">
                  <c:v>84437.5</c:v>
                </c:pt>
                <c:pt idx="5">
                  <c:v>77942.307692307688</c:v>
                </c:pt>
                <c:pt idx="6">
                  <c:v>72375</c:v>
                </c:pt>
                <c:pt idx="7">
                  <c:v>67550</c:v>
                </c:pt>
                <c:pt idx="8">
                  <c:v>63328.125</c:v>
                </c:pt>
                <c:pt idx="9">
                  <c:v>59602.941176470587</c:v>
                </c:pt>
                <c:pt idx="10">
                  <c:v>56291.666666666657</c:v>
                </c:pt>
                <c:pt idx="11">
                  <c:v>53328.947368421053</c:v>
                </c:pt>
                <c:pt idx="12">
                  <c:v>50662.5</c:v>
                </c:pt>
                <c:pt idx="13">
                  <c:v>48249.999999999993</c:v>
                </c:pt>
                <c:pt idx="14">
                  <c:v>46056.818181818177</c:v>
                </c:pt>
                <c:pt idx="15">
                  <c:v>44054.34782608696</c:v>
                </c:pt>
                <c:pt idx="16">
                  <c:v>42218.75</c:v>
                </c:pt>
                <c:pt idx="17">
                  <c:v>40530</c:v>
                </c:pt>
                <c:pt idx="18">
                  <c:v>38971.153846153844</c:v>
                </c:pt>
                <c:pt idx="19">
                  <c:v>37527.777777777774</c:v>
                </c:pt>
                <c:pt idx="20">
                  <c:v>36187.5</c:v>
                </c:pt>
                <c:pt idx="21">
                  <c:v>34939.65517241379</c:v>
                </c:pt>
                <c:pt idx="22">
                  <c:v>33775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ACA-4AF9-AD00-46DFD96C66FE}"/>
            </c:ext>
          </c:extLst>
        </c:ser>
        <c:ser>
          <c:idx val="1"/>
          <c:order val="1"/>
          <c:tx>
            <c:v>estremi</c:v>
          </c:tx>
          <c:spPr>
            <a:ln w="25400" cap="flat" cmpd="dbl" algn="ctr">
              <a:noFill/>
              <a:round/>
            </a:ln>
            <a:effectLst/>
          </c:spPr>
          <c:marker>
            <c:symbol val="star"/>
            <c:size val="5"/>
            <c:spPr>
              <a:solidFill>
                <a:schemeClr val="tx1"/>
              </a:solidFill>
              <a:ln w="34925" cap="flat" cmpd="dbl" algn="ctr">
                <a:solidFill>
                  <a:schemeClr val="accent2">
                    <a:lumMod val="75000"/>
                    <a:alpha val="70000"/>
                  </a:schemeClr>
                </a:solidFill>
                <a:round/>
              </a:ln>
              <a:effectLst/>
            </c:spPr>
          </c:marker>
          <c:dPt>
            <c:idx val="1"/>
            <c:marker>
              <c:symbol val="star"/>
              <c:size val="5"/>
              <c:spPr>
                <a:solidFill>
                  <a:schemeClr val="tx1"/>
                </a:solidFill>
                <a:ln w="34925" cap="flat" cmpd="dbl" algn="ctr">
                  <a:solidFill>
                    <a:srgbClr val="0070C0">
                      <a:alpha val="80000"/>
                    </a:srgbClr>
                  </a:solidFill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ACA-4AF9-AD00-46DFD96C66FE}"/>
              </c:ext>
            </c:extLst>
          </c:dPt>
          <c:xVal>
            <c:numRef>
              <c:f>pcost!$A$17:$B$17</c:f>
              <c:numCache>
                <c:formatCode>General</c:formatCode>
                <c:ptCount val="2"/>
                <c:pt idx="0">
                  <c:v>2.4465543118677522E-2</c:v>
                </c:pt>
                <c:pt idx="1">
                  <c:v>4.8931086237355044E-2</c:v>
                </c:pt>
              </c:numCache>
            </c:numRef>
          </c:xVal>
          <c:yVal>
            <c:numRef>
              <c:f>pcost!$A$18:$B$18</c:f>
              <c:numCache>
                <c:formatCode>General</c:formatCode>
                <c:ptCount val="2"/>
                <c:pt idx="0">
                  <c:v>101325</c:v>
                </c:pt>
                <c:pt idx="1">
                  <c:v>50662.5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ACA-4AF9-AD00-46DFD96C66FE}"/>
            </c:ext>
          </c:extLst>
        </c:ser>
        <c:ser>
          <c:idx val="2"/>
          <c:order val="2"/>
          <c:tx>
            <c:v>isobara</c:v>
          </c:tx>
          <c:spPr>
            <a:ln w="25400" cap="flat" cmpd="dbl" algn="ctr">
              <a:solidFill>
                <a:schemeClr val="accent3">
                  <a:alpha val="5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34925" cap="flat" cmpd="dbl" algn="ctr">
                <a:solidFill>
                  <a:schemeClr val="accent3">
                    <a:lumMod val="75000"/>
                    <a:alpha val="70000"/>
                  </a:schemeClr>
                </a:solidFill>
                <a:round/>
              </a:ln>
              <a:effectLst/>
            </c:spPr>
          </c:marker>
          <c:xVal>
            <c:numRef>
              <c:f>pcost!$B$33:$B$34</c:f>
              <c:numCache>
                <c:formatCode>General</c:formatCode>
                <c:ptCount val="2"/>
                <c:pt idx="0">
                  <c:v>2.4465543118677522E-2</c:v>
                </c:pt>
                <c:pt idx="1">
                  <c:v>4.8931086237355044E-2</c:v>
                </c:pt>
              </c:numCache>
            </c:numRef>
          </c:xVal>
          <c:yVal>
            <c:numRef>
              <c:f>pcost!$C$33:$C$34</c:f>
              <c:numCache>
                <c:formatCode>General</c:formatCode>
                <c:ptCount val="2"/>
                <c:pt idx="0">
                  <c:v>50662.5</c:v>
                </c:pt>
                <c:pt idx="1">
                  <c:v>50662.5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ACA-4AF9-AD00-46DFD96C6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6973823"/>
        <c:axId val="896971903"/>
      </c:scatterChart>
      <c:valAx>
        <c:axId val="896973823"/>
        <c:scaling>
          <c:orientation val="minMax"/>
          <c:max val="0.11000000000000001"/>
          <c:min val="2.0000000000000004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V/</a:t>
                </a:r>
                <a:r>
                  <a:rPr lang="en-US" sz="1200"/>
                  <a:t>m3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96971903"/>
        <c:crosses val="autoZero"/>
        <c:crossBetween val="midCat"/>
      </c:valAx>
      <c:valAx>
        <c:axId val="896971903"/>
        <c:scaling>
          <c:orientation val="minMax"/>
          <c:max val="1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p/Pa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96973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409575</xdr:colOff>
      <xdr:row>1</xdr:row>
      <xdr:rowOff>120650</xdr:rowOff>
    </xdr:from>
    <xdr:to>
      <xdr:col>16</xdr:col>
      <xdr:colOff>146050</xdr:colOff>
      <xdr:row>20</xdr:row>
      <xdr:rowOff>50800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1B0B59-2405-26C8-CDFF-643EDF10E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504825</xdr:colOff>
      <xdr:row>2</xdr:row>
      <xdr:rowOff>31750</xdr:rowOff>
    </xdr:from>
    <xdr:to>
      <xdr:col>21</xdr:col>
      <xdr:colOff>114300</xdr:colOff>
      <xdr:row>27</xdr:row>
      <xdr:rowOff>38100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98887D6-93AD-4465-9E0F-32150DAF9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495300</xdr:colOff>
      <xdr:row>0</xdr:row>
      <xdr:rowOff>107950</xdr:rowOff>
    </xdr:from>
    <xdr:to>
      <xdr:col>31</xdr:col>
      <xdr:colOff>104775</xdr:colOff>
      <xdr:row>25</xdr:row>
      <xdr:rowOff>114300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AED1A67-1F20-4B42-9396-A5F015491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127000</xdr:colOff>
      <xdr:row>7</xdr:row>
      <xdr:rowOff>57150</xdr:rowOff>
    </xdr:from>
    <xdr:to>
      <xdr:col>37</xdr:col>
      <xdr:colOff>346075</xdr:colOff>
      <xdr:row>32</xdr:row>
      <xdr:rowOff>63500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F67B97F-0970-488A-8B94-7CA20A42F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450850</xdr:colOff>
      <xdr:row>0</xdr:row>
      <xdr:rowOff>76200</xdr:rowOff>
    </xdr:from>
    <xdr:to>
      <xdr:col>18</xdr:col>
      <xdr:colOff>60325</xdr:colOff>
      <xdr:row>25</xdr:row>
      <xdr:rowOff>82550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EEBE0E3-7F87-459C-A7CB-88E22FE3A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89C9-8051-4767-AAC2-B1277FDD1A81}">
  <dimension ref="A2:C18"/>
  <sheetViews>
    <sheetView topLeftCell="A4" workbookViewId="0">
      <selection activeCell="D14" sqref="D14"/>
    </sheetView>
  </sheetViews>
  <sheetFormatPr defaultRowHeight="14.5" x14ac:dyDescent="0.35"/>
  <sheetData>
    <row r="2" spans="1:3" x14ac:dyDescent="0.35">
      <c r="B2" t="s">
        <v>3</v>
      </c>
      <c r="C2">
        <v>298.14999999999998</v>
      </c>
    </row>
    <row r="3" spans="1:3" x14ac:dyDescent="0.35">
      <c r="B3" t="s">
        <v>4</v>
      </c>
      <c r="C3">
        <v>101325</v>
      </c>
    </row>
    <row r="4" spans="1:3" x14ac:dyDescent="0.35">
      <c r="B4" t="s">
        <v>0</v>
      </c>
      <c r="C4">
        <v>8.3145100000000003</v>
      </c>
    </row>
    <row r="7" spans="1:3" x14ac:dyDescent="0.35">
      <c r="B7" t="s">
        <v>2</v>
      </c>
      <c r="C7">
        <f>C4*C2/C3</f>
        <v>2.4465543118677522E-2</v>
      </c>
    </row>
    <row r="8" spans="1:3" x14ac:dyDescent="0.35">
      <c r="B8" t="s">
        <v>1</v>
      </c>
      <c r="C8">
        <f>5/3</f>
        <v>1.6666666666666667</v>
      </c>
    </row>
    <row r="10" spans="1:3" x14ac:dyDescent="0.35">
      <c r="A10" t="s">
        <v>11</v>
      </c>
      <c r="B10" t="s">
        <v>10</v>
      </c>
      <c r="C10">
        <f>C3*(C7^C8)</f>
        <v>208.91744913472212</v>
      </c>
    </row>
    <row r="11" spans="1:3" x14ac:dyDescent="0.35">
      <c r="B11" t="s">
        <v>6</v>
      </c>
      <c r="C11">
        <f>2*C7</f>
        <v>4.8931086237355044E-2</v>
      </c>
    </row>
    <row r="12" spans="1:3" x14ac:dyDescent="0.35">
      <c r="B12" t="s">
        <v>5</v>
      </c>
      <c r="C12">
        <f>C10/(C11^C8)</f>
        <v>31915.375095149495</v>
      </c>
    </row>
    <row r="13" spans="1:3" x14ac:dyDescent="0.35">
      <c r="B13" s="1" t="s">
        <v>7</v>
      </c>
      <c r="C13" s="1">
        <f>((C7/C11)^(2/3))*C2</f>
        <v>187.8227305130782</v>
      </c>
    </row>
    <row r="15" spans="1:3" x14ac:dyDescent="0.35">
      <c r="B15" t="s">
        <v>12</v>
      </c>
      <c r="C15">
        <f>C11^(-C8+1)-C7^(-C8+1)</f>
        <v>-4.3908117259758743</v>
      </c>
    </row>
    <row r="16" spans="1:3" x14ac:dyDescent="0.35">
      <c r="B16" s="1" t="s">
        <v>8</v>
      </c>
      <c r="C16" s="1">
        <f>C10*C15/(C8-1)</f>
        <v>-1375.9757781325591</v>
      </c>
    </row>
    <row r="18" spans="2:3" x14ac:dyDescent="0.35">
      <c r="B18" s="1" t="s">
        <v>9</v>
      </c>
      <c r="C18" s="1">
        <f>(3/2)*C4*(C13-C2)</f>
        <v>-1375.9757781325591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92BEF-FC38-4F06-82F6-DC696A701316}">
  <dimension ref="A2:M23"/>
  <sheetViews>
    <sheetView workbookViewId="0">
      <selection activeCell="D22" sqref="D22"/>
    </sheetView>
  </sheetViews>
  <sheetFormatPr defaultRowHeight="14.5" x14ac:dyDescent="0.35"/>
  <sheetData>
    <row r="2" spans="1:9" x14ac:dyDescent="0.35">
      <c r="B2" t="s">
        <v>3</v>
      </c>
      <c r="C2">
        <v>298.14999999999998</v>
      </c>
      <c r="F2" t="s">
        <v>13</v>
      </c>
      <c r="G2" t="s">
        <v>18</v>
      </c>
      <c r="H2" t="s">
        <v>19</v>
      </c>
      <c r="I2" t="s">
        <v>20</v>
      </c>
    </row>
    <row r="3" spans="1:9" x14ac:dyDescent="0.35">
      <c r="B3" t="s">
        <v>4</v>
      </c>
      <c r="C3">
        <v>101325</v>
      </c>
      <c r="E3">
        <v>0.8</v>
      </c>
      <c r="F3">
        <f>E3*$C$7</f>
        <v>1.9572434494942018E-2</v>
      </c>
      <c r="G3">
        <f>$C$4*$C$2/$F3</f>
        <v>126656.25</v>
      </c>
      <c r="H3">
        <f>$C$4*$C$13/$F3</f>
        <v>79788.437737873755</v>
      </c>
      <c r="I3">
        <f>$C$10/($F3^$C$8)</f>
        <v>146971.55892681715</v>
      </c>
    </row>
    <row r="4" spans="1:9" x14ac:dyDescent="0.35">
      <c r="B4" t="s">
        <v>0</v>
      </c>
      <c r="C4">
        <v>8.3145100000000003</v>
      </c>
      <c r="E4">
        <v>0.9</v>
      </c>
      <c r="F4">
        <f t="shared" ref="F4:F18" si="0">E4*$C$7</f>
        <v>2.2018988806809772E-2</v>
      </c>
      <c r="G4">
        <f t="shared" ref="G4:G18" si="1">$C$4*$C$2/$F4</f>
        <v>112583.33333333331</v>
      </c>
      <c r="H4">
        <f t="shared" ref="H4:H18" si="2">$C$4*$C$13/$F4</f>
        <v>70923.055766998892</v>
      </c>
      <c r="I4">
        <f t="shared" ref="I4:I18" si="3">$C$10/($F4^$C$8)</f>
        <v>120775.57024094503</v>
      </c>
    </row>
    <row r="5" spans="1:9" x14ac:dyDescent="0.35">
      <c r="E5">
        <v>1</v>
      </c>
      <c r="F5">
        <f t="shared" si="0"/>
        <v>2.4465543118677522E-2</v>
      </c>
      <c r="G5">
        <f t="shared" si="1"/>
        <v>101325</v>
      </c>
      <c r="H5">
        <f t="shared" si="2"/>
        <v>63830.750190299004</v>
      </c>
      <c r="I5">
        <f t="shared" si="3"/>
        <v>101325</v>
      </c>
    </row>
    <row r="6" spans="1:9" x14ac:dyDescent="0.35">
      <c r="E6">
        <v>1.1000000000000001</v>
      </c>
      <c r="F6">
        <f t="shared" si="0"/>
        <v>2.6912097430545276E-2</v>
      </c>
      <c r="G6">
        <f t="shared" si="1"/>
        <v>92113.636363636353</v>
      </c>
      <c r="H6">
        <f t="shared" si="2"/>
        <v>58027.954718453642</v>
      </c>
      <c r="I6">
        <f t="shared" si="3"/>
        <v>86442.795618691292</v>
      </c>
    </row>
    <row r="7" spans="1:9" x14ac:dyDescent="0.35">
      <c r="B7" t="s">
        <v>2</v>
      </c>
      <c r="C7">
        <f>C4*C2/C3</f>
        <v>2.4465543118677522E-2</v>
      </c>
      <c r="E7">
        <v>1.2</v>
      </c>
      <c r="F7">
        <f t="shared" si="0"/>
        <v>2.9358651742413026E-2</v>
      </c>
      <c r="G7">
        <f t="shared" si="1"/>
        <v>84437.5</v>
      </c>
      <c r="H7">
        <f t="shared" si="2"/>
        <v>53192.291825249173</v>
      </c>
      <c r="I7">
        <f t="shared" si="3"/>
        <v>74773.527446130669</v>
      </c>
    </row>
    <row r="8" spans="1:9" x14ac:dyDescent="0.35">
      <c r="B8" t="s">
        <v>1</v>
      </c>
      <c r="C8">
        <f>5/3</f>
        <v>1.6666666666666667</v>
      </c>
      <c r="E8">
        <v>1.3</v>
      </c>
      <c r="F8">
        <f t="shared" si="0"/>
        <v>3.1805206054280777E-2</v>
      </c>
      <c r="G8">
        <f t="shared" si="1"/>
        <v>77942.307692307688</v>
      </c>
      <c r="H8">
        <f t="shared" si="2"/>
        <v>49100.577069460778</v>
      </c>
      <c r="I8">
        <f t="shared" si="3"/>
        <v>65435.138388264269</v>
      </c>
    </row>
    <row r="9" spans="1:9" x14ac:dyDescent="0.35">
      <c r="E9">
        <v>1.4</v>
      </c>
      <c r="F9">
        <f t="shared" si="0"/>
        <v>3.4251760366148527E-2</v>
      </c>
      <c r="G9">
        <f t="shared" si="1"/>
        <v>72375</v>
      </c>
      <c r="H9">
        <f t="shared" si="2"/>
        <v>45593.392993070724</v>
      </c>
      <c r="I9">
        <f t="shared" si="3"/>
        <v>57832.222987957983</v>
      </c>
    </row>
    <row r="10" spans="1:9" x14ac:dyDescent="0.35">
      <c r="A10" t="s">
        <v>11</v>
      </c>
      <c r="B10" t="s">
        <v>10</v>
      </c>
      <c r="C10">
        <f>C3*(C7^C8)</f>
        <v>208.91744913472212</v>
      </c>
      <c r="E10">
        <v>1.5</v>
      </c>
      <c r="F10">
        <f t="shared" si="0"/>
        <v>3.6698314678016285E-2</v>
      </c>
      <c r="G10">
        <f t="shared" si="1"/>
        <v>67550</v>
      </c>
      <c r="H10">
        <f t="shared" si="2"/>
        <v>42553.833460199334</v>
      </c>
      <c r="I10">
        <f t="shared" si="3"/>
        <v>51550.298056318425</v>
      </c>
    </row>
    <row r="11" spans="1:9" x14ac:dyDescent="0.35">
      <c r="B11" t="s">
        <v>6</v>
      </c>
      <c r="C11">
        <f>2*C7</f>
        <v>4.8931086237355044E-2</v>
      </c>
      <c r="E11">
        <v>1.6</v>
      </c>
      <c r="F11">
        <f t="shared" si="0"/>
        <v>3.9144868989884035E-2</v>
      </c>
      <c r="G11">
        <f t="shared" si="1"/>
        <v>63328.125</v>
      </c>
      <c r="H11">
        <f t="shared" si="2"/>
        <v>39894.218868936878</v>
      </c>
      <c r="I11">
        <f t="shared" si="3"/>
        <v>46293.140206940443</v>
      </c>
    </row>
    <row r="12" spans="1:9" x14ac:dyDescent="0.35">
      <c r="B12" t="s">
        <v>5</v>
      </c>
      <c r="C12">
        <f>C10/(C11^C8)</f>
        <v>31915.375095149495</v>
      </c>
      <c r="E12">
        <v>1.7</v>
      </c>
      <c r="F12">
        <f t="shared" si="0"/>
        <v>4.1591423301751786E-2</v>
      </c>
      <c r="G12">
        <f t="shared" si="1"/>
        <v>59602.941176470587</v>
      </c>
      <c r="H12">
        <f t="shared" si="2"/>
        <v>37547.500111940593</v>
      </c>
      <c r="I12">
        <f t="shared" si="3"/>
        <v>41844.181460912623</v>
      </c>
    </row>
    <row r="13" spans="1:9" x14ac:dyDescent="0.35">
      <c r="B13" s="1" t="s">
        <v>7</v>
      </c>
      <c r="C13" s="1">
        <f>((C7/C11)^(2/3))*C2</f>
        <v>187.8227305130782</v>
      </c>
      <c r="E13">
        <v>1.8</v>
      </c>
      <c r="F13">
        <f t="shared" si="0"/>
        <v>4.4037977613619543E-2</v>
      </c>
      <c r="G13">
        <f t="shared" si="1"/>
        <v>56291.666666666657</v>
      </c>
      <c r="H13">
        <f t="shared" si="2"/>
        <v>35461.527883499446</v>
      </c>
      <c r="I13">
        <f t="shared" si="3"/>
        <v>38041.920814905847</v>
      </c>
    </row>
    <row r="14" spans="1:9" x14ac:dyDescent="0.35">
      <c r="E14">
        <v>1.9</v>
      </c>
      <c r="F14">
        <f t="shared" si="0"/>
        <v>4.6484531925487287E-2</v>
      </c>
      <c r="G14">
        <f t="shared" si="1"/>
        <v>53328.947368421053</v>
      </c>
      <c r="H14">
        <f t="shared" si="2"/>
        <v>33595.131679104743</v>
      </c>
      <c r="I14">
        <f t="shared" si="3"/>
        <v>34763.802783871783</v>
      </c>
    </row>
    <row r="15" spans="1:9" x14ac:dyDescent="0.35">
      <c r="B15" t="s">
        <v>12</v>
      </c>
      <c r="C15">
        <f>C11^(-C8+1)-C7^(-C8+1)</f>
        <v>-4.3908117259758743</v>
      </c>
      <c r="E15">
        <v>2</v>
      </c>
      <c r="F15">
        <f t="shared" si="0"/>
        <v>4.8931086237355044E-2</v>
      </c>
      <c r="G15">
        <f t="shared" si="1"/>
        <v>50662.5</v>
      </c>
      <c r="H15">
        <f t="shared" si="2"/>
        <v>31915.375095149502</v>
      </c>
      <c r="I15">
        <f t="shared" si="3"/>
        <v>31915.375095149495</v>
      </c>
    </row>
    <row r="16" spans="1:9" x14ac:dyDescent="0.35">
      <c r="B16" s="1" t="s">
        <v>8</v>
      </c>
      <c r="C16" s="1">
        <f>C10*C15/(C8-1)</f>
        <v>-1375.9757781325591</v>
      </c>
      <c r="E16">
        <v>2.1</v>
      </c>
      <c r="F16">
        <f t="shared" si="0"/>
        <v>5.1377640549222801E-2</v>
      </c>
      <c r="G16">
        <f t="shared" si="1"/>
        <v>48249.999999999993</v>
      </c>
      <c r="H16">
        <f t="shared" si="2"/>
        <v>30395.595328713811</v>
      </c>
      <c r="I16">
        <f t="shared" si="3"/>
        <v>29422.830814593646</v>
      </c>
    </row>
    <row r="17" spans="1:13" x14ac:dyDescent="0.35">
      <c r="E17">
        <v>2.2000000000000002</v>
      </c>
      <c r="F17">
        <f t="shared" si="0"/>
        <v>5.3824194861090552E-2</v>
      </c>
      <c r="G17">
        <f t="shared" si="1"/>
        <v>46056.818181818177</v>
      </c>
      <c r="H17">
        <f t="shared" si="2"/>
        <v>29013.977359226821</v>
      </c>
      <c r="I17">
        <f t="shared" si="3"/>
        <v>27227.774452937356</v>
      </c>
    </row>
    <row r="18" spans="1:13" x14ac:dyDescent="0.35">
      <c r="B18" s="1" t="s">
        <v>9</v>
      </c>
      <c r="C18" s="1">
        <f>(3/2)*C4*(C13-C2)</f>
        <v>-1375.9757781325591</v>
      </c>
      <c r="E18">
        <v>2.2999999999999998</v>
      </c>
      <c r="F18">
        <f t="shared" si="0"/>
        <v>5.6270749172958295E-2</v>
      </c>
      <c r="G18">
        <f t="shared" si="1"/>
        <v>44054.34782608696</v>
      </c>
      <c r="H18">
        <f t="shared" si="2"/>
        <v>27752.500082738701</v>
      </c>
      <c r="I18">
        <f t="shared" si="3"/>
        <v>25283.482096591844</v>
      </c>
    </row>
    <row r="20" spans="1:13" x14ac:dyDescent="0.35">
      <c r="A20" t="s">
        <v>14</v>
      </c>
      <c r="B20" s="1" t="s">
        <v>15</v>
      </c>
      <c r="C20">
        <f>-C4*C2*LN(C11/C7)</f>
        <v>-1718.2918678174017</v>
      </c>
      <c r="D20" t="s">
        <v>16</v>
      </c>
      <c r="F20" t="s">
        <v>22</v>
      </c>
      <c r="I20" t="s">
        <v>24</v>
      </c>
    </row>
    <row r="21" spans="1:13" x14ac:dyDescent="0.35">
      <c r="B21" s="1" t="s">
        <v>15</v>
      </c>
      <c r="C21">
        <f>-C4*C13*LN(C11/C7)</f>
        <v>-1082.4560470631618</v>
      </c>
      <c r="D21" t="s">
        <v>17</v>
      </c>
      <c r="F21" t="s">
        <v>21</v>
      </c>
      <c r="G21" t="s">
        <v>23</v>
      </c>
      <c r="I21" t="s">
        <v>21</v>
      </c>
      <c r="J21" t="s">
        <v>23</v>
      </c>
    </row>
    <row r="22" spans="1:13" ht="16" x14ac:dyDescent="0.4">
      <c r="F22">
        <f>C7</f>
        <v>2.4465543118677522E-2</v>
      </c>
      <c r="G22">
        <f>0</f>
        <v>0</v>
      </c>
      <c r="I22">
        <f>C11</f>
        <v>4.8931086237355044E-2</v>
      </c>
      <c r="J22">
        <f>0</f>
        <v>0</v>
      </c>
      <c r="M22" s="2"/>
    </row>
    <row r="23" spans="1:13" x14ac:dyDescent="0.35">
      <c r="F23">
        <f>F22</f>
        <v>2.4465543118677522E-2</v>
      </c>
      <c r="G23">
        <v>160000</v>
      </c>
      <c r="I23">
        <f>I22</f>
        <v>4.8931086237355044E-2</v>
      </c>
      <c r="J23">
        <v>160000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9741-DD97-4617-938C-9C2C1989F249}">
  <dimension ref="A1:M69"/>
  <sheetViews>
    <sheetView topLeftCell="A13" workbookViewId="0">
      <selection activeCell="E18" sqref="E18"/>
    </sheetView>
  </sheetViews>
  <sheetFormatPr defaultRowHeight="14.5" x14ac:dyDescent="0.35"/>
  <sheetData>
    <row r="1" spans="1:10" x14ac:dyDescent="0.35">
      <c r="B1" s="5" t="s">
        <v>0</v>
      </c>
      <c r="C1" s="5">
        <v>8.3145100000000003</v>
      </c>
    </row>
    <row r="2" spans="1:10" x14ac:dyDescent="0.35">
      <c r="B2" s="6" t="s">
        <v>27</v>
      </c>
      <c r="C2" s="6">
        <v>298.14999999999998</v>
      </c>
      <c r="F2" t="s">
        <v>13</v>
      </c>
      <c r="G2" s="3" t="s">
        <v>28</v>
      </c>
      <c r="H2" s="4" t="s">
        <v>29</v>
      </c>
      <c r="I2" t="s">
        <v>30</v>
      </c>
      <c r="J2" t="s">
        <v>31</v>
      </c>
    </row>
    <row r="3" spans="1:10" x14ac:dyDescent="0.35">
      <c r="B3" s="7" t="s">
        <v>32</v>
      </c>
      <c r="C3" s="7">
        <v>188.15</v>
      </c>
      <c r="E3">
        <v>0.8</v>
      </c>
      <c r="F3">
        <f t="shared" ref="F3:F18" si="0">E3*$C$6</f>
        <v>1.9572434494942018E-2</v>
      </c>
      <c r="G3">
        <f t="shared" ref="G3:G18" si="1">$C$1*$C$2/$F3</f>
        <v>126656.25</v>
      </c>
      <c r="H3">
        <f>$C$1*$C$3/$F3</f>
        <v>79927.46415394936</v>
      </c>
      <c r="I3">
        <f>$C$10/(F3^$C$9)</f>
        <v>233302.80724983584</v>
      </c>
      <c r="J3">
        <f>$C$14/(F3^$C$9)</f>
        <v>146971.55892681715</v>
      </c>
    </row>
    <row r="4" spans="1:10" x14ac:dyDescent="0.35">
      <c r="B4" s="6" t="s">
        <v>26</v>
      </c>
      <c r="C4" s="6">
        <v>101325</v>
      </c>
      <c r="E4">
        <v>0.9</v>
      </c>
      <c r="F4">
        <f t="shared" si="0"/>
        <v>2.2018988806809772E-2</v>
      </c>
      <c r="G4">
        <f t="shared" si="1"/>
        <v>112583.33333333331</v>
      </c>
      <c r="H4">
        <f t="shared" ref="H4:H67" si="2">$C$1*$C$3/$F4</f>
        <v>71046.634803510533</v>
      </c>
      <c r="I4">
        <f t="shared" ref="I4:I18" si="3">$C$10/(F4^$C$9)</f>
        <v>191719.26725253538</v>
      </c>
      <c r="J4">
        <f t="shared" ref="J4:J67" si="4">$C$14/(F4^$C$9)</f>
        <v>120775.57024094503</v>
      </c>
    </row>
    <row r="5" spans="1:10" x14ac:dyDescent="0.35">
      <c r="B5" s="6" t="s">
        <v>37</v>
      </c>
      <c r="C5" s="6"/>
      <c r="E5">
        <v>1</v>
      </c>
      <c r="F5">
        <f t="shared" si="0"/>
        <v>2.4465543118677522E-2</v>
      </c>
      <c r="G5">
        <f t="shared" si="1"/>
        <v>101325</v>
      </c>
      <c r="H5">
        <f t="shared" si="2"/>
        <v>63941.971323159487</v>
      </c>
      <c r="I5">
        <f t="shared" si="3"/>
        <v>160843.41159067786</v>
      </c>
      <c r="J5">
        <f t="shared" si="4"/>
        <v>101325</v>
      </c>
    </row>
    <row r="6" spans="1:10" x14ac:dyDescent="0.35">
      <c r="B6" s="3" t="s">
        <v>25</v>
      </c>
      <c r="C6" s="3">
        <f>C1*C2/C4</f>
        <v>2.4465543118677522E-2</v>
      </c>
      <c r="E6">
        <v>1.1000000000000001</v>
      </c>
      <c r="F6">
        <f t="shared" si="0"/>
        <v>2.6912097430545276E-2</v>
      </c>
      <c r="G6">
        <f t="shared" si="1"/>
        <v>92113.636363636353</v>
      </c>
      <c r="H6">
        <f t="shared" si="2"/>
        <v>58129.064839235893</v>
      </c>
      <c r="I6">
        <f t="shared" si="3"/>
        <v>137219.38470018268</v>
      </c>
      <c r="J6">
        <f t="shared" si="4"/>
        <v>86442.795618691292</v>
      </c>
    </row>
    <row r="7" spans="1:10" x14ac:dyDescent="0.35">
      <c r="B7" s="3" t="s">
        <v>35</v>
      </c>
      <c r="C7" s="3">
        <f>2*C6</f>
        <v>4.8931086237355044E-2</v>
      </c>
      <c r="E7">
        <v>1.2</v>
      </c>
      <c r="F7">
        <f t="shared" si="0"/>
        <v>2.9358651742413026E-2</v>
      </c>
      <c r="G7">
        <f t="shared" si="1"/>
        <v>84437.5</v>
      </c>
      <c r="H7">
        <f t="shared" si="2"/>
        <v>53284.976102632907</v>
      </c>
      <c r="I7">
        <f t="shared" si="3"/>
        <v>118695.5761273609</v>
      </c>
      <c r="J7">
        <f t="shared" si="4"/>
        <v>74773.527446130669</v>
      </c>
    </row>
    <row r="8" spans="1:10" x14ac:dyDescent="0.35">
      <c r="B8" s="3" t="s">
        <v>36</v>
      </c>
      <c r="C8" s="3">
        <f>C1*C2/C7</f>
        <v>50662.5</v>
      </c>
      <c r="E8">
        <v>1.3</v>
      </c>
      <c r="F8">
        <f t="shared" si="0"/>
        <v>3.1805206054280777E-2</v>
      </c>
      <c r="G8">
        <f t="shared" si="1"/>
        <v>77942.307692307688</v>
      </c>
      <c r="H8">
        <f t="shared" si="2"/>
        <v>49186.131787045764</v>
      </c>
      <c r="I8">
        <f t="shared" si="3"/>
        <v>103871.80751321545</v>
      </c>
      <c r="J8">
        <f t="shared" si="4"/>
        <v>65435.138388264269</v>
      </c>
    </row>
    <row r="9" spans="1:10" x14ac:dyDescent="0.35">
      <c r="B9" s="5" t="s">
        <v>1</v>
      </c>
      <c r="C9" s="5">
        <f>5/3</f>
        <v>1.6666666666666667</v>
      </c>
      <c r="E9">
        <v>1.4</v>
      </c>
      <c r="F9">
        <f t="shared" si="0"/>
        <v>3.4251760366148527E-2</v>
      </c>
      <c r="G9">
        <f t="shared" si="1"/>
        <v>72375</v>
      </c>
      <c r="H9">
        <f t="shared" si="2"/>
        <v>45672.83665939964</v>
      </c>
      <c r="I9">
        <f t="shared" si="3"/>
        <v>91802.931608744024</v>
      </c>
      <c r="J9">
        <f t="shared" si="4"/>
        <v>57832.222987957983</v>
      </c>
    </row>
    <row r="10" spans="1:10" x14ac:dyDescent="0.35">
      <c r="B10" s="8" t="s">
        <v>34</v>
      </c>
      <c r="C10" s="8">
        <f>C8*C7^C9</f>
        <v>331.63577853097081</v>
      </c>
      <c r="D10" s="8"/>
      <c r="E10">
        <v>1.5</v>
      </c>
      <c r="F10">
        <f t="shared" si="0"/>
        <v>3.6698314678016285E-2</v>
      </c>
      <c r="G10">
        <f t="shared" si="1"/>
        <v>67550</v>
      </c>
      <c r="H10">
        <f t="shared" si="2"/>
        <v>42627.98088210632</v>
      </c>
      <c r="I10">
        <f t="shared" si="3"/>
        <v>81830.997363874121</v>
      </c>
      <c r="J10">
        <f t="shared" si="4"/>
        <v>51550.298056318425</v>
      </c>
    </row>
    <row r="11" spans="1:10" x14ac:dyDescent="0.35">
      <c r="B11" s="4" t="s">
        <v>38</v>
      </c>
      <c r="C11" s="4">
        <f>((C2*C7^(C9-1))/C3)^(1/(C9-1))</f>
        <v>9.760695027059027E-2</v>
      </c>
      <c r="E11">
        <v>1.6</v>
      </c>
      <c r="F11">
        <f t="shared" si="0"/>
        <v>3.9144868989884035E-2</v>
      </c>
      <c r="G11">
        <f t="shared" si="1"/>
        <v>63328.125</v>
      </c>
      <c r="H11">
        <f t="shared" si="2"/>
        <v>39963.73207697468</v>
      </c>
      <c r="I11">
        <f t="shared" si="3"/>
        <v>73485.779463408631</v>
      </c>
      <c r="J11">
        <f t="shared" si="4"/>
        <v>46293.140206940443</v>
      </c>
    </row>
    <row r="12" spans="1:10" x14ac:dyDescent="0.35">
      <c r="B12" s="4" t="s">
        <v>33</v>
      </c>
      <c r="C12" s="4">
        <f>C1*C3/C11</f>
        <v>16027.291623835914</v>
      </c>
      <c r="E12">
        <v>1.7</v>
      </c>
      <c r="F12">
        <f t="shared" si="0"/>
        <v>4.1591423301751786E-2</v>
      </c>
      <c r="G12">
        <f t="shared" si="1"/>
        <v>59602.941176470587</v>
      </c>
      <c r="H12">
        <f t="shared" si="2"/>
        <v>37612.924307740876</v>
      </c>
      <c r="I12">
        <f t="shared" si="3"/>
        <v>66423.497669800956</v>
      </c>
      <c r="J12">
        <f t="shared" si="4"/>
        <v>41844.181460912623</v>
      </c>
    </row>
    <row r="13" spans="1:10" x14ac:dyDescent="0.35">
      <c r="B13" t="s">
        <v>39</v>
      </c>
      <c r="C13">
        <f>((C2*C6^(C9-1)/C3))^(1/(C9-1))</f>
        <v>4.8803475135295156E-2</v>
      </c>
      <c r="E13">
        <v>1.8</v>
      </c>
      <c r="F13">
        <f t="shared" si="0"/>
        <v>4.4037977613619543E-2</v>
      </c>
      <c r="G13">
        <f t="shared" si="1"/>
        <v>56291.666666666657</v>
      </c>
      <c r="H13">
        <f t="shared" si="2"/>
        <v>35523.317401755266</v>
      </c>
      <c r="I13">
        <f t="shared" si="3"/>
        <v>60387.785120472501</v>
      </c>
      <c r="J13">
        <f t="shared" si="4"/>
        <v>38041.920814905847</v>
      </c>
    </row>
    <row r="14" spans="1:10" x14ac:dyDescent="0.35">
      <c r="B14" t="s">
        <v>40</v>
      </c>
      <c r="C14">
        <f>C4*C6^C9</f>
        <v>208.91744913472212</v>
      </c>
      <c r="E14">
        <v>1.9</v>
      </c>
      <c r="F14">
        <f t="shared" si="0"/>
        <v>4.6484531925487287E-2</v>
      </c>
      <c r="G14">
        <f t="shared" si="1"/>
        <v>53328.947368421053</v>
      </c>
      <c r="H14">
        <f t="shared" si="2"/>
        <v>33653.669117452366</v>
      </c>
      <c r="I14">
        <f t="shared" si="3"/>
        <v>55184.097109533104</v>
      </c>
      <c r="J14">
        <f t="shared" si="4"/>
        <v>34763.802783871783</v>
      </c>
    </row>
    <row r="15" spans="1:10" x14ac:dyDescent="0.35">
      <c r="B15" t="s">
        <v>45</v>
      </c>
      <c r="C15">
        <f>C1*C3/C13</f>
        <v>32054.583247671813</v>
      </c>
      <c r="E15">
        <v>2</v>
      </c>
      <c r="F15">
        <f t="shared" si="0"/>
        <v>4.8931086237355044E-2</v>
      </c>
      <c r="G15">
        <f t="shared" si="1"/>
        <v>50662.5</v>
      </c>
      <c r="H15">
        <f t="shared" si="2"/>
        <v>31970.985661579743</v>
      </c>
      <c r="I15">
        <f t="shared" si="3"/>
        <v>50662.5</v>
      </c>
      <c r="J15">
        <f t="shared" si="4"/>
        <v>31915.375095149495</v>
      </c>
    </row>
    <row r="16" spans="1:10" x14ac:dyDescent="0.35">
      <c r="A16" t="s">
        <v>41</v>
      </c>
      <c r="B16" t="s">
        <v>42</v>
      </c>
      <c r="C16" t="s">
        <v>43</v>
      </c>
      <c r="D16" t="s">
        <v>44</v>
      </c>
      <c r="E16">
        <v>2.1</v>
      </c>
      <c r="F16">
        <f t="shared" si="0"/>
        <v>5.1377640549222801E-2</v>
      </c>
      <c r="G16">
        <f t="shared" si="1"/>
        <v>48249.999999999993</v>
      </c>
      <c r="H16">
        <f t="shared" si="2"/>
        <v>30448.557772933087</v>
      </c>
      <c r="I16">
        <f t="shared" si="3"/>
        <v>46705.832586968325</v>
      </c>
      <c r="J16">
        <f t="shared" si="4"/>
        <v>29422.830814593646</v>
      </c>
    </row>
    <row r="17" spans="1:13" x14ac:dyDescent="0.35">
      <c r="A17">
        <f>C6</f>
        <v>2.4465543118677522E-2</v>
      </c>
      <c r="B17">
        <f>C7</f>
        <v>4.8931086237355044E-2</v>
      </c>
      <c r="C17">
        <f>C11</f>
        <v>9.760695027059027E-2</v>
      </c>
      <c r="D17">
        <f>C13</f>
        <v>4.8803475135295156E-2</v>
      </c>
      <c r="E17">
        <v>2.2000000000000002</v>
      </c>
      <c r="F17">
        <f t="shared" si="0"/>
        <v>5.3824194861090552E-2</v>
      </c>
      <c r="G17">
        <f t="shared" si="1"/>
        <v>46056.818181818177</v>
      </c>
      <c r="H17">
        <f t="shared" si="2"/>
        <v>29064.532419617946</v>
      </c>
      <c r="I17">
        <f t="shared" si="3"/>
        <v>43221.397809345639</v>
      </c>
      <c r="J17">
        <f t="shared" si="4"/>
        <v>27227.774452937356</v>
      </c>
    </row>
    <row r="18" spans="1:13" x14ac:dyDescent="0.35">
      <c r="A18">
        <f>C4</f>
        <v>101325</v>
      </c>
      <c r="B18">
        <f>C8</f>
        <v>50662.5</v>
      </c>
      <c r="C18">
        <f>C12</f>
        <v>16027.291623835914</v>
      </c>
      <c r="D18">
        <f>C15</f>
        <v>32054.583247671813</v>
      </c>
      <c r="E18">
        <v>2.2999999999999998</v>
      </c>
      <c r="F18">
        <f t="shared" si="0"/>
        <v>5.6270749172958295E-2</v>
      </c>
      <c r="G18">
        <f t="shared" si="1"/>
        <v>44054.34782608696</v>
      </c>
      <c r="H18">
        <f t="shared" si="2"/>
        <v>27800.857097025866</v>
      </c>
      <c r="I18">
        <f t="shared" si="3"/>
        <v>40135.026077549046</v>
      </c>
      <c r="J18">
        <f t="shared" si="4"/>
        <v>25283.482096591844</v>
      </c>
    </row>
    <row r="19" spans="1:13" ht="16.5" x14ac:dyDescent="0.35">
      <c r="B19" t="s">
        <v>8</v>
      </c>
      <c r="C19" t="s">
        <v>46</v>
      </c>
      <c r="D19" s="9" t="s">
        <v>54</v>
      </c>
      <c r="E19">
        <v>2.4</v>
      </c>
      <c r="F19">
        <f t="shared" ref="F19:F69" si="5">E19*$C$6</f>
        <v>5.8717303484826053E-2</v>
      </c>
      <c r="G19">
        <f t="shared" ref="G19:G69" si="6">$C$1*$C$2/$F19</f>
        <v>42218.75</v>
      </c>
      <c r="H19">
        <f t="shared" si="2"/>
        <v>26642.488051316453</v>
      </c>
      <c r="I19">
        <f t="shared" ref="I19:I69" si="7">$C$10/(F19^$C$9)</f>
        <v>37386.763723065327</v>
      </c>
      <c r="J19">
        <f t="shared" si="4"/>
        <v>23552.185301068002</v>
      </c>
    </row>
    <row r="20" spans="1:13" x14ac:dyDescent="0.35">
      <c r="A20" t="s">
        <v>47</v>
      </c>
      <c r="B20">
        <f>-C1*C2*LN(C7/C6)</f>
        <v>-1718.2918678174017</v>
      </c>
      <c r="C20">
        <f>-B20</f>
        <v>1718.2918678174017</v>
      </c>
      <c r="D20">
        <f>C1*LN(C7/C6)</f>
        <v>5.7631791642374708</v>
      </c>
      <c r="E20">
        <v>2.5</v>
      </c>
      <c r="F20">
        <f t="shared" si="5"/>
        <v>6.1163857796693803E-2</v>
      </c>
      <c r="G20">
        <f t="shared" si="6"/>
        <v>40530</v>
      </c>
      <c r="H20">
        <f t="shared" si="2"/>
        <v>25576.788529263795</v>
      </c>
      <c r="I20">
        <f t="shared" si="7"/>
        <v>34927.695194796906</v>
      </c>
      <c r="J20">
        <f t="shared" si="4"/>
        <v>22003.069200118309</v>
      </c>
    </row>
    <row r="21" spans="1:13" x14ac:dyDescent="0.35">
      <c r="A21" t="s">
        <v>48</v>
      </c>
      <c r="B21">
        <f>(C12*C11-C8*C7)/(C9-1)</f>
        <v>-1371.8941499999994</v>
      </c>
      <c r="C21">
        <v>0</v>
      </c>
      <c r="D21">
        <v>0</v>
      </c>
      <c r="E21">
        <v>2.6</v>
      </c>
      <c r="F21">
        <f t="shared" si="5"/>
        <v>6.3610412108561554E-2</v>
      </c>
      <c r="G21">
        <f t="shared" si="6"/>
        <v>38971.153846153844</v>
      </c>
      <c r="H21">
        <f t="shared" si="2"/>
        <v>24593.065893522882</v>
      </c>
      <c r="I21">
        <f t="shared" si="7"/>
        <v>32717.569194132131</v>
      </c>
      <c r="J21">
        <f t="shared" si="4"/>
        <v>20610.77706453955</v>
      </c>
    </row>
    <row r="22" spans="1:13" ht="16" x14ac:dyDescent="0.4">
      <c r="A22" t="s">
        <v>49</v>
      </c>
      <c r="B22">
        <f>-C1*C3*LN(C13/C11)</f>
        <v>1084.3421597512795</v>
      </c>
      <c r="C22">
        <f>-B22</f>
        <v>-1084.3421597512795</v>
      </c>
      <c r="D22">
        <f>C1*LN(C13/C11)</f>
        <v>-5.7631791642374672</v>
      </c>
      <c r="E22">
        <v>2.7</v>
      </c>
      <c r="F22">
        <f t="shared" si="5"/>
        <v>6.6056966420429311E-2</v>
      </c>
      <c r="G22">
        <f t="shared" si="6"/>
        <v>37527.777777777774</v>
      </c>
      <c r="H22">
        <f t="shared" si="2"/>
        <v>23682.21160117018</v>
      </c>
      <c r="I22">
        <f t="shared" si="7"/>
        <v>30723.003423846712</v>
      </c>
      <c r="J22">
        <f t="shared" si="4"/>
        <v>19354.27936484836</v>
      </c>
      <c r="M22" s="2"/>
    </row>
    <row r="23" spans="1:13" x14ac:dyDescent="0.35">
      <c r="A23" t="s">
        <v>50</v>
      </c>
      <c r="B23">
        <f>(C4*C6-C15*C13)/(C9-1)</f>
        <v>1371.8941499999994</v>
      </c>
      <c r="C23">
        <v>0</v>
      </c>
      <c r="D23">
        <v>0</v>
      </c>
      <c r="E23">
        <v>2.8</v>
      </c>
      <c r="F23">
        <f t="shared" si="5"/>
        <v>6.8503520732297055E-2</v>
      </c>
      <c r="G23">
        <f t="shared" si="6"/>
        <v>36187.5</v>
      </c>
      <c r="H23">
        <f t="shared" si="2"/>
        <v>22836.41832969982</v>
      </c>
      <c r="I23">
        <f t="shared" si="7"/>
        <v>28916.111493978988</v>
      </c>
      <c r="J23">
        <f t="shared" si="4"/>
        <v>18216.008776185601</v>
      </c>
    </row>
    <row r="24" spans="1:13" x14ac:dyDescent="0.35">
      <c r="E24">
        <v>2.9</v>
      </c>
      <c r="F24">
        <f t="shared" si="5"/>
        <v>7.0950075044164812E-2</v>
      </c>
      <c r="G24">
        <f t="shared" si="6"/>
        <v>34939.65517241379</v>
      </c>
      <c r="H24">
        <f t="shared" si="2"/>
        <v>22048.955628675685</v>
      </c>
      <c r="I24">
        <f t="shared" si="7"/>
        <v>27273.441719606668</v>
      </c>
      <c r="J24">
        <f t="shared" si="4"/>
        <v>17181.19166280673</v>
      </c>
    </row>
    <row r="25" spans="1:13" x14ac:dyDescent="0.35">
      <c r="A25" t="s">
        <v>51</v>
      </c>
      <c r="C25">
        <f>((-B20-B22)/C20)</f>
        <v>0.36894180781485858</v>
      </c>
      <c r="E25">
        <v>3</v>
      </c>
      <c r="F25">
        <f t="shared" si="5"/>
        <v>7.3396629356032569E-2</v>
      </c>
      <c r="G25">
        <f t="shared" si="6"/>
        <v>33775</v>
      </c>
      <c r="H25">
        <f t="shared" si="2"/>
        <v>21313.99044105316</v>
      </c>
      <c r="I25">
        <f t="shared" si="7"/>
        <v>25775.149028159209</v>
      </c>
      <c r="J25">
        <f t="shared" si="4"/>
        <v>16237.326412377579</v>
      </c>
    </row>
    <row r="26" spans="1:13" x14ac:dyDescent="0.35">
      <c r="A26" t="s">
        <v>52</v>
      </c>
      <c r="C26">
        <f>1-(-C22)/C20</f>
        <v>0.36894180781485852</v>
      </c>
      <c r="E26">
        <v>3.1</v>
      </c>
      <c r="F26">
        <f t="shared" si="5"/>
        <v>7.5843183667900327E-2</v>
      </c>
      <c r="G26">
        <f t="shared" si="6"/>
        <v>32685.483870967735</v>
      </c>
      <c r="H26">
        <f t="shared" si="2"/>
        <v>20626.44236230951</v>
      </c>
      <c r="I26">
        <f t="shared" si="7"/>
        <v>24404.342970846472</v>
      </c>
      <c r="J26">
        <f t="shared" si="4"/>
        <v>15373.772708911723</v>
      </c>
    </row>
    <row r="27" spans="1:13" x14ac:dyDescent="0.35">
      <c r="A27" t="s">
        <v>53</v>
      </c>
      <c r="C27">
        <f>1-C3/C2</f>
        <v>0.36894180781485819</v>
      </c>
      <c r="E27">
        <v>3.2</v>
      </c>
      <c r="F27">
        <f t="shared" si="5"/>
        <v>7.828973797976807E-2</v>
      </c>
      <c r="G27">
        <f t="shared" si="6"/>
        <v>31664.0625</v>
      </c>
      <c r="H27">
        <f t="shared" si="2"/>
        <v>19981.86603848734</v>
      </c>
      <c r="I27">
        <f t="shared" si="7"/>
        <v>23146.570103470236</v>
      </c>
      <c r="J27">
        <f t="shared" si="4"/>
        <v>14581.425453114747</v>
      </c>
    </row>
    <row r="28" spans="1:13" x14ac:dyDescent="0.35">
      <c r="E28">
        <v>3.3</v>
      </c>
      <c r="F28">
        <f t="shared" si="5"/>
        <v>8.0736292291635814E-2</v>
      </c>
      <c r="G28">
        <f t="shared" si="6"/>
        <v>30704.545454545456</v>
      </c>
      <c r="H28">
        <f t="shared" si="2"/>
        <v>19376.354946411968</v>
      </c>
      <c r="I28">
        <f t="shared" si="7"/>
        <v>21989.399846853943</v>
      </c>
      <c r="J28">
        <f t="shared" si="4"/>
        <v>13852.453870803187</v>
      </c>
    </row>
    <row r="29" spans="1:13" x14ac:dyDescent="0.35">
      <c r="E29">
        <v>3.4</v>
      </c>
      <c r="F29">
        <f t="shared" si="5"/>
        <v>8.3182846603503571E-2</v>
      </c>
      <c r="G29">
        <f t="shared" si="6"/>
        <v>29801.470588235294</v>
      </c>
      <c r="H29">
        <f t="shared" si="2"/>
        <v>18806.462153870438</v>
      </c>
      <c r="I29">
        <f t="shared" si="7"/>
        <v>20922.090730456312</v>
      </c>
      <c r="J29">
        <f t="shared" si="4"/>
        <v>13180.091259556149</v>
      </c>
    </row>
    <row r="30" spans="1:13" x14ac:dyDescent="0.35">
      <c r="E30">
        <v>3.5</v>
      </c>
      <c r="F30">
        <f t="shared" si="5"/>
        <v>8.5629400915371329E-2</v>
      </c>
      <c r="G30">
        <f t="shared" si="6"/>
        <v>28949.999999999996</v>
      </c>
      <c r="H30">
        <f t="shared" si="2"/>
        <v>18269.134663759854</v>
      </c>
      <c r="I30">
        <f t="shared" si="7"/>
        <v>19935.319585106547</v>
      </c>
      <c r="J30">
        <f t="shared" si="4"/>
        <v>12558.464390828629</v>
      </c>
    </row>
    <row r="31" spans="1:13" x14ac:dyDescent="0.35">
      <c r="E31">
        <v>3.6</v>
      </c>
      <c r="F31">
        <f t="shared" si="5"/>
        <v>8.8075955227239086E-2</v>
      </c>
      <c r="G31">
        <f t="shared" si="6"/>
        <v>28145.833333333328</v>
      </c>
      <c r="H31">
        <f t="shared" si="2"/>
        <v>17761.658700877633</v>
      </c>
      <c r="I31">
        <f t="shared" si="7"/>
        <v>19020.960407452938</v>
      </c>
      <c r="J31">
        <f t="shared" si="4"/>
        <v>11982.454203283456</v>
      </c>
    </row>
    <row r="32" spans="1:13" x14ac:dyDescent="0.35">
      <c r="E32">
        <v>3.7</v>
      </c>
      <c r="F32">
        <f t="shared" si="5"/>
        <v>9.052250953910683E-2</v>
      </c>
      <c r="G32">
        <f t="shared" si="6"/>
        <v>27385.135135135133</v>
      </c>
      <c r="H32">
        <f t="shared" si="2"/>
        <v>17281.613871124187</v>
      </c>
      <c r="I32">
        <f t="shared" si="7"/>
        <v>18171.902699623017</v>
      </c>
      <c r="J32">
        <f t="shared" si="4"/>
        <v>11447.581363948251</v>
      </c>
    </row>
    <row r="33" spans="5:10" x14ac:dyDescent="0.35">
      <c r="E33">
        <v>3.8</v>
      </c>
      <c r="F33">
        <f t="shared" si="5"/>
        <v>9.2969063850974573E-2</v>
      </c>
      <c r="G33">
        <f t="shared" si="6"/>
        <v>26664.473684210527</v>
      </c>
      <c r="H33">
        <f t="shared" si="2"/>
        <v>16826.834558726183</v>
      </c>
      <c r="I33">
        <f t="shared" si="7"/>
        <v>17381.901391935899</v>
      </c>
      <c r="J33">
        <f t="shared" si="4"/>
        <v>10949.911725448512</v>
      </c>
    </row>
    <row r="34" spans="5:10" x14ac:dyDescent="0.35">
      <c r="E34">
        <v>3.9</v>
      </c>
      <c r="F34">
        <f t="shared" si="5"/>
        <v>9.5415618162842331E-2</v>
      </c>
      <c r="G34">
        <f t="shared" si="6"/>
        <v>25980.76923076923</v>
      </c>
      <c r="H34">
        <f t="shared" si="2"/>
        <v>16395.377262348586</v>
      </c>
      <c r="I34">
        <f t="shared" si="7"/>
        <v>16645.452194776532</v>
      </c>
      <c r="J34">
        <f t="shared" si="4"/>
        <v>10485.977802608881</v>
      </c>
    </row>
    <row r="35" spans="5:10" x14ac:dyDescent="0.35">
      <c r="E35">
        <v>4</v>
      </c>
      <c r="F35">
        <f t="shared" si="5"/>
        <v>9.7862172474710088E-2</v>
      </c>
      <c r="G35">
        <f t="shared" si="6"/>
        <v>25331.25</v>
      </c>
      <c r="H35">
        <f t="shared" si="2"/>
        <v>15985.492830789872</v>
      </c>
      <c r="I35">
        <f t="shared" si="7"/>
        <v>15957.687547574767</v>
      </c>
      <c r="J35">
        <f t="shared" si="4"/>
        <v>10052.713224417368</v>
      </c>
    </row>
    <row r="36" spans="5:10" x14ac:dyDescent="0.35">
      <c r="E36">
        <v>4.0999999999999996</v>
      </c>
      <c r="F36">
        <f t="shared" si="5"/>
        <v>0.10030872678657783</v>
      </c>
      <c r="G36">
        <f t="shared" si="6"/>
        <v>24713.414634146342</v>
      </c>
      <c r="H36">
        <f t="shared" si="2"/>
        <v>15595.602761746217</v>
      </c>
      <c r="I36">
        <f t="shared" si="7"/>
        <v>15314.289345648027</v>
      </c>
      <c r="J36">
        <f t="shared" si="4"/>
        <v>9647.3977553813638</v>
      </c>
    </row>
    <row r="37" spans="5:10" x14ac:dyDescent="0.35">
      <c r="E37">
        <v>4.2</v>
      </c>
      <c r="F37">
        <f t="shared" si="5"/>
        <v>0.1027552810984456</v>
      </c>
      <c r="G37">
        <f t="shared" si="6"/>
        <v>24124.999999999996</v>
      </c>
      <c r="H37">
        <f t="shared" si="2"/>
        <v>15224.278886466544</v>
      </c>
      <c r="I37">
        <f t="shared" si="7"/>
        <v>14711.415407296819</v>
      </c>
      <c r="J37">
        <f t="shared" si="4"/>
        <v>9267.6109727005078</v>
      </c>
    </row>
    <row r="38" spans="5:10" x14ac:dyDescent="0.35">
      <c r="E38">
        <v>4.3</v>
      </c>
      <c r="F38">
        <f t="shared" si="5"/>
        <v>0.10520183541031335</v>
      </c>
      <c r="G38">
        <f t="shared" si="6"/>
        <v>23563.953488372092</v>
      </c>
      <c r="H38">
        <f t="shared" si="2"/>
        <v>14870.225889106858</v>
      </c>
      <c r="I38">
        <f t="shared" si="7"/>
        <v>14145.637250870363</v>
      </c>
      <c r="J38">
        <f t="shared" si="4"/>
        <v>8911.1930682743041</v>
      </c>
    </row>
    <row r="39" spans="5:10" x14ac:dyDescent="0.35">
      <c r="E39">
        <v>4.4000000000000004</v>
      </c>
      <c r="F39">
        <f t="shared" si="5"/>
        <v>0.1076483897221811</v>
      </c>
      <c r="G39">
        <f t="shared" si="6"/>
        <v>23028.409090909088</v>
      </c>
      <c r="H39">
        <f t="shared" si="2"/>
        <v>14532.266209808973</v>
      </c>
      <c r="I39">
        <f t="shared" si="7"/>
        <v>13613.887226468683</v>
      </c>
      <c r="J39">
        <f t="shared" si="4"/>
        <v>8576.2115437614102</v>
      </c>
    </row>
    <row r="40" spans="5:10" x14ac:dyDescent="0.35">
      <c r="E40">
        <v>4.5</v>
      </c>
      <c r="F40">
        <f t="shared" si="5"/>
        <v>0.11009494403404885</v>
      </c>
      <c r="G40">
        <f t="shared" si="6"/>
        <v>22516.666666666664</v>
      </c>
      <c r="H40">
        <f t="shared" si="2"/>
        <v>14209.326960702108</v>
      </c>
      <c r="I40">
        <f t="shared" si="7"/>
        <v>13113.41342065268</v>
      </c>
      <c r="J40">
        <f t="shared" si="4"/>
        <v>8260.9328023271191</v>
      </c>
    </row>
    <row r="41" spans="5:10" x14ac:dyDescent="0.35">
      <c r="E41">
        <v>4.5999999999999996</v>
      </c>
      <c r="F41">
        <f t="shared" si="5"/>
        <v>0.11254149834591659</v>
      </c>
      <c r="G41">
        <f t="shared" si="6"/>
        <v>22027.17391304348</v>
      </c>
      <c r="H41">
        <f t="shared" si="2"/>
        <v>13900.428548512933</v>
      </c>
      <c r="I41">
        <f t="shared" si="7"/>
        <v>12641.741048295926</v>
      </c>
      <c r="J41">
        <f t="shared" si="4"/>
        <v>7963.7978270340554</v>
      </c>
    </row>
    <row r="42" spans="5:10" x14ac:dyDescent="0.35">
      <c r="E42">
        <v>4.7</v>
      </c>
      <c r="F42">
        <f t="shared" si="5"/>
        <v>0.11498805265778436</v>
      </c>
      <c r="G42">
        <f t="shared" si="6"/>
        <v>21558.51063829787</v>
      </c>
      <c r="H42">
        <f t="shared" si="2"/>
        <v>13604.674749608401</v>
      </c>
      <c r="I42">
        <f t="shared" si="7"/>
        <v>12196.6392810905</v>
      </c>
      <c r="J42">
        <f t="shared" si="4"/>
        <v>7683.401284110294</v>
      </c>
    </row>
    <row r="43" spans="5:10" x14ac:dyDescent="0.35">
      <c r="E43">
        <v>4.8</v>
      </c>
      <c r="F43">
        <f t="shared" si="5"/>
        <v>0.11743460696965211</v>
      </c>
      <c r="G43">
        <f t="shared" si="6"/>
        <v>21109.375</v>
      </c>
      <c r="H43">
        <f t="shared" si="2"/>
        <v>13321.244025658227</v>
      </c>
      <c r="I43">
        <f t="shared" si="7"/>
        <v>11776.092650534001</v>
      </c>
      <c r="J43">
        <f t="shared" si="4"/>
        <v>7418.4735079600459</v>
      </c>
    </row>
    <row r="44" spans="5:10" x14ac:dyDescent="0.35">
      <c r="E44">
        <v>4.9000000000000004</v>
      </c>
      <c r="F44">
        <f t="shared" si="5"/>
        <v>0.11988116128151986</v>
      </c>
      <c r="G44">
        <f t="shared" si="6"/>
        <v>20678.571428571428</v>
      </c>
      <c r="H44">
        <f t="shared" si="2"/>
        <v>13049.381902685609</v>
      </c>
      <c r="I44">
        <f t="shared" si="7"/>
        <v>11378.276314651735</v>
      </c>
      <c r="J44">
        <f t="shared" si="4"/>
        <v>7167.8649201749886</v>
      </c>
    </row>
    <row r="45" spans="5:10" x14ac:dyDescent="0.35">
      <c r="E45">
        <v>5</v>
      </c>
      <c r="F45">
        <f t="shared" si="5"/>
        <v>0.12232771559338761</v>
      </c>
      <c r="G45">
        <f t="shared" si="6"/>
        <v>20265</v>
      </c>
      <c r="H45">
        <f t="shared" si="2"/>
        <v>12788.394264631897</v>
      </c>
      <c r="I45">
        <f t="shared" si="7"/>
        <v>11001.534600059167</v>
      </c>
      <c r="J45">
        <f t="shared" si="4"/>
        <v>6930.5325118806577</v>
      </c>
    </row>
    <row r="46" spans="5:10" x14ac:dyDescent="0.35">
      <c r="E46">
        <v>5.0999999999999996</v>
      </c>
      <c r="F46">
        <f t="shared" si="5"/>
        <v>0.12477426990525535</v>
      </c>
      <c r="G46">
        <f t="shared" si="6"/>
        <v>19867.647058823532</v>
      </c>
      <c r="H46">
        <f t="shared" si="2"/>
        <v>12537.641435913625</v>
      </c>
      <c r="I46">
        <f t="shared" si="7"/>
        <v>10644.362330287286</v>
      </c>
      <c r="J46">
        <f t="shared" si="4"/>
        <v>6705.5280813184954</v>
      </c>
    </row>
    <row r="47" spans="5:10" x14ac:dyDescent="0.35">
      <c r="E47">
        <v>5.2</v>
      </c>
      <c r="F47">
        <f t="shared" si="5"/>
        <v>0.12722082421712311</v>
      </c>
      <c r="G47">
        <f t="shared" si="6"/>
        <v>19485.576923076922</v>
      </c>
      <c r="H47">
        <f t="shared" si="2"/>
        <v>12296.532946761441</v>
      </c>
      <c r="I47">
        <f t="shared" si="7"/>
        <v>10305.388532269779</v>
      </c>
      <c r="J47">
        <f t="shared" si="4"/>
        <v>6491.987969575961</v>
      </c>
    </row>
    <row r="48" spans="5:10" x14ac:dyDescent="0.35">
      <c r="E48">
        <v>5.3</v>
      </c>
      <c r="F48">
        <f t="shared" si="5"/>
        <v>0.12966737852899085</v>
      </c>
      <c r="G48">
        <f t="shared" si="6"/>
        <v>19117.924528301886</v>
      </c>
      <c r="H48">
        <f t="shared" si="2"/>
        <v>12064.522891162169</v>
      </c>
      <c r="I48">
        <f t="shared" si="7"/>
        <v>9983.3621791936584</v>
      </c>
      <c r="J48">
        <f t="shared" si="4"/>
        <v>6289.1240791452192</v>
      </c>
    </row>
    <row r="49" spans="5:10" x14ac:dyDescent="0.35">
      <c r="E49">
        <v>5.4</v>
      </c>
      <c r="F49">
        <f t="shared" si="5"/>
        <v>0.13211393284085862</v>
      </c>
      <c r="G49">
        <f t="shared" si="6"/>
        <v>18763.888888888887</v>
      </c>
      <c r="H49">
        <f t="shared" si="2"/>
        <v>11841.10580058509</v>
      </c>
      <c r="I49">
        <f t="shared" si="7"/>
        <v>9677.1396824241801</v>
      </c>
      <c r="J49">
        <f t="shared" si="4"/>
        <v>6096.2159943296037</v>
      </c>
    </row>
    <row r="50" spans="5:10" x14ac:dyDescent="0.35">
      <c r="E50">
        <v>5.5</v>
      </c>
      <c r="F50">
        <f t="shared" si="5"/>
        <v>0.13456048715272637</v>
      </c>
      <c r="G50">
        <f t="shared" si="6"/>
        <v>18422.727272727272</v>
      </c>
      <c r="H50">
        <f t="shared" si="2"/>
        <v>11625.81296784718</v>
      </c>
      <c r="I50">
        <f t="shared" si="7"/>
        <v>9385.6738902035468</v>
      </c>
      <c r="J50">
        <f t="shared" si="4"/>
        <v>5912.6040508580736</v>
      </c>
    </row>
    <row r="51" spans="5:10" x14ac:dyDescent="0.35">
      <c r="E51">
        <v>5.6</v>
      </c>
      <c r="F51">
        <f t="shared" si="5"/>
        <v>0.13700704146459411</v>
      </c>
      <c r="G51">
        <f t="shared" si="6"/>
        <v>18093.75</v>
      </c>
      <c r="H51">
        <f t="shared" si="2"/>
        <v>11418.20916484991</v>
      </c>
      <c r="I51">
        <f t="shared" si="7"/>
        <v>9108.0043880928042</v>
      </c>
      <c r="J51">
        <f t="shared" si="4"/>
        <v>5737.6832255464969</v>
      </c>
    </row>
    <row r="52" spans="5:10" x14ac:dyDescent="0.35">
      <c r="E52">
        <v>5.7</v>
      </c>
      <c r="F52">
        <f t="shared" si="5"/>
        <v>0.13945359577646188</v>
      </c>
      <c r="G52">
        <f t="shared" si="6"/>
        <v>17776.315789473683</v>
      </c>
      <c r="H52">
        <f t="shared" si="2"/>
        <v>11217.889705817453</v>
      </c>
      <c r="I52">
        <f t="shared" si="7"/>
        <v>8843.2489271140439</v>
      </c>
      <c r="J52">
        <f t="shared" si="4"/>
        <v>5570.8977363656168</v>
      </c>
    </row>
    <row r="53" spans="5:10" x14ac:dyDescent="0.35">
      <c r="E53">
        <v>5.8</v>
      </c>
      <c r="F53">
        <f t="shared" si="5"/>
        <v>0.14190015008832962</v>
      </c>
      <c r="G53">
        <f t="shared" si="6"/>
        <v>17469.827586206895</v>
      </c>
      <c r="H53">
        <f t="shared" si="2"/>
        <v>11024.477814337843</v>
      </c>
      <c r="I53">
        <f t="shared" si="7"/>
        <v>8590.5958314033705</v>
      </c>
      <c r="J53">
        <f t="shared" si="4"/>
        <v>5411.7362595621253</v>
      </c>
    </row>
    <row r="54" spans="5:10" x14ac:dyDescent="0.35">
      <c r="E54">
        <v>5.9</v>
      </c>
      <c r="F54">
        <f t="shared" si="5"/>
        <v>0.1443467044001974</v>
      </c>
      <c r="G54">
        <f t="shared" si="6"/>
        <v>17173.728813559319</v>
      </c>
      <c r="H54">
        <f t="shared" si="2"/>
        <v>10837.622258162624</v>
      </c>
      <c r="I54">
        <f t="shared" si="7"/>
        <v>8349.2972588270586</v>
      </c>
      <c r="J54">
        <f t="shared" si="4"/>
        <v>5259.7276841128851</v>
      </c>
    </row>
    <row r="55" spans="5:10" x14ac:dyDescent="0.35">
      <c r="E55">
        <v>6</v>
      </c>
      <c r="F55">
        <f t="shared" si="5"/>
        <v>0.14679325871206514</v>
      </c>
      <c r="G55">
        <f t="shared" si="6"/>
        <v>16887.5</v>
      </c>
      <c r="H55">
        <f t="shared" si="2"/>
        <v>10656.99522052658</v>
      </c>
      <c r="I55">
        <f t="shared" si="7"/>
        <v>8118.6632061887894</v>
      </c>
      <c r="J55">
        <f t="shared" si="4"/>
        <v>5114.4373352421262</v>
      </c>
    </row>
    <row r="56" spans="5:10" x14ac:dyDescent="0.35">
      <c r="E56">
        <v>6.1</v>
      </c>
      <c r="F56">
        <f t="shared" si="5"/>
        <v>0.14923981302393288</v>
      </c>
      <c r="G56">
        <f t="shared" si="6"/>
        <v>16610.655737704918</v>
      </c>
      <c r="H56">
        <f t="shared" si="2"/>
        <v>10482.290380845818</v>
      </c>
      <c r="I56">
        <f t="shared" si="7"/>
        <v>7898.0561659666391</v>
      </c>
      <c r="J56">
        <f t="shared" si="4"/>
        <v>4975.4636083766809</v>
      </c>
    </row>
    <row r="57" spans="5:10" x14ac:dyDescent="0.35">
      <c r="E57">
        <v>6.2</v>
      </c>
      <c r="F57">
        <f t="shared" si="5"/>
        <v>0.15168636733580065</v>
      </c>
      <c r="G57">
        <f t="shared" si="6"/>
        <v>16342.741935483868</v>
      </c>
      <c r="H57">
        <f t="shared" si="2"/>
        <v>10313.221181154755</v>
      </c>
      <c r="I57">
        <f t="shared" si="7"/>
        <v>7686.8863544558608</v>
      </c>
      <c r="J57">
        <f t="shared" si="4"/>
        <v>4842.4349630642992</v>
      </c>
    </row>
    <row r="58" spans="5:10" x14ac:dyDescent="0.35">
      <c r="E58">
        <v>6.3</v>
      </c>
      <c r="F58">
        <f t="shared" si="5"/>
        <v>0.1541329216476684</v>
      </c>
      <c r="G58">
        <f t="shared" si="6"/>
        <v>16083.333333333332</v>
      </c>
      <c r="H58">
        <f t="shared" si="2"/>
        <v>10149.519257644362</v>
      </c>
      <c r="I58">
        <f t="shared" si="7"/>
        <v>7484.6074421560861</v>
      </c>
      <c r="J58">
        <f t="shared" si="4"/>
        <v>4715.0072332861373</v>
      </c>
    </row>
    <row r="59" spans="5:10" x14ac:dyDescent="0.35">
      <c r="E59">
        <v>6.4</v>
      </c>
      <c r="F59">
        <f t="shared" si="5"/>
        <v>0.15657947595953614</v>
      </c>
      <c r="G59">
        <f t="shared" si="6"/>
        <v>15832.03125</v>
      </c>
      <c r="H59">
        <f t="shared" si="2"/>
        <v>9990.9330192436701</v>
      </c>
      <c r="I59">
        <f t="shared" si="7"/>
        <v>7290.7127265573736</v>
      </c>
      <c r="J59">
        <f t="shared" si="4"/>
        <v>4592.8612164630376</v>
      </c>
    </row>
    <row r="60" spans="5:10" x14ac:dyDescent="0.35">
      <c r="E60">
        <v>6.5</v>
      </c>
      <c r="F60">
        <f t="shared" si="5"/>
        <v>0.15902603027140388</v>
      </c>
      <c r="G60">
        <f t="shared" si="6"/>
        <v>15588.461538461539</v>
      </c>
      <c r="H60">
        <f t="shared" si="2"/>
        <v>9837.2263574091521</v>
      </c>
      <c r="I60">
        <f t="shared" si="7"/>
        <v>7104.7316954172065</v>
      </c>
      <c r="J60">
        <f t="shared" si="4"/>
        <v>4475.7005084557131</v>
      </c>
    </row>
    <row r="61" spans="5:10" x14ac:dyDescent="0.35">
      <c r="E61">
        <v>6.6</v>
      </c>
      <c r="F61">
        <f t="shared" si="5"/>
        <v>0.16147258458327163</v>
      </c>
      <c r="G61">
        <f t="shared" si="6"/>
        <v>15352.272727272728</v>
      </c>
      <c r="H61">
        <f t="shared" si="2"/>
        <v>9688.1774732059839</v>
      </c>
      <c r="I61">
        <f t="shared" si="7"/>
        <v>6926.2269354015925</v>
      </c>
      <c r="J61">
        <f t="shared" si="4"/>
        <v>4363.2495561306605</v>
      </c>
    </row>
    <row r="62" spans="5:10" x14ac:dyDescent="0.35">
      <c r="E62">
        <v>6.7</v>
      </c>
      <c r="F62">
        <f t="shared" si="5"/>
        <v>0.1639191388951394</v>
      </c>
      <c r="G62">
        <f t="shared" si="6"/>
        <v>15123.134328358208</v>
      </c>
      <c r="H62">
        <f t="shared" si="2"/>
        <v>9543.5778094267898</v>
      </c>
      <c r="I62">
        <f t="shared" si="7"/>
        <v>6754.7913467709741</v>
      </c>
      <c r="J62">
        <f t="shared" si="4"/>
        <v>4255.2519027222434</v>
      </c>
    </row>
    <row r="63" spans="5:10" x14ac:dyDescent="0.35">
      <c r="E63">
        <v>6.8</v>
      </c>
      <c r="F63">
        <f t="shared" si="5"/>
        <v>0.16636569320700714</v>
      </c>
      <c r="G63">
        <f t="shared" si="6"/>
        <v>14900.735294117647</v>
      </c>
      <c r="H63">
        <f t="shared" si="2"/>
        <v>9403.2310769352189</v>
      </c>
      <c r="I63">
        <f t="shared" si="7"/>
        <v>6590.0456297780775</v>
      </c>
      <c r="J63">
        <f t="shared" si="4"/>
        <v>4151.468604362557</v>
      </c>
    </row>
    <row r="64" spans="5:10" x14ac:dyDescent="0.35">
      <c r="E64">
        <v>6.9</v>
      </c>
      <c r="F64">
        <f t="shared" si="5"/>
        <v>0.16881224751887491</v>
      </c>
      <c r="G64">
        <f t="shared" si="6"/>
        <v>14684.78260869565</v>
      </c>
      <c r="H64">
        <f t="shared" si="2"/>
        <v>9266.9523656752881</v>
      </c>
      <c r="I64">
        <f t="shared" si="7"/>
        <v>6431.6360127357475</v>
      </c>
      <c r="J64">
        <f t="shared" si="4"/>
        <v>4051.6767988538481</v>
      </c>
    </row>
    <row r="65" spans="5:10" x14ac:dyDescent="0.35">
      <c r="E65">
        <v>7</v>
      </c>
      <c r="F65">
        <f t="shared" si="5"/>
        <v>0.17125880183074266</v>
      </c>
      <c r="G65">
        <f t="shared" si="6"/>
        <v>14474.999999999998</v>
      </c>
      <c r="H65">
        <f t="shared" si="2"/>
        <v>9134.5673318799272</v>
      </c>
      <c r="I65">
        <f t="shared" si="7"/>
        <v>6279.2321954143199</v>
      </c>
      <c r="J65">
        <f t="shared" si="4"/>
        <v>3955.6684100900484</v>
      </c>
    </row>
    <row r="66" spans="5:10" x14ac:dyDescent="0.35">
      <c r="E66">
        <v>7.1</v>
      </c>
      <c r="F66">
        <f t="shared" si="5"/>
        <v>0.1737053561426104</v>
      </c>
      <c r="G66">
        <f t="shared" si="6"/>
        <v>14271.12676056338</v>
      </c>
      <c r="H66">
        <f t="shared" si="2"/>
        <v>9005.9114539661259</v>
      </c>
      <c r="I66">
        <f t="shared" si="7"/>
        <v>6132.5254846279659</v>
      </c>
      <c r="J66">
        <f t="shared" si="4"/>
        <v>3863.2489735497652</v>
      </c>
    </row>
    <row r="67" spans="5:10" x14ac:dyDescent="0.35">
      <c r="E67">
        <v>7.2</v>
      </c>
      <c r="F67">
        <f t="shared" si="5"/>
        <v>0.17615191045447817</v>
      </c>
      <c r="G67">
        <f t="shared" si="6"/>
        <v>14072.916666666664</v>
      </c>
      <c r="H67">
        <f t="shared" si="2"/>
        <v>8880.8293504388166</v>
      </c>
      <c r="I67">
        <f t="shared" si="7"/>
        <v>5991.2271016417271</v>
      </c>
      <c r="J67">
        <f t="shared" si="4"/>
        <v>3774.2365700295304</v>
      </c>
    </row>
    <row r="68" spans="5:10" x14ac:dyDescent="0.35">
      <c r="E68">
        <v>7.3</v>
      </c>
      <c r="F68">
        <f t="shared" si="5"/>
        <v>0.17859846476634592</v>
      </c>
      <c r="G68">
        <f t="shared" si="6"/>
        <v>13880.136986301368</v>
      </c>
      <c r="H68">
        <f t="shared" ref="H68:H69" si="8">$C$1*$C$3/$F68</f>
        <v>8759.1741538574643</v>
      </c>
      <c r="I68">
        <f t="shared" si="7"/>
        <v>5855.06664343788</v>
      </c>
      <c r="J68">
        <f t="shared" ref="J68:J69" si="9">$C$14/(F68^$C$9)</f>
        <v>3688.4608563023512</v>
      </c>
    </row>
    <row r="69" spans="5:10" x14ac:dyDescent="0.35">
      <c r="E69">
        <v>7.4</v>
      </c>
      <c r="F69">
        <f t="shared" si="5"/>
        <v>0.18104501907821366</v>
      </c>
      <c r="G69">
        <f t="shared" si="6"/>
        <v>13692.567567567567</v>
      </c>
      <c r="H69">
        <f t="shared" si="8"/>
        <v>8640.8069355620937</v>
      </c>
      <c r="I69">
        <f t="shared" si="7"/>
        <v>5723.7906819741283</v>
      </c>
      <c r="J69">
        <f t="shared" si="9"/>
        <v>3605.7621827056664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B8E79-2937-4F42-A693-E097C64CAC7B}">
  <dimension ref="A1:J69"/>
  <sheetViews>
    <sheetView tabSelected="1" topLeftCell="A27" workbookViewId="0">
      <selection activeCell="A45" sqref="A45"/>
    </sheetView>
  </sheetViews>
  <sheetFormatPr defaultRowHeight="14.5" x14ac:dyDescent="0.35"/>
  <sheetData>
    <row r="1" spans="1:7" x14ac:dyDescent="0.35">
      <c r="B1" s="5" t="s">
        <v>0</v>
      </c>
      <c r="C1" s="5">
        <v>8.3145100000000003</v>
      </c>
    </row>
    <row r="2" spans="1:7" x14ac:dyDescent="0.35">
      <c r="B2" s="6" t="s">
        <v>27</v>
      </c>
      <c r="C2" s="6">
        <v>298.14999999999998</v>
      </c>
      <c r="F2" t="s">
        <v>13</v>
      </c>
      <c r="G2" s="3" t="s">
        <v>28</v>
      </c>
    </row>
    <row r="3" spans="1:7" x14ac:dyDescent="0.35">
      <c r="B3" s="7" t="s">
        <v>32</v>
      </c>
      <c r="C3" s="7">
        <v>188.15</v>
      </c>
      <c r="E3">
        <v>0.8</v>
      </c>
      <c r="F3">
        <f t="shared" ref="F3:F66" si="0">E3*$C$6</f>
        <v>1.9572434494942018E-2</v>
      </c>
      <c r="G3">
        <f t="shared" ref="G3:G66" si="1">$C$1*$C$2/$F3</f>
        <v>126656.25</v>
      </c>
    </row>
    <row r="4" spans="1:7" x14ac:dyDescent="0.35">
      <c r="B4" s="6" t="s">
        <v>26</v>
      </c>
      <c r="C4" s="6">
        <v>101325</v>
      </c>
      <c r="E4">
        <v>0.9</v>
      </c>
      <c r="F4">
        <f t="shared" si="0"/>
        <v>2.2018988806809772E-2</v>
      </c>
      <c r="G4">
        <f t="shared" si="1"/>
        <v>112583.33333333331</v>
      </c>
    </row>
    <row r="5" spans="1:7" x14ac:dyDescent="0.35">
      <c r="B5" s="6" t="s">
        <v>37</v>
      </c>
      <c r="C5" s="6"/>
      <c r="E5">
        <v>1</v>
      </c>
      <c r="F5">
        <f t="shared" si="0"/>
        <v>2.4465543118677522E-2</v>
      </c>
      <c r="G5">
        <f t="shared" si="1"/>
        <v>101325</v>
      </c>
    </row>
    <row r="6" spans="1:7" x14ac:dyDescent="0.35">
      <c r="B6" s="3" t="s">
        <v>25</v>
      </c>
      <c r="C6" s="3">
        <f>C1*C2/C4</f>
        <v>2.4465543118677522E-2</v>
      </c>
      <c r="E6">
        <v>1.1000000000000001</v>
      </c>
      <c r="F6">
        <f t="shared" si="0"/>
        <v>2.6912097430545276E-2</v>
      </c>
      <c r="G6">
        <f t="shared" si="1"/>
        <v>92113.636363636353</v>
      </c>
    </row>
    <row r="7" spans="1:7" x14ac:dyDescent="0.35">
      <c r="B7" s="3" t="s">
        <v>35</v>
      </c>
      <c r="C7" s="3">
        <f>2*C6</f>
        <v>4.8931086237355044E-2</v>
      </c>
      <c r="E7">
        <v>1.2</v>
      </c>
      <c r="F7">
        <f t="shared" si="0"/>
        <v>2.9358651742413026E-2</v>
      </c>
      <c r="G7">
        <f t="shared" si="1"/>
        <v>84437.5</v>
      </c>
    </row>
    <row r="8" spans="1:7" x14ac:dyDescent="0.35">
      <c r="B8" s="3" t="s">
        <v>36</v>
      </c>
      <c r="C8" s="3">
        <f>C1*C2/C7</f>
        <v>50662.5</v>
      </c>
      <c r="E8">
        <v>1.3</v>
      </c>
      <c r="F8">
        <f t="shared" si="0"/>
        <v>3.1805206054280777E-2</v>
      </c>
      <c r="G8">
        <f t="shared" si="1"/>
        <v>77942.307692307688</v>
      </c>
    </row>
    <row r="9" spans="1:7" x14ac:dyDescent="0.35">
      <c r="B9" s="5" t="s">
        <v>1</v>
      </c>
      <c r="C9" s="5">
        <f>5/3</f>
        <v>1.6666666666666667</v>
      </c>
      <c r="E9">
        <v>1.4</v>
      </c>
      <c r="F9">
        <f t="shared" si="0"/>
        <v>3.4251760366148527E-2</v>
      </c>
      <c r="G9">
        <f t="shared" si="1"/>
        <v>72375</v>
      </c>
    </row>
    <row r="10" spans="1:7" x14ac:dyDescent="0.35">
      <c r="B10" s="8" t="s">
        <v>34</v>
      </c>
      <c r="C10" s="8">
        <f>C8*C7^C9</f>
        <v>331.63577853097081</v>
      </c>
      <c r="D10" s="8"/>
      <c r="E10">
        <v>1.5</v>
      </c>
      <c r="F10">
        <f t="shared" si="0"/>
        <v>3.6698314678016285E-2</v>
      </c>
      <c r="G10">
        <f t="shared" si="1"/>
        <v>67550</v>
      </c>
    </row>
    <row r="11" spans="1:7" x14ac:dyDescent="0.35">
      <c r="B11" s="4" t="s">
        <v>38</v>
      </c>
      <c r="C11" s="4">
        <f>((C2*C7^(C9-1))/C3)^(1/(C9-1))</f>
        <v>9.760695027059027E-2</v>
      </c>
      <c r="E11">
        <v>1.6</v>
      </c>
      <c r="F11">
        <f t="shared" si="0"/>
        <v>3.9144868989884035E-2</v>
      </c>
      <c r="G11">
        <f t="shared" si="1"/>
        <v>63328.125</v>
      </c>
    </row>
    <row r="12" spans="1:7" x14ac:dyDescent="0.35">
      <c r="B12" s="4" t="s">
        <v>33</v>
      </c>
      <c r="C12" s="4">
        <f>C1*C3/C11</f>
        <v>16027.291623835914</v>
      </c>
      <c r="E12">
        <v>1.7</v>
      </c>
      <c r="F12">
        <f t="shared" si="0"/>
        <v>4.1591423301751786E-2</v>
      </c>
      <c r="G12">
        <f t="shared" si="1"/>
        <v>59602.941176470587</v>
      </c>
    </row>
    <row r="13" spans="1:7" x14ac:dyDescent="0.35">
      <c r="B13" t="s">
        <v>39</v>
      </c>
      <c r="C13">
        <f>((C2*C6^(C9-1)/C3))^(1/(C9-1))</f>
        <v>4.8803475135295156E-2</v>
      </c>
      <c r="E13">
        <v>1.8</v>
      </c>
      <c r="F13">
        <f t="shared" si="0"/>
        <v>4.4037977613619543E-2</v>
      </c>
      <c r="G13">
        <f t="shared" si="1"/>
        <v>56291.666666666657</v>
      </c>
    </row>
    <row r="14" spans="1:7" x14ac:dyDescent="0.35">
      <c r="B14" t="s">
        <v>40</v>
      </c>
      <c r="C14">
        <f>C4*C6^C9</f>
        <v>208.91744913472212</v>
      </c>
      <c r="E14">
        <v>1.9</v>
      </c>
      <c r="F14">
        <f t="shared" si="0"/>
        <v>4.6484531925487287E-2</v>
      </c>
      <c r="G14">
        <f t="shared" si="1"/>
        <v>53328.947368421053</v>
      </c>
    </row>
    <row r="15" spans="1:7" x14ac:dyDescent="0.35">
      <c r="B15" t="s">
        <v>45</v>
      </c>
      <c r="C15">
        <f>C1*C3/C13</f>
        <v>32054.583247671813</v>
      </c>
      <c r="E15">
        <v>2</v>
      </c>
      <c r="F15">
        <f t="shared" si="0"/>
        <v>4.8931086237355044E-2</v>
      </c>
      <c r="G15">
        <f t="shared" si="1"/>
        <v>50662.5</v>
      </c>
    </row>
    <row r="16" spans="1:7" x14ac:dyDescent="0.35">
      <c r="A16" t="s">
        <v>41</v>
      </c>
      <c r="B16" t="s">
        <v>42</v>
      </c>
      <c r="C16" t="s">
        <v>43</v>
      </c>
      <c r="D16" t="s">
        <v>44</v>
      </c>
      <c r="E16">
        <v>2.1</v>
      </c>
      <c r="F16">
        <f t="shared" si="0"/>
        <v>5.1377640549222801E-2</v>
      </c>
      <c r="G16">
        <f t="shared" si="1"/>
        <v>48249.999999999993</v>
      </c>
    </row>
    <row r="17" spans="1:10" x14ac:dyDescent="0.35">
      <c r="A17">
        <f>C6</f>
        <v>2.4465543118677522E-2</v>
      </c>
      <c r="B17">
        <f>C7</f>
        <v>4.8931086237355044E-2</v>
      </c>
      <c r="C17">
        <f>C11</f>
        <v>9.760695027059027E-2</v>
      </c>
      <c r="D17">
        <f>C13</f>
        <v>4.8803475135295156E-2</v>
      </c>
      <c r="E17">
        <v>2.2000000000000002</v>
      </c>
      <c r="F17">
        <f t="shared" si="0"/>
        <v>5.3824194861090552E-2</v>
      </c>
      <c r="G17">
        <f t="shared" si="1"/>
        <v>46056.818181818177</v>
      </c>
    </row>
    <row r="18" spans="1:10" x14ac:dyDescent="0.35">
      <c r="A18">
        <f>C4</f>
        <v>101325</v>
      </c>
      <c r="B18">
        <f>C8</f>
        <v>50662.5</v>
      </c>
      <c r="C18">
        <f>C12</f>
        <v>16027.291623835914</v>
      </c>
      <c r="D18">
        <f>C15</f>
        <v>32054.583247671813</v>
      </c>
      <c r="E18">
        <v>2.2999999999999998</v>
      </c>
      <c r="F18">
        <f t="shared" si="0"/>
        <v>5.6270749172958295E-2</v>
      </c>
      <c r="G18">
        <f t="shared" si="1"/>
        <v>44054.34782608696</v>
      </c>
    </row>
    <row r="19" spans="1:10" ht="16.5" x14ac:dyDescent="0.35">
      <c r="B19" t="s">
        <v>8</v>
      </c>
      <c r="C19" t="s">
        <v>46</v>
      </c>
      <c r="D19" s="9" t="s">
        <v>54</v>
      </c>
      <c r="E19">
        <v>2.4</v>
      </c>
      <c r="F19">
        <f t="shared" si="0"/>
        <v>5.8717303484826053E-2</v>
      </c>
      <c r="G19">
        <f t="shared" si="1"/>
        <v>42218.75</v>
      </c>
    </row>
    <row r="20" spans="1:10" x14ac:dyDescent="0.35">
      <c r="A20" t="s">
        <v>47</v>
      </c>
      <c r="B20">
        <f>-C1*C2*LN(C7/C6)</f>
        <v>-1718.2918678174017</v>
      </c>
      <c r="C20">
        <f>-B20</f>
        <v>1718.2918678174017</v>
      </c>
      <c r="D20">
        <f>C1*LN(C7/C6)</f>
        <v>5.7631791642374708</v>
      </c>
      <c r="E20">
        <v>2.5</v>
      </c>
      <c r="F20">
        <f t="shared" si="0"/>
        <v>6.1163857796693803E-2</v>
      </c>
      <c r="G20">
        <f t="shared" si="1"/>
        <v>40530</v>
      </c>
    </row>
    <row r="21" spans="1:10" x14ac:dyDescent="0.35">
      <c r="A21" t="s">
        <v>48</v>
      </c>
      <c r="B21">
        <f>(C12*C11-C8*C7)/(C9-1)</f>
        <v>-1371.8941499999994</v>
      </c>
      <c r="C21">
        <v>0</v>
      </c>
      <c r="D21">
        <v>0</v>
      </c>
      <c r="E21">
        <v>2.6</v>
      </c>
      <c r="F21">
        <f t="shared" si="0"/>
        <v>6.3610412108561554E-2</v>
      </c>
      <c r="G21">
        <f t="shared" si="1"/>
        <v>38971.153846153844</v>
      </c>
    </row>
    <row r="22" spans="1:10" ht="16" x14ac:dyDescent="0.4">
      <c r="A22" t="s">
        <v>49</v>
      </c>
      <c r="B22">
        <f>-C1*C3*LN(C13/C11)</f>
        <v>1084.3421597512795</v>
      </c>
      <c r="C22">
        <f>-B22</f>
        <v>-1084.3421597512795</v>
      </c>
      <c r="D22">
        <f>C1*LN(C13/C11)</f>
        <v>-5.7631791642374672</v>
      </c>
      <c r="E22">
        <v>2.7</v>
      </c>
      <c r="F22">
        <f t="shared" si="0"/>
        <v>6.6056966420429311E-2</v>
      </c>
      <c r="G22">
        <f t="shared" si="1"/>
        <v>37527.777777777774</v>
      </c>
      <c r="J22" s="2"/>
    </row>
    <row r="23" spans="1:10" x14ac:dyDescent="0.35">
      <c r="A23" t="s">
        <v>50</v>
      </c>
      <c r="B23">
        <f>(C4*C6-C15*C13)/(C9-1)</f>
        <v>1371.8941499999994</v>
      </c>
      <c r="C23">
        <v>0</v>
      </c>
      <c r="D23">
        <v>0</v>
      </c>
      <c r="E23">
        <v>2.8</v>
      </c>
      <c r="F23">
        <f t="shared" si="0"/>
        <v>6.8503520732297055E-2</v>
      </c>
      <c r="G23">
        <f t="shared" si="1"/>
        <v>36187.5</v>
      </c>
    </row>
    <row r="24" spans="1:10" x14ac:dyDescent="0.35">
      <c r="E24">
        <v>2.9</v>
      </c>
      <c r="F24">
        <f t="shared" si="0"/>
        <v>7.0950075044164812E-2</v>
      </c>
      <c r="G24">
        <f t="shared" si="1"/>
        <v>34939.65517241379</v>
      </c>
    </row>
    <row r="25" spans="1:10" x14ac:dyDescent="0.35">
      <c r="A25" t="s">
        <v>51</v>
      </c>
      <c r="C25">
        <f>((-B20-B22)/C20)</f>
        <v>0.36894180781485858</v>
      </c>
      <c r="E25">
        <v>3</v>
      </c>
      <c r="F25">
        <f t="shared" si="0"/>
        <v>7.3396629356032569E-2</v>
      </c>
      <c r="G25">
        <f t="shared" si="1"/>
        <v>33775</v>
      </c>
    </row>
    <row r="26" spans="1:10" x14ac:dyDescent="0.35">
      <c r="A26" t="s">
        <v>52</v>
      </c>
      <c r="C26">
        <f>1-(-C22)/C20</f>
        <v>0.36894180781485852</v>
      </c>
      <c r="E26">
        <v>3.1</v>
      </c>
      <c r="F26">
        <f t="shared" si="0"/>
        <v>7.5843183667900327E-2</v>
      </c>
      <c r="G26">
        <f t="shared" si="1"/>
        <v>32685.483870967735</v>
      </c>
    </row>
    <row r="27" spans="1:10" x14ac:dyDescent="0.35">
      <c r="A27" t="s">
        <v>53</v>
      </c>
      <c r="C27">
        <f>1-C3/C2</f>
        <v>0.36894180781485819</v>
      </c>
      <c r="E27">
        <v>3.2</v>
      </c>
      <c r="F27">
        <f t="shared" si="0"/>
        <v>7.828973797976807E-2</v>
      </c>
      <c r="G27">
        <f t="shared" si="1"/>
        <v>31664.0625</v>
      </c>
    </row>
    <row r="28" spans="1:10" x14ac:dyDescent="0.35">
      <c r="E28">
        <v>3.3</v>
      </c>
      <c r="F28">
        <f t="shared" si="0"/>
        <v>8.0736292291635814E-2</v>
      </c>
      <c r="G28">
        <f t="shared" si="1"/>
        <v>30704.545454545456</v>
      </c>
    </row>
    <row r="29" spans="1:10" x14ac:dyDescent="0.35">
      <c r="A29" t="s">
        <v>55</v>
      </c>
      <c r="E29">
        <v>3.4</v>
      </c>
      <c r="F29">
        <f t="shared" si="0"/>
        <v>8.3182846603503571E-2</v>
      </c>
      <c r="G29">
        <f t="shared" si="1"/>
        <v>29801.470588235294</v>
      </c>
    </row>
    <row r="30" spans="1:10" x14ac:dyDescent="0.35">
      <c r="A30" t="s">
        <v>56</v>
      </c>
      <c r="B30">
        <f>-C8*(C7-C6)</f>
        <v>-1239.4855782499999</v>
      </c>
      <c r="E30">
        <v>3.5</v>
      </c>
      <c r="F30">
        <f t="shared" si="0"/>
        <v>8.5629400915371329E-2</v>
      </c>
      <c r="G30">
        <f t="shared" si="1"/>
        <v>28949.999999999996</v>
      </c>
    </row>
    <row r="31" spans="1:10" x14ac:dyDescent="0.35">
      <c r="E31">
        <v>3.6</v>
      </c>
      <c r="F31">
        <f t="shared" si="0"/>
        <v>8.8075955227239086E-2</v>
      </c>
      <c r="G31">
        <f t="shared" si="1"/>
        <v>28145.833333333328</v>
      </c>
    </row>
    <row r="32" spans="1:10" x14ac:dyDescent="0.35">
      <c r="A32" t="s">
        <v>57</v>
      </c>
      <c r="C32" t="s">
        <v>60</v>
      </c>
      <c r="E32">
        <v>3.7</v>
      </c>
      <c r="F32">
        <f t="shared" si="0"/>
        <v>9.052250953910683E-2</v>
      </c>
      <c r="G32">
        <f t="shared" si="1"/>
        <v>27385.135135135133</v>
      </c>
    </row>
    <row r="33" spans="1:7" x14ac:dyDescent="0.35">
      <c r="A33" t="s">
        <v>58</v>
      </c>
      <c r="B33">
        <f>C6</f>
        <v>2.4465543118677522E-2</v>
      </c>
      <c r="C33">
        <f>C8</f>
        <v>50662.5</v>
      </c>
      <c r="E33">
        <v>3.8</v>
      </c>
      <c r="F33">
        <f t="shared" si="0"/>
        <v>9.2969063850974573E-2</v>
      </c>
      <c r="G33">
        <f t="shared" si="1"/>
        <v>26664.473684210527</v>
      </c>
    </row>
    <row r="34" spans="1:7" x14ac:dyDescent="0.35">
      <c r="A34" t="s">
        <v>59</v>
      </c>
      <c r="B34">
        <f>C7</f>
        <v>4.8931086237355044E-2</v>
      </c>
      <c r="C34">
        <f>C33</f>
        <v>50662.5</v>
      </c>
      <c r="E34">
        <v>3.9</v>
      </c>
      <c r="F34">
        <f t="shared" si="0"/>
        <v>9.5415618162842331E-2</v>
      </c>
      <c r="G34">
        <f t="shared" si="1"/>
        <v>25980.76923076923</v>
      </c>
    </row>
    <row r="35" spans="1:7" x14ac:dyDescent="0.35">
      <c r="E35">
        <v>4</v>
      </c>
      <c r="F35">
        <f t="shared" si="0"/>
        <v>9.7862172474710088E-2</v>
      </c>
      <c r="G35">
        <f t="shared" si="1"/>
        <v>25331.25</v>
      </c>
    </row>
    <row r="36" spans="1:7" x14ac:dyDescent="0.35">
      <c r="A36" t="s">
        <v>61</v>
      </c>
      <c r="E36">
        <v>4.0999999999999996</v>
      </c>
      <c r="F36">
        <f t="shared" si="0"/>
        <v>0.10030872678657783</v>
      </c>
      <c r="G36">
        <f t="shared" si="1"/>
        <v>24713.414634146342</v>
      </c>
    </row>
    <row r="37" spans="1:7" x14ac:dyDescent="0.35">
      <c r="A37">
        <f>B33*C33/C1</f>
        <v>149.07499999999999</v>
      </c>
      <c r="B37" t="s">
        <v>62</v>
      </c>
      <c r="E37">
        <v>4.2</v>
      </c>
      <c r="F37">
        <f t="shared" si="0"/>
        <v>0.1027552810984456</v>
      </c>
      <c r="G37">
        <f t="shared" si="1"/>
        <v>24124.999999999996</v>
      </c>
    </row>
    <row r="38" spans="1:7" x14ac:dyDescent="0.35">
      <c r="E38">
        <v>4.3</v>
      </c>
      <c r="F38">
        <f t="shared" si="0"/>
        <v>0.10520183541031335</v>
      </c>
      <c r="G38">
        <f t="shared" si="1"/>
        <v>23563.953488372092</v>
      </c>
    </row>
    <row r="39" spans="1:7" x14ac:dyDescent="0.35">
      <c r="A39" s="9" t="s">
        <v>64</v>
      </c>
      <c r="B39" t="s">
        <v>63</v>
      </c>
      <c r="E39">
        <v>4.4000000000000004</v>
      </c>
      <c r="F39">
        <f t="shared" si="0"/>
        <v>0.1076483897221811</v>
      </c>
      <c r="G39">
        <f t="shared" si="1"/>
        <v>23028.409090909088</v>
      </c>
    </row>
    <row r="40" spans="1:7" x14ac:dyDescent="0.35">
      <c r="A40">
        <f>(3/2)*C1*LN(C2/A37)</f>
        <v>8.6447687463562062</v>
      </c>
      <c r="E40">
        <v>4.5</v>
      </c>
      <c r="F40">
        <f t="shared" si="0"/>
        <v>0.11009494403404885</v>
      </c>
      <c r="G40">
        <f t="shared" si="1"/>
        <v>22516.666666666664</v>
      </c>
    </row>
    <row r="41" spans="1:7" x14ac:dyDescent="0.35">
      <c r="E41">
        <v>4.5999999999999996</v>
      </c>
      <c r="F41">
        <f t="shared" si="0"/>
        <v>0.11254149834591659</v>
      </c>
      <c r="G41">
        <f t="shared" si="1"/>
        <v>22027.17391304348</v>
      </c>
    </row>
    <row r="42" spans="1:7" x14ac:dyDescent="0.35">
      <c r="A42" s="9" t="s">
        <v>64</v>
      </c>
      <c r="B42" t="s">
        <v>65</v>
      </c>
      <c r="E42">
        <v>4.7</v>
      </c>
      <c r="F42">
        <f t="shared" si="0"/>
        <v>0.11498805265778436</v>
      </c>
      <c r="G42">
        <f t="shared" si="1"/>
        <v>21558.51063829787</v>
      </c>
    </row>
    <row r="43" spans="1:7" x14ac:dyDescent="0.35">
      <c r="A43">
        <f>5/2*C1*LN(A37/C2)</f>
        <v>-14.407947910593677</v>
      </c>
      <c r="E43">
        <v>4.8</v>
      </c>
      <c r="F43">
        <f t="shared" si="0"/>
        <v>0.11743460696965211</v>
      </c>
      <c r="G43">
        <f t="shared" si="1"/>
        <v>21109.375</v>
      </c>
    </row>
    <row r="44" spans="1:7" ht="16.5" x14ac:dyDescent="0.45">
      <c r="A44" s="9" t="s">
        <v>66</v>
      </c>
      <c r="E44">
        <v>4.9000000000000004</v>
      </c>
      <c r="F44">
        <f t="shared" si="0"/>
        <v>0.11988116128151986</v>
      </c>
      <c r="G44">
        <f t="shared" si="1"/>
        <v>20678.571428571428</v>
      </c>
    </row>
    <row r="45" spans="1:7" x14ac:dyDescent="0.35">
      <c r="A45">
        <f>A40+A43</f>
        <v>-5.7631791642374708</v>
      </c>
      <c r="E45">
        <v>5</v>
      </c>
      <c r="F45">
        <f t="shared" si="0"/>
        <v>0.12232771559338761</v>
      </c>
      <c r="G45">
        <f t="shared" si="1"/>
        <v>20265</v>
      </c>
    </row>
    <row r="46" spans="1:7" x14ac:dyDescent="0.35">
      <c r="E46">
        <v>5.0999999999999996</v>
      </c>
      <c r="F46">
        <f t="shared" si="0"/>
        <v>0.12477426990525535</v>
      </c>
      <c r="G46">
        <f t="shared" si="1"/>
        <v>19867.647058823532</v>
      </c>
    </row>
    <row r="47" spans="1:7" x14ac:dyDescent="0.35">
      <c r="E47">
        <v>5.2</v>
      </c>
      <c r="F47">
        <f t="shared" si="0"/>
        <v>0.12722082421712311</v>
      </c>
      <c r="G47">
        <f t="shared" si="1"/>
        <v>19485.576923076922</v>
      </c>
    </row>
    <row r="48" spans="1:7" x14ac:dyDescent="0.35">
      <c r="E48">
        <v>5.3</v>
      </c>
      <c r="F48">
        <f t="shared" si="0"/>
        <v>0.12966737852899085</v>
      </c>
      <c r="G48">
        <f t="shared" si="1"/>
        <v>19117.924528301886</v>
      </c>
    </row>
    <row r="49" spans="5:7" x14ac:dyDescent="0.35">
      <c r="E49">
        <v>5.4</v>
      </c>
      <c r="F49">
        <f t="shared" si="0"/>
        <v>0.13211393284085862</v>
      </c>
      <c r="G49">
        <f t="shared" si="1"/>
        <v>18763.888888888887</v>
      </c>
    </row>
    <row r="50" spans="5:7" x14ac:dyDescent="0.35">
      <c r="E50">
        <v>5.5</v>
      </c>
      <c r="F50">
        <f t="shared" si="0"/>
        <v>0.13456048715272637</v>
      </c>
      <c r="G50">
        <f t="shared" si="1"/>
        <v>18422.727272727272</v>
      </c>
    </row>
    <row r="51" spans="5:7" x14ac:dyDescent="0.35">
      <c r="E51">
        <v>5.6</v>
      </c>
      <c r="F51">
        <f t="shared" si="0"/>
        <v>0.13700704146459411</v>
      </c>
      <c r="G51">
        <f t="shared" si="1"/>
        <v>18093.75</v>
      </c>
    </row>
    <row r="52" spans="5:7" x14ac:dyDescent="0.35">
      <c r="E52">
        <v>5.7</v>
      </c>
      <c r="F52">
        <f t="shared" si="0"/>
        <v>0.13945359577646188</v>
      </c>
      <c r="G52">
        <f t="shared" si="1"/>
        <v>17776.315789473683</v>
      </c>
    </row>
    <row r="53" spans="5:7" x14ac:dyDescent="0.35">
      <c r="E53">
        <v>5.8</v>
      </c>
      <c r="F53">
        <f t="shared" si="0"/>
        <v>0.14190015008832962</v>
      </c>
      <c r="G53">
        <f t="shared" si="1"/>
        <v>17469.827586206895</v>
      </c>
    </row>
    <row r="54" spans="5:7" x14ac:dyDescent="0.35">
      <c r="E54">
        <v>5.9</v>
      </c>
      <c r="F54">
        <f t="shared" si="0"/>
        <v>0.1443467044001974</v>
      </c>
      <c r="G54">
        <f t="shared" si="1"/>
        <v>17173.728813559319</v>
      </c>
    </row>
    <row r="55" spans="5:7" x14ac:dyDescent="0.35">
      <c r="E55">
        <v>6</v>
      </c>
      <c r="F55">
        <f t="shared" si="0"/>
        <v>0.14679325871206514</v>
      </c>
      <c r="G55">
        <f t="shared" si="1"/>
        <v>16887.5</v>
      </c>
    </row>
    <row r="56" spans="5:7" x14ac:dyDescent="0.35">
      <c r="E56">
        <v>6.1</v>
      </c>
      <c r="F56">
        <f t="shared" si="0"/>
        <v>0.14923981302393288</v>
      </c>
      <c r="G56">
        <f t="shared" si="1"/>
        <v>16610.655737704918</v>
      </c>
    </row>
    <row r="57" spans="5:7" x14ac:dyDescent="0.35">
      <c r="E57">
        <v>6.2</v>
      </c>
      <c r="F57">
        <f t="shared" si="0"/>
        <v>0.15168636733580065</v>
      </c>
      <c r="G57">
        <f t="shared" si="1"/>
        <v>16342.741935483868</v>
      </c>
    </row>
    <row r="58" spans="5:7" x14ac:dyDescent="0.35">
      <c r="E58">
        <v>6.3</v>
      </c>
      <c r="F58">
        <f t="shared" si="0"/>
        <v>0.1541329216476684</v>
      </c>
      <c r="G58">
        <f t="shared" si="1"/>
        <v>16083.333333333332</v>
      </c>
    </row>
    <row r="59" spans="5:7" x14ac:dyDescent="0.35">
      <c r="E59">
        <v>6.4</v>
      </c>
      <c r="F59">
        <f t="shared" si="0"/>
        <v>0.15657947595953614</v>
      </c>
      <c r="G59">
        <f t="shared" si="1"/>
        <v>15832.03125</v>
      </c>
    </row>
    <row r="60" spans="5:7" x14ac:dyDescent="0.35">
      <c r="E60">
        <v>6.5</v>
      </c>
      <c r="F60">
        <f t="shared" si="0"/>
        <v>0.15902603027140388</v>
      </c>
      <c r="G60">
        <f t="shared" si="1"/>
        <v>15588.461538461539</v>
      </c>
    </row>
    <row r="61" spans="5:7" x14ac:dyDescent="0.35">
      <c r="E61">
        <v>6.6</v>
      </c>
      <c r="F61">
        <f t="shared" si="0"/>
        <v>0.16147258458327163</v>
      </c>
      <c r="G61">
        <f t="shared" si="1"/>
        <v>15352.272727272728</v>
      </c>
    </row>
    <row r="62" spans="5:7" x14ac:dyDescent="0.35">
      <c r="E62">
        <v>6.7</v>
      </c>
      <c r="F62">
        <f t="shared" si="0"/>
        <v>0.1639191388951394</v>
      </c>
      <c r="G62">
        <f t="shared" si="1"/>
        <v>15123.134328358208</v>
      </c>
    </row>
    <row r="63" spans="5:7" x14ac:dyDescent="0.35">
      <c r="E63">
        <v>6.8</v>
      </c>
      <c r="F63">
        <f t="shared" si="0"/>
        <v>0.16636569320700714</v>
      </c>
      <c r="G63">
        <f t="shared" si="1"/>
        <v>14900.735294117647</v>
      </c>
    </row>
    <row r="64" spans="5:7" x14ac:dyDescent="0.35">
      <c r="E64">
        <v>6.9</v>
      </c>
      <c r="F64">
        <f t="shared" si="0"/>
        <v>0.16881224751887491</v>
      </c>
      <c r="G64">
        <f t="shared" si="1"/>
        <v>14684.78260869565</v>
      </c>
    </row>
    <row r="65" spans="5:7" x14ac:dyDescent="0.35">
      <c r="E65">
        <v>7</v>
      </c>
      <c r="F65">
        <f t="shared" si="0"/>
        <v>0.17125880183074266</v>
      </c>
      <c r="G65">
        <f t="shared" si="1"/>
        <v>14474.999999999998</v>
      </c>
    </row>
    <row r="66" spans="5:7" x14ac:dyDescent="0.35">
      <c r="E66">
        <v>7.1</v>
      </c>
      <c r="F66">
        <f t="shared" si="0"/>
        <v>0.1737053561426104</v>
      </c>
      <c r="G66">
        <f t="shared" si="1"/>
        <v>14271.12676056338</v>
      </c>
    </row>
    <row r="67" spans="5:7" x14ac:dyDescent="0.35">
      <c r="E67">
        <v>7.2</v>
      </c>
      <c r="F67">
        <f t="shared" ref="F67:F117" si="2">E67*$C$6</f>
        <v>0.17615191045447817</v>
      </c>
      <c r="G67">
        <f t="shared" ref="G67:G117" si="3">$C$1*$C$2/$F67</f>
        <v>14072.916666666664</v>
      </c>
    </row>
    <row r="68" spans="5:7" x14ac:dyDescent="0.35">
      <c r="E68">
        <v>7.3</v>
      </c>
      <c r="F68">
        <f t="shared" si="2"/>
        <v>0.17859846476634592</v>
      </c>
      <c r="G68">
        <f t="shared" si="3"/>
        <v>13880.136986301368</v>
      </c>
    </row>
    <row r="69" spans="5:7" x14ac:dyDescent="0.35">
      <c r="E69">
        <v>7.4</v>
      </c>
      <c r="F69">
        <f t="shared" si="2"/>
        <v>0.18104501907821366</v>
      </c>
      <c r="G69">
        <f t="shared" si="3"/>
        <v>13692.567567567567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calcoli_adiabatica</vt:lpstr>
      <vt:lpstr>grafici</vt:lpstr>
      <vt:lpstr>Ciclo di Carnot</vt:lpstr>
      <vt:lpstr>pcost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ASARO FIORETTA</dc:creator>
  <cp:lastModifiedBy>ASARO FIORETTA</cp:lastModifiedBy>
  <dcterms:created xsi:type="dcterms:W3CDTF">2026-03-05T17:25:06Z</dcterms:created>
  <dcterms:modified xsi:type="dcterms:W3CDTF">2026-03-13T12:59:16Z</dcterms:modified>
</cp:coreProperties>
</file>