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OC MAURI\DOVIER MAURIZIO\UNIVERSITA' TS CORSO IMPRENDITORE SOCIALE\0001 ANNO ACCADEMICO 2024- 2025\001 LEZIONI\017 IL CONTROLLO DI GESTIONE IMPRESE SOCIALI\"/>
    </mc:Choice>
  </mc:AlternateContent>
  <xr:revisionPtr revIDLastSave="0" documentId="13_ncr:1_{EB7AC0AF-4C8B-43D3-892A-AEE03F5F6702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BEP CENTRO ESTIVO" sheetId="3" r:id="rId1"/>
    <sheet name="BEP CENTRO ESTIVO  Pu" sheetId="8" r:id="rId2"/>
    <sheet name="CALCOLO BEP X FATTURATO" sheetId="9" r:id="rId3"/>
    <sheet name="CALCOLO STIPENDIO" sheetId="7" r:id="rId4"/>
  </sheets>
  <calcPr calcId="181029"/>
</workbook>
</file>

<file path=xl/calcChain.xml><?xml version="1.0" encoding="utf-8"?>
<calcChain xmlns="http://schemas.openxmlformats.org/spreadsheetml/2006/main">
  <c r="G21" i="9" l="1"/>
  <c r="F21" i="9"/>
  <c r="D21" i="9"/>
  <c r="E21" i="9"/>
  <c r="G41" i="8"/>
  <c r="G42" i="8"/>
  <c r="G43" i="8"/>
  <c r="G44" i="8"/>
  <c r="G45" i="8"/>
  <c r="G46" i="8"/>
  <c r="G47" i="8"/>
  <c r="G48" i="8"/>
  <c r="G49" i="8"/>
  <c r="H49" i="8" s="1"/>
  <c r="G50" i="8"/>
  <c r="G51" i="8"/>
  <c r="G40" i="8"/>
  <c r="F41" i="8"/>
  <c r="F42" i="8"/>
  <c r="F43" i="8"/>
  <c r="F44" i="8"/>
  <c r="F45" i="8"/>
  <c r="F46" i="8"/>
  <c r="F47" i="8"/>
  <c r="F48" i="8"/>
  <c r="F49" i="8"/>
  <c r="F50" i="8"/>
  <c r="F51" i="8"/>
  <c r="E41" i="8"/>
  <c r="E42" i="8"/>
  <c r="E43" i="8"/>
  <c r="E44" i="8"/>
  <c r="E45" i="8"/>
  <c r="E46" i="8"/>
  <c r="E47" i="8"/>
  <c r="E48" i="8"/>
  <c r="E49" i="8"/>
  <c r="E50" i="8"/>
  <c r="E51" i="8"/>
  <c r="G37" i="8"/>
  <c r="H50" i="8"/>
  <c r="F40" i="8"/>
  <c r="E40" i="8"/>
  <c r="B34" i="8"/>
  <c r="H51" i="8"/>
  <c r="I51" i="8" s="1"/>
  <c r="D47" i="8"/>
  <c r="E17" i="9"/>
  <c r="D23" i="9"/>
  <c r="D17" i="9"/>
  <c r="F17" i="9" s="1"/>
  <c r="G17" i="9" s="1"/>
  <c r="D18" i="9"/>
  <c r="D19" i="9"/>
  <c r="D20" i="9"/>
  <c r="D22" i="9"/>
  <c r="D16" i="9"/>
  <c r="C12" i="9"/>
  <c r="E20" i="9" s="1"/>
  <c r="F20" i="9" s="1"/>
  <c r="G20" i="9" s="1"/>
  <c r="C8" i="9"/>
  <c r="C10" i="9" s="1"/>
  <c r="B30" i="8"/>
  <c r="E23" i="8"/>
  <c r="E22" i="8"/>
  <c r="C21" i="8"/>
  <c r="B19" i="8"/>
  <c r="E24" i="8" s="1"/>
  <c r="B16" i="8"/>
  <c r="D21" i="8" s="1"/>
  <c r="B13" i="8"/>
  <c r="B6" i="8"/>
  <c r="B8" i="8" s="1"/>
  <c r="B6" i="3"/>
  <c r="B10" i="3" s="1"/>
  <c r="B35" i="3" s="1"/>
  <c r="B30" i="3"/>
  <c r="G42" i="3" s="1"/>
  <c r="E23" i="3"/>
  <c r="E22" i="3"/>
  <c r="C21" i="3"/>
  <c r="B16" i="3"/>
  <c r="D21" i="3" s="1"/>
  <c r="B11" i="7"/>
  <c r="C7" i="7"/>
  <c r="B5" i="7"/>
  <c r="B7" i="7" s="1"/>
  <c r="B19" i="3"/>
  <c r="E24" i="3" s="1"/>
  <c r="B13" i="3"/>
  <c r="B29" i="3" s="1"/>
  <c r="E42" i="3" s="1"/>
  <c r="F18" i="9" l="1"/>
  <c r="G18" i="9" s="1"/>
  <c r="E23" i="9"/>
  <c r="F23" i="9" s="1"/>
  <c r="G23" i="9" s="1"/>
  <c r="E19" i="9"/>
  <c r="F19" i="9" s="1"/>
  <c r="G19" i="9" s="1"/>
  <c r="E18" i="9"/>
  <c r="I50" i="8"/>
  <c r="I49" i="8"/>
  <c r="H40" i="8"/>
  <c r="G48" i="3"/>
  <c r="E49" i="3"/>
  <c r="E48" i="3"/>
  <c r="G49" i="3"/>
  <c r="B6" i="7"/>
  <c r="B13" i="7" s="1"/>
  <c r="B14" i="7" s="1"/>
  <c r="B9" i="7"/>
  <c r="B12" i="7" s="1"/>
  <c r="E16" i="9"/>
  <c r="F16" i="9" s="1"/>
  <c r="G16" i="9" s="1"/>
  <c r="E22" i="9"/>
  <c r="F22" i="9" s="1"/>
  <c r="G22" i="9" s="1"/>
  <c r="C13" i="9"/>
  <c r="B10" i="8"/>
  <c r="B28" i="8" s="1"/>
  <c r="B8" i="3"/>
  <c r="E45" i="3"/>
  <c r="G45" i="3"/>
  <c r="G40" i="3"/>
  <c r="E39" i="3"/>
  <c r="E47" i="3"/>
  <c r="G39" i="3"/>
  <c r="E46" i="3"/>
  <c r="E40" i="3"/>
  <c r="G47" i="3"/>
  <c r="G46" i="3"/>
  <c r="E43" i="3"/>
  <c r="G43" i="3"/>
  <c r="B21" i="3" l="1"/>
  <c r="E21" i="3" s="1"/>
  <c r="E25" i="3" s="1"/>
  <c r="B21" i="8"/>
  <c r="E21" i="8" s="1"/>
  <c r="E25" i="8" s="1"/>
  <c r="F46" i="3" l="1"/>
  <c r="H46" i="3" s="1"/>
  <c r="I46" i="3" s="1"/>
  <c r="F49" i="3"/>
  <c r="H49" i="3" s="1"/>
  <c r="I49" i="3" s="1"/>
  <c r="F48" i="3"/>
  <c r="H48" i="3" s="1"/>
  <c r="I48" i="3" s="1"/>
  <c r="H41" i="8"/>
  <c r="H42" i="8"/>
  <c r="H47" i="8"/>
  <c r="H48" i="8"/>
  <c r="H43" i="8"/>
  <c r="H46" i="8"/>
  <c r="H44" i="8"/>
  <c r="B31" i="8"/>
  <c r="H45" i="8"/>
  <c r="F45" i="3"/>
  <c r="H45" i="3" s="1"/>
  <c r="I45" i="3" s="1"/>
  <c r="F43" i="3"/>
  <c r="H43" i="3" s="1"/>
  <c r="I43" i="3" s="1"/>
  <c r="F42" i="3"/>
  <c r="H42" i="3" s="1"/>
  <c r="I42" i="3" s="1"/>
  <c r="F44" i="3"/>
  <c r="F41" i="3"/>
  <c r="F40" i="3"/>
  <c r="H40" i="3" s="1"/>
  <c r="I40" i="3" s="1"/>
  <c r="F47" i="3"/>
  <c r="H47" i="3" s="1"/>
  <c r="I47" i="3" s="1"/>
  <c r="B31" i="3"/>
  <c r="B33" i="3" s="1"/>
  <c r="D44" i="3" s="1"/>
  <c r="F39" i="3"/>
  <c r="H39" i="3" s="1"/>
  <c r="I39" i="3" s="1"/>
  <c r="E44" i="3" l="1"/>
  <c r="G44" i="3"/>
  <c r="H44" i="3" s="1"/>
  <c r="I44" i="3" s="1"/>
  <c r="I41" i="8"/>
  <c r="I40" i="8"/>
  <c r="I47" i="8"/>
  <c r="I42" i="8"/>
  <c r="I43" i="8"/>
  <c r="I44" i="8"/>
  <c r="I45" i="8"/>
  <c r="I48" i="8"/>
  <c r="I46" i="8"/>
  <c r="B37" i="8"/>
  <c r="B38" i="8" s="1"/>
  <c r="B36" i="3"/>
  <c r="B37" i="3" s="1"/>
  <c r="G41" i="3"/>
  <c r="H41" i="3" s="1"/>
  <c r="E41" i="3"/>
  <c r="I41" i="3" l="1"/>
</calcChain>
</file>

<file path=xl/sharedStrings.xml><?xml version="1.0" encoding="utf-8"?>
<sst xmlns="http://schemas.openxmlformats.org/spreadsheetml/2006/main" count="125" uniqueCount="87">
  <si>
    <t>RICAVI DI VENDITA</t>
  </si>
  <si>
    <t>COSTI FISSI</t>
  </si>
  <si>
    <t>RISULTATO ECONOMICO</t>
  </si>
  <si>
    <t>COSTI TOTALI</t>
  </si>
  <si>
    <t>RICAVI</t>
  </si>
  <si>
    <t>COSTI VARIABILI</t>
  </si>
  <si>
    <t>CENTRO ESTIVO "AL FLAUTO MAGICO"</t>
  </si>
  <si>
    <t>CAPACITA' PRODUTTIVA - UTENTI A SETTIMANA</t>
  </si>
  <si>
    <t xml:space="preserve">SETTIMANE </t>
  </si>
  <si>
    <t>TARIFFA SETTIMANALE A CARICO FAMIGLIE</t>
  </si>
  <si>
    <t>TARIFA SETTIMANALE A CARICO COMUNE</t>
  </si>
  <si>
    <r>
      <t xml:space="preserve">TOTALE TARIFFA SETTIMANALE </t>
    </r>
    <r>
      <rPr>
        <b/>
        <sz val="11"/>
        <color rgb="FFFF0000"/>
        <rFont val="Calibri"/>
        <family val="2"/>
        <scheme val="minor"/>
      </rPr>
      <t>(Pu)</t>
    </r>
  </si>
  <si>
    <t>Aliquota di ammortamento</t>
  </si>
  <si>
    <r>
      <t xml:space="preserve">Costo Var. unitario a pax  a settimana </t>
    </r>
    <r>
      <rPr>
        <b/>
        <sz val="11"/>
        <color rgb="FFFF0000"/>
        <rFont val="Calibri"/>
        <family val="2"/>
        <scheme val="minor"/>
      </rPr>
      <t xml:space="preserve"> ( Cvu)</t>
    </r>
  </si>
  <si>
    <t>COSTO DEL PERSONALE</t>
  </si>
  <si>
    <t>COSTO MENSILE CARICO AZIENDA EDUCATORE</t>
  </si>
  <si>
    <t>STIPENDIO LORDO MENSILE</t>
  </si>
  <si>
    <t>MENSILITA'</t>
  </si>
  <si>
    <t>TOTALE LORDO ANNUO</t>
  </si>
  <si>
    <t>CONTRIBUTI CARICO AZIENDA</t>
  </si>
  <si>
    <t>INAIL</t>
  </si>
  <si>
    <t>TFR</t>
  </si>
  <si>
    <t>QUOTA ANNUA</t>
  </si>
  <si>
    <t>FONDO PRESESENTE</t>
  </si>
  <si>
    <t>RIVALUTAZIONE</t>
  </si>
  <si>
    <t>TOTALE TFR</t>
  </si>
  <si>
    <t>TOTALE COSTO A CARICO AZIENDA</t>
  </si>
  <si>
    <t>COSTO MEDIO MESE</t>
  </si>
  <si>
    <t>Ammortamento</t>
  </si>
  <si>
    <t>LOCAZIONE MENSILE</t>
  </si>
  <si>
    <t>MESI</t>
  </si>
  <si>
    <t>PERIODO</t>
  </si>
  <si>
    <t>NUMERO UTENTI PER EDUCATORE</t>
  </si>
  <si>
    <t>N</t>
  </si>
  <si>
    <t>TOTALE COSTI FISSI</t>
  </si>
  <si>
    <t>calcolo del punto di pareggio ( B.E.P.)</t>
  </si>
  <si>
    <r>
      <t xml:space="preserve">prezzo unitario a settimana per utente    </t>
    </r>
    <r>
      <rPr>
        <b/>
        <sz val="11"/>
        <color rgb="FFFF0000"/>
        <rFont val="Calibri"/>
        <family val="2"/>
        <scheme val="minor"/>
      </rPr>
      <t>Pu</t>
    </r>
  </si>
  <si>
    <r>
      <t xml:space="preserve">Costo variabile unitatio a settimana /utente   </t>
    </r>
    <r>
      <rPr>
        <b/>
        <sz val="11"/>
        <color theme="1"/>
        <rFont val="Calibri"/>
        <family val="2"/>
        <scheme val="minor"/>
      </rPr>
      <t>Cvu</t>
    </r>
  </si>
  <si>
    <t>COSTI FISSI DEL PERIODO ( 4 MESI APERTURA CENTRO)  CF</t>
  </si>
  <si>
    <t>Numero utenti al punto di pareggio</t>
  </si>
  <si>
    <t xml:space="preserve">R=C --&gt; Pu*Q=Cvu*Q+CF   --&gt; Q= CF/(Pu-Cvu)   </t>
  </si>
  <si>
    <t>DATI</t>
  </si>
  <si>
    <t>TOTALE</t>
  </si>
  <si>
    <t xml:space="preserve">MARGINE DI SICUREZZA %  </t>
  </si>
  <si>
    <t>MARGINE DI SICUREZZA   (MS)  --&gt; U-BEP</t>
  </si>
  <si>
    <t>B.E.P.</t>
  </si>
  <si>
    <t>Q</t>
  </si>
  <si>
    <t>TOTALE COSTI</t>
  </si>
  <si>
    <t>UTILE /(PERDITA)</t>
  </si>
  <si>
    <t>DATI DEL PROGETTO</t>
  </si>
  <si>
    <t xml:space="preserve">CAPACITA' PRODUTTIVA MASSIMA </t>
  </si>
  <si>
    <t>TASSO DI OCCUPAZIONE / GRADO DI UTILIZZO PREVISTO</t>
  </si>
  <si>
    <t xml:space="preserve">ALTRI COSTI FISSI </t>
  </si>
  <si>
    <t>Inserire i dati nelle celle grigie</t>
  </si>
  <si>
    <t xml:space="preserve">NUMERO EDUCATORI PREVISTI </t>
  </si>
  <si>
    <t>COSTI VAR. TOTALI</t>
  </si>
  <si>
    <t>prezzo al punto di pareggio</t>
  </si>
  <si>
    <t>da determinare</t>
  </si>
  <si>
    <t>MARGINE DI CONTRIBUZIONE</t>
  </si>
  <si>
    <t>CONTO EONOMICO</t>
  </si>
  <si>
    <t>IMPORTI</t>
  </si>
  <si>
    <t>RT = CF/(1-cv)</t>
  </si>
  <si>
    <t>cv --&gt; coefficiente di incidenza dei costi variabili sui ricavi</t>
  </si>
  <si>
    <t>RISULTATO EC.</t>
  </si>
  <si>
    <t>AMMORTAMENTO</t>
  </si>
  <si>
    <t>IL PUNTO DI EQUILIBRIO IN TERMINI DI FATTURATO</t>
  </si>
  <si>
    <t>SETTIMANE  DI APERTURA</t>
  </si>
  <si>
    <r>
      <t xml:space="preserve">Costo variabile unitatio a settimana /utente   </t>
    </r>
    <r>
      <rPr>
        <b/>
        <sz val="11"/>
        <color rgb="FFFF0000"/>
        <rFont val="Calibri"/>
        <family val="2"/>
        <scheme val="minor"/>
      </rPr>
      <t>Cvu</t>
    </r>
  </si>
  <si>
    <r>
      <t xml:space="preserve">COSTI FISSI DEL PERIODO ( 4 MESI APERTURA CENTRO) 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CF</t>
    </r>
  </si>
  <si>
    <t>BENI STRUMENTATI UTILIZZATI NEL PERIODO</t>
  </si>
  <si>
    <t>MESI DI APERTURA</t>
  </si>
  <si>
    <r>
      <t xml:space="preserve">NUMERO UTENTI PROGRAMMATI  </t>
    </r>
    <r>
      <rPr>
        <b/>
        <sz val="11"/>
        <color rgb="FFFF0000"/>
        <rFont val="Calibri"/>
        <family val="2"/>
        <scheme val="minor"/>
      </rPr>
      <t>(U)</t>
    </r>
  </si>
  <si>
    <r>
      <t>MARGINE DI SICUREZZA   (MS)  --&gt;</t>
    </r>
    <r>
      <rPr>
        <b/>
        <sz val="11"/>
        <color rgb="FFFF0000"/>
        <rFont val="Calibri"/>
        <family val="2"/>
        <scheme val="minor"/>
      </rPr>
      <t xml:space="preserve"> U-BEP</t>
    </r>
  </si>
  <si>
    <r>
      <t xml:space="preserve">calcolo del punto di pareggio ( B.E.P.) ---&gt; </t>
    </r>
    <r>
      <rPr>
        <b/>
        <sz val="11"/>
        <color rgb="FFFF0000"/>
        <rFont val="Calibri"/>
        <family val="2"/>
        <scheme val="minor"/>
      </rPr>
      <t xml:space="preserve">  Q = ?????</t>
    </r>
  </si>
  <si>
    <r>
      <t xml:space="preserve">NUMERO COMPLESSIVO UTENTI PROGRAMMATI </t>
    </r>
    <r>
      <rPr>
        <sz val="11"/>
        <color rgb="FFFF0000"/>
        <rFont val="Calibri"/>
        <family val="2"/>
        <scheme val="minor"/>
      </rPr>
      <t>(</t>
    </r>
    <r>
      <rPr>
        <b/>
        <sz val="11"/>
        <color rgb="FFFF0000"/>
        <rFont val="Calibri"/>
        <family val="2"/>
        <scheme val="minor"/>
      </rPr>
      <t>U)</t>
    </r>
  </si>
  <si>
    <t>Quanti utenti sono necessari per ottenere il pareggio di bilancio ?</t>
  </si>
  <si>
    <t>NUMERO UTENTI PROGRAMMATI</t>
  </si>
  <si>
    <t>TARIFFA SETTIMANALE A CARICO FAMIGLIE ????</t>
  </si>
  <si>
    <t>TARIFA SETTIMANALE A CARICO COMUNE ??????</t>
  </si>
  <si>
    <r>
      <t xml:space="preserve">TOTALE TARIFFA SETTIMANALE </t>
    </r>
    <r>
      <rPr>
        <b/>
        <sz val="11"/>
        <color rgb="FFFF0000"/>
        <rFont val="Calibri"/>
        <family val="2"/>
        <scheme val="minor"/>
      </rPr>
      <t>(Pu) ---????????</t>
    </r>
  </si>
  <si>
    <r>
      <t xml:space="preserve">NUMERO UTENTI PROGRAMMATI </t>
    </r>
    <r>
      <rPr>
        <b/>
        <sz val="11"/>
        <color rgb="FFFF0000"/>
        <rFont val="Calibri"/>
        <family val="2"/>
        <scheme val="minor"/>
      </rPr>
      <t xml:space="preserve"> (Q)</t>
    </r>
  </si>
  <si>
    <r>
      <t xml:space="preserve">prezzo unitario a settimana per utente    </t>
    </r>
    <r>
      <rPr>
        <b/>
        <sz val="11"/>
        <color rgb="FFFF0000"/>
        <rFont val="Calibri"/>
        <family val="2"/>
        <scheme val="minor"/>
      </rPr>
      <t>Pu  ?????</t>
    </r>
  </si>
  <si>
    <t>CALCOLO DEL PREZZO AL PUNTO DI PAREGGIO</t>
  </si>
  <si>
    <r>
      <rPr>
        <b/>
        <sz val="16"/>
        <color theme="1"/>
        <rFont val="Calibri"/>
        <family val="2"/>
        <scheme val="minor"/>
      </rPr>
      <t xml:space="preserve">R=C --&gt; Pu*Q=Cvu*Q+CF </t>
    </r>
    <r>
      <rPr>
        <b/>
        <sz val="16"/>
        <color rgb="FFFF0000"/>
        <rFont val="Calibri"/>
        <family val="2"/>
        <scheme val="minor"/>
      </rPr>
      <t xml:space="preserve">  --&gt; Pu= Cvu + CF/Q   </t>
    </r>
  </si>
  <si>
    <t>PREZZO PROGRAMMATO</t>
  </si>
  <si>
    <t>PU</t>
  </si>
  <si>
    <t>D2 - EDUCATORE LAUREATO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</si>
</sst>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€&quot;;[Red]\-#,##0\ &quot;€&quot;"/>
    <numFmt numFmtId="8" formatCode="#,##0.00\ &quot;€&quot;;[Red]\-#,##0.00\ &quot;€&quot;"/>
    <numFmt numFmtId="164" formatCode="&quot;€&quot;\ #,##0.00;[Red]\-&quot;€&quot;\ #,##0.00"/>
    <numFmt numFmtId="165" formatCode="#,##0.00_ ;[Red]\-#,##0.00\ "/>
    <numFmt numFmtId="166" formatCode="#,##0_ ;[Red]\-#,##0\ "/>
    <numFmt numFmtId="167" formatCode="0.000%"/>
    <numFmt numFmtId="168" formatCode="0.00000%"/>
    <numFmt numFmtId="170" formatCode="#,##0\ _€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8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/>
    </xf>
    <xf numFmtId="166" fontId="0" fillId="0" borderId="1" xfId="0" applyNumberFormat="1" applyBorder="1"/>
    <xf numFmtId="0" fontId="1" fillId="2" borderId="1" xfId="0" applyFont="1" applyFill="1" applyBorder="1"/>
    <xf numFmtId="0" fontId="1" fillId="0" borderId="1" xfId="0" applyFont="1" applyBorder="1"/>
    <xf numFmtId="164" fontId="1" fillId="0" borderId="1" xfId="0" applyNumberFormat="1" applyFont="1" applyBorder="1"/>
    <xf numFmtId="164" fontId="0" fillId="0" borderId="1" xfId="0" applyNumberFormat="1" applyBorder="1"/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9" fontId="0" fillId="0" borderId="1" xfId="0" applyNumberFormat="1" applyBorder="1"/>
    <xf numFmtId="0" fontId="0" fillId="0" borderId="1" xfId="0" applyBorder="1" applyAlignment="1">
      <alignment horizontal="center"/>
    </xf>
    <xf numFmtId="0" fontId="3" fillId="0" borderId="1" xfId="0" applyFont="1" applyBorder="1"/>
    <xf numFmtId="0" fontId="1" fillId="4" borderId="1" xfId="0" applyFont="1" applyFill="1" applyBorder="1"/>
    <xf numFmtId="164" fontId="1" fillId="4" borderId="1" xfId="0" applyNumberFormat="1" applyFont="1" applyFill="1" applyBorder="1"/>
    <xf numFmtId="165" fontId="0" fillId="0" borderId="1" xfId="0" applyNumberFormat="1" applyBorder="1" applyAlignment="1">
      <alignment horizontal="right"/>
    </xf>
    <xf numFmtId="167" fontId="0" fillId="0" borderId="1" xfId="1" applyNumberFormat="1" applyFont="1" applyBorder="1"/>
    <xf numFmtId="165" fontId="0" fillId="0" borderId="1" xfId="0" applyNumberFormat="1" applyBorder="1"/>
    <xf numFmtId="165" fontId="1" fillId="0" borderId="1" xfId="0" applyNumberFormat="1" applyFont="1" applyBorder="1" applyAlignment="1">
      <alignment horizontal="right"/>
    </xf>
    <xf numFmtId="164" fontId="1" fillId="5" borderId="1" xfId="0" applyNumberFormat="1" applyFont="1" applyFill="1" applyBorder="1"/>
    <xf numFmtId="164" fontId="1" fillId="0" borderId="0" xfId="0" applyNumberFormat="1" applyFont="1"/>
    <xf numFmtId="0" fontId="5" fillId="3" borderId="3" xfId="0" applyFont="1" applyFill="1" applyBorder="1"/>
    <xf numFmtId="2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9" fontId="1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/>
    <xf numFmtId="164" fontId="1" fillId="3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164" fontId="0" fillId="3" borderId="1" xfId="0" applyNumberFormat="1" applyFill="1" applyBorder="1"/>
    <xf numFmtId="9" fontId="0" fillId="3" borderId="1" xfId="1" applyFont="1" applyFill="1" applyBorder="1" applyAlignment="1">
      <alignment horizontal="center"/>
    </xf>
    <xf numFmtId="164" fontId="0" fillId="0" borderId="2" xfId="0" applyNumberFormat="1" applyBorder="1"/>
    <xf numFmtId="164" fontId="1" fillId="5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9" fontId="1" fillId="2" borderId="1" xfId="1" applyFont="1" applyFill="1" applyBorder="1" applyAlignment="1">
      <alignment horizontal="center"/>
    </xf>
    <xf numFmtId="0" fontId="1" fillId="0" borderId="1" xfId="0" applyFont="1" applyBorder="1" applyAlignment="1">
      <alignment wrapText="1"/>
    </xf>
    <xf numFmtId="8" fontId="0" fillId="2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/>
    <xf numFmtId="16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1" fillId="2" borderId="1" xfId="0" applyFont="1" applyFill="1" applyBorder="1" applyAlignment="1">
      <alignment horizontal="center" wrapText="1"/>
    </xf>
    <xf numFmtId="0" fontId="6" fillId="0" borderId="0" xfId="0" applyFont="1"/>
    <xf numFmtId="2" fontId="1" fillId="0" borderId="1" xfId="0" applyNumberFormat="1" applyFont="1" applyBorder="1" applyAlignment="1">
      <alignment horizontal="center"/>
    </xf>
    <xf numFmtId="0" fontId="7" fillId="3" borderId="1" xfId="0" applyFont="1" applyFill="1" applyBorder="1"/>
    <xf numFmtId="165" fontId="1" fillId="0" borderId="1" xfId="0" applyNumberFormat="1" applyFont="1" applyBorder="1" applyAlignment="1">
      <alignment horizontal="center"/>
    </xf>
    <xf numFmtId="0" fontId="4" fillId="0" borderId="0" xfId="0" applyFont="1"/>
    <xf numFmtId="166" fontId="1" fillId="0" borderId="1" xfId="0" applyNumberFormat="1" applyFont="1" applyBorder="1" applyAlignment="1">
      <alignment horizontal="center"/>
    </xf>
    <xf numFmtId="8" fontId="1" fillId="2" borderId="1" xfId="0" applyNumberFormat="1" applyFont="1" applyFill="1" applyBorder="1" applyAlignment="1">
      <alignment horizontal="center"/>
    </xf>
    <xf numFmtId="8" fontId="1" fillId="3" borderId="1" xfId="0" applyNumberFormat="1" applyFont="1" applyFill="1" applyBorder="1" applyAlignment="1">
      <alignment horizontal="center"/>
    </xf>
    <xf numFmtId="8" fontId="0" fillId="0" borderId="0" xfId="0" applyNumberFormat="1"/>
    <xf numFmtId="6" fontId="0" fillId="0" borderId="0" xfId="0" applyNumberFormat="1"/>
    <xf numFmtId="6" fontId="0" fillId="0" borderId="1" xfId="0" applyNumberFormat="1" applyBorder="1"/>
    <xf numFmtId="6" fontId="1" fillId="0" borderId="1" xfId="0" applyNumberFormat="1" applyFont="1" applyBorder="1"/>
    <xf numFmtId="0" fontId="0" fillId="6" borderId="1" xfId="0" applyFill="1" applyBorder="1"/>
    <xf numFmtId="6" fontId="0" fillId="6" borderId="1" xfId="0" applyNumberFormat="1" applyFill="1" applyBorder="1"/>
    <xf numFmtId="6" fontId="1" fillId="2" borderId="1" xfId="0" applyNumberFormat="1" applyFont="1" applyFill="1" applyBorder="1"/>
    <xf numFmtId="0" fontId="6" fillId="0" borderId="1" xfId="0" applyFont="1" applyBorder="1"/>
    <xf numFmtId="6" fontId="8" fillId="0" borderId="1" xfId="0" applyNumberFormat="1" applyFont="1" applyBorder="1"/>
    <xf numFmtId="168" fontId="9" fillId="0" borderId="1" xfId="1" applyNumberFormat="1" applyFont="1" applyBorder="1"/>
    <xf numFmtId="165" fontId="0" fillId="0" borderId="0" xfId="0" applyNumberFormat="1"/>
    <xf numFmtId="6" fontId="1" fillId="2" borderId="1" xfId="0" applyNumberFormat="1" applyFont="1" applyFill="1" applyBorder="1" applyAlignment="1">
      <alignment horizontal="center"/>
    </xf>
    <xf numFmtId="6" fontId="1" fillId="2" borderId="1" xfId="0" applyNumberFormat="1" applyFont="1" applyFill="1" applyBorder="1" applyAlignment="1">
      <alignment horizontal="center" wrapText="1"/>
    </xf>
    <xf numFmtId="8" fontId="1" fillId="2" borderId="1" xfId="0" applyNumberFormat="1" applyFont="1" applyFill="1" applyBorder="1" applyAlignment="1">
      <alignment horizontal="center" wrapText="1"/>
    </xf>
    <xf numFmtId="164" fontId="0" fillId="3" borderId="2" xfId="0" applyNumberFormat="1" applyFill="1" applyBorder="1"/>
    <xf numFmtId="164" fontId="1" fillId="4" borderId="2" xfId="0" applyNumberFormat="1" applyFont="1" applyFill="1" applyBorder="1"/>
    <xf numFmtId="0" fontId="0" fillId="0" borderId="1" xfId="0" applyFill="1" applyBorder="1" applyAlignment="1">
      <alignment horizontal="center"/>
    </xf>
    <xf numFmtId="2" fontId="1" fillId="2" borderId="1" xfId="0" applyNumberFormat="1" applyFont="1" applyFill="1" applyBorder="1"/>
    <xf numFmtId="0" fontId="0" fillId="0" borderId="1" xfId="0" applyFill="1" applyBorder="1"/>
    <xf numFmtId="166" fontId="1" fillId="0" borderId="1" xfId="0" applyNumberFormat="1" applyFont="1" applyBorder="1"/>
    <xf numFmtId="166" fontId="1" fillId="0" borderId="1" xfId="0" applyNumberFormat="1" applyFont="1" applyFill="1" applyBorder="1"/>
    <xf numFmtId="166" fontId="0" fillId="0" borderId="1" xfId="0" applyNumberFormat="1" applyFill="1" applyBorder="1"/>
    <xf numFmtId="0" fontId="1" fillId="0" borderId="0" xfId="0" applyFont="1" applyBorder="1"/>
    <xf numFmtId="164" fontId="0" fillId="0" borderId="0" xfId="0" applyNumberFormat="1" applyBorder="1"/>
    <xf numFmtId="164" fontId="1" fillId="5" borderId="0" xfId="0" applyNumberFormat="1" applyFont="1" applyFill="1" applyBorder="1"/>
    <xf numFmtId="0" fontId="11" fillId="0" borderId="0" xfId="0" applyFont="1"/>
    <xf numFmtId="0" fontId="0" fillId="0" borderId="0" xfId="0" applyBorder="1"/>
    <xf numFmtId="164" fontId="0" fillId="7" borderId="1" xfId="0" applyNumberFormat="1" applyFill="1" applyBorder="1"/>
    <xf numFmtId="6" fontId="0" fillId="0" borderId="1" xfId="0" applyNumberFormat="1" applyFill="1" applyBorder="1"/>
    <xf numFmtId="0" fontId="13" fillId="0" borderId="0" xfId="0" applyFont="1"/>
    <xf numFmtId="164" fontId="13" fillId="0" borderId="0" xfId="0" applyNumberFormat="1" applyFont="1"/>
    <xf numFmtId="166" fontId="13" fillId="0" borderId="0" xfId="0" applyNumberFormat="1" applyFont="1"/>
    <xf numFmtId="170" fontId="1" fillId="0" borderId="1" xfId="0" applyNumberFormat="1" applyFont="1" applyBorder="1"/>
    <xf numFmtId="170" fontId="0" fillId="0" borderId="1" xfId="0" applyNumberFormat="1" applyBorder="1"/>
    <xf numFmtId="170" fontId="0" fillId="0" borderId="1" xfId="0" applyNumberFormat="1" applyFill="1" applyBorder="1"/>
    <xf numFmtId="170" fontId="1" fillId="2" borderId="1" xfId="0" applyNumberFormat="1" applyFont="1" applyFill="1" applyBorder="1"/>
    <xf numFmtId="170" fontId="0" fillId="2" borderId="1" xfId="0" applyNumberFormat="1" applyFill="1" applyBorder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it-IT"/>
              <a:t>BEP CENTRO ESTIVO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'BEP CENTRO ESTIVO'!$E$38</c:f>
              <c:strCache>
                <c:ptCount val="1"/>
                <c:pt idx="0">
                  <c:v>RICAVI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5"/>
              <c:layout>
                <c:manualLayout>
                  <c:x val="-2.960297175967758E-2"/>
                  <c:y val="5.78014763108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572-4277-BFFF-7D2C8CCA3A16}"/>
                </c:ext>
              </c:extLst>
            </c:dLbl>
            <c:dLbl>
              <c:idx val="6"/>
              <c:layout>
                <c:manualLayout>
                  <c:x val="-4.5632115657673937E-2"/>
                  <c:y val="-4.95441225521334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572-4277-BFFF-7D2C8CCA3A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'BEP CENTRO ESTIVO'!$D$39:$D$49</c:f>
              <c:numCache>
                <c:formatCode>General</c:formatCode>
                <c:ptCount val="11"/>
                <c:pt idx="0">
                  <c:v>50</c:v>
                </c:pt>
                <c:pt idx="1">
                  <c:v>100</c:v>
                </c:pt>
                <c:pt idx="2">
                  <c:v>150</c:v>
                </c:pt>
                <c:pt idx="3">
                  <c:v>200</c:v>
                </c:pt>
                <c:pt idx="4">
                  <c:v>250</c:v>
                </c:pt>
                <c:pt idx="5" formatCode="0.00">
                  <c:v>280.91758032407404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480</c:v>
                </c:pt>
              </c:numCache>
            </c:numRef>
          </c:cat>
          <c:val>
            <c:numRef>
              <c:f>'BEP CENTRO ESTIVO'!$E$39:$E$49</c:f>
              <c:numCache>
                <c:formatCode>#,##0_ ;[Red]\-#,##0\ </c:formatCode>
                <c:ptCount val="11"/>
                <c:pt idx="0">
                  <c:v>20000</c:v>
                </c:pt>
                <c:pt idx="1">
                  <c:v>40000</c:v>
                </c:pt>
                <c:pt idx="2">
                  <c:v>60000</c:v>
                </c:pt>
                <c:pt idx="3">
                  <c:v>80000</c:v>
                </c:pt>
                <c:pt idx="4">
                  <c:v>100000</c:v>
                </c:pt>
                <c:pt idx="5">
                  <c:v>112367.03212962962</c:v>
                </c:pt>
                <c:pt idx="6">
                  <c:v>120000</c:v>
                </c:pt>
                <c:pt idx="7">
                  <c:v>140000</c:v>
                </c:pt>
                <c:pt idx="8">
                  <c:v>160000</c:v>
                </c:pt>
                <c:pt idx="9">
                  <c:v>180000</c:v>
                </c:pt>
                <c:pt idx="10">
                  <c:v>192000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2-4277-BFFF-7D2C8CCA3A16}"/>
            </c:ext>
          </c:extLst>
        </c:ser>
        <c:ser>
          <c:idx val="4"/>
          <c:order val="1"/>
          <c:tx>
            <c:strRef>
              <c:f>'BEP CENTRO ESTIVO'!$H$38</c:f>
              <c:strCache>
                <c:ptCount val="1"/>
                <c:pt idx="0">
                  <c:v>TOTALE COSTI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3.7938126586635687E-2"/>
                  <c:y val="-3.8534317540548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572-4277-BFFF-7D2C8CCA3A16}"/>
                </c:ext>
              </c:extLst>
            </c:dLbl>
            <c:dLbl>
              <c:idx val="1"/>
              <c:layout>
                <c:manualLayout>
                  <c:x val="-3.2109346987364284E-2"/>
                  <c:y val="-3.8534317540548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572-4277-BFFF-7D2C8CCA3A16}"/>
                </c:ext>
              </c:extLst>
            </c:dLbl>
            <c:dLbl>
              <c:idx val="2"/>
              <c:layout>
                <c:manualLayout>
                  <c:x val="-4.1260530958220389E-2"/>
                  <c:y val="-3.57818662876520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572-4277-BFFF-7D2C8CCA3A16}"/>
                </c:ext>
              </c:extLst>
            </c:dLbl>
            <c:dLbl>
              <c:idx val="3"/>
              <c:layout>
                <c:manualLayout>
                  <c:x val="-3.5431751358948986E-2"/>
                  <c:y val="-3.0276963781859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572-4277-BFFF-7D2C8CCA3A16}"/>
                </c:ext>
              </c:extLst>
            </c:dLbl>
            <c:dLbl>
              <c:idx val="4"/>
              <c:layout>
                <c:manualLayout>
                  <c:x val="-3.5431751358948986E-2"/>
                  <c:y val="-4.40392200463409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572-4277-BFFF-7D2C8CCA3A16}"/>
                </c:ext>
              </c:extLst>
            </c:dLbl>
            <c:dLbl>
              <c:idx val="5"/>
              <c:layout>
                <c:manualLayout>
                  <c:x val="-2.960297175967758E-2"/>
                  <c:y val="-5.78014763108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72-4277-BFFF-7D2C8CCA3A16}"/>
                </c:ext>
              </c:extLst>
            </c:dLbl>
            <c:dLbl>
              <c:idx val="6"/>
              <c:layout>
                <c:manualLayout>
                  <c:x val="-3.9803336058402534E-2"/>
                  <c:y val="3.30294150347556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572-4277-BFFF-7D2C8CCA3A16}"/>
                </c:ext>
              </c:extLst>
            </c:dLbl>
            <c:dLbl>
              <c:idx val="7"/>
              <c:layout>
                <c:manualLayout>
                  <c:x val="-3.3974556459131132E-2"/>
                  <c:y val="3.5781866287651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572-4277-BFFF-7D2C8CCA3A16}"/>
                </c:ext>
              </c:extLst>
            </c:dLbl>
            <c:dLbl>
              <c:idx val="8"/>
              <c:layout>
                <c:manualLayout>
                  <c:x val="-3.3974556459131028E-2"/>
                  <c:y val="3.5781866287651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572-4277-BFFF-7D2C8CCA3A16}"/>
                </c:ext>
              </c:extLst>
            </c:dLbl>
            <c:dLbl>
              <c:idx val="9"/>
              <c:layout>
                <c:manualLayout>
                  <c:x val="-2.9602971759677688E-2"/>
                  <c:y val="4.67916712992371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572-4277-BFFF-7D2C8CCA3A16}"/>
                </c:ext>
              </c:extLst>
            </c:dLbl>
            <c:dLbl>
              <c:idx val="10"/>
              <c:layout>
                <c:manualLayout>
                  <c:x val="-3.4446251595599733E-2"/>
                  <c:y val="5.50490250579260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572-4277-BFFF-7D2C8CCA3A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'BEP CENTRO ESTIVO'!$D$39:$D$49</c:f>
              <c:numCache>
                <c:formatCode>General</c:formatCode>
                <c:ptCount val="11"/>
                <c:pt idx="0">
                  <c:v>50</c:v>
                </c:pt>
                <c:pt idx="1">
                  <c:v>100</c:v>
                </c:pt>
                <c:pt idx="2">
                  <c:v>150</c:v>
                </c:pt>
                <c:pt idx="3">
                  <c:v>200</c:v>
                </c:pt>
                <c:pt idx="4">
                  <c:v>250</c:v>
                </c:pt>
                <c:pt idx="5" formatCode="0.00">
                  <c:v>280.91758032407404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480</c:v>
                </c:pt>
              </c:numCache>
            </c:numRef>
          </c:cat>
          <c:val>
            <c:numRef>
              <c:f>'BEP CENTRO ESTIVO'!$H$39:$H$49</c:f>
              <c:numCache>
                <c:formatCode>#,##0_ ;[Red]\-#,##0\ </c:formatCode>
                <c:ptCount val="11"/>
                <c:pt idx="0">
                  <c:v>93893.625703703699</c:v>
                </c:pt>
                <c:pt idx="1">
                  <c:v>97893.625703703699</c:v>
                </c:pt>
                <c:pt idx="2">
                  <c:v>101893.6257037037</c:v>
                </c:pt>
                <c:pt idx="3">
                  <c:v>105893.6257037037</c:v>
                </c:pt>
                <c:pt idx="4">
                  <c:v>109893.6257037037</c:v>
                </c:pt>
                <c:pt idx="5">
                  <c:v>112367.03212962963</c:v>
                </c:pt>
                <c:pt idx="6">
                  <c:v>113893.6257037037</c:v>
                </c:pt>
                <c:pt idx="7">
                  <c:v>117893.6257037037</c:v>
                </c:pt>
                <c:pt idx="8">
                  <c:v>121893.6257037037</c:v>
                </c:pt>
                <c:pt idx="9">
                  <c:v>125893.6257037037</c:v>
                </c:pt>
                <c:pt idx="10">
                  <c:v>128293.6257037037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572-4277-BFFF-7D2C8CCA3A16}"/>
            </c:ext>
          </c:extLst>
        </c:ser>
        <c:ser>
          <c:idx val="5"/>
          <c:order val="2"/>
          <c:tx>
            <c:strRef>
              <c:f>'BEP CENTRO ESTIVO'!$I$38</c:f>
              <c:strCache>
                <c:ptCount val="1"/>
                <c:pt idx="0">
                  <c:v>UTILE /(PERDITA)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3.7030994076560103E-2"/>
                  <c:y val="3.3029415034755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572-4277-BFFF-7D2C8CCA3A16}"/>
                </c:ext>
              </c:extLst>
            </c:dLbl>
            <c:dLbl>
              <c:idx val="1"/>
              <c:layout>
                <c:manualLayout>
                  <c:x val="-3.2659409377106548E-2"/>
                  <c:y val="4.12867687934444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572-4277-BFFF-7D2C8CCA3A16}"/>
                </c:ext>
              </c:extLst>
            </c:dLbl>
            <c:dLbl>
              <c:idx val="2"/>
              <c:layout>
                <c:manualLayout>
                  <c:x val="-3.2659409377106548E-2"/>
                  <c:y val="4.95441225521333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572-4277-BFFF-7D2C8CCA3A16}"/>
                </c:ext>
              </c:extLst>
            </c:dLbl>
            <c:dLbl>
              <c:idx val="3"/>
              <c:layout>
                <c:manualLayout>
                  <c:x val="-3.4116604276924402E-2"/>
                  <c:y val="5.78014763108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572-4277-BFFF-7D2C8CCA3A16}"/>
                </c:ext>
              </c:extLst>
            </c:dLbl>
            <c:dLbl>
              <c:idx val="4"/>
              <c:layout>
                <c:manualLayout>
                  <c:x val="-3.0794199905339648E-2"/>
                  <c:y val="6.33063788166151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572-4277-BFFF-7D2C8CCA3A16}"/>
                </c:ext>
              </c:extLst>
            </c:dLbl>
            <c:dLbl>
              <c:idx val="6"/>
              <c:layout>
                <c:manualLayout>
                  <c:x val="-3.0244137515597437E-2"/>
                  <c:y val="-6.33063788166150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572-4277-BFFF-7D2C8CCA3A16}"/>
                </c:ext>
              </c:extLst>
            </c:dLbl>
            <c:dLbl>
              <c:idx val="7"/>
              <c:layout>
                <c:manualLayout>
                  <c:x val="-3.7938126586635791E-2"/>
                  <c:y val="-6.33063788166151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572-4277-BFFF-7D2C8CCA3A16}"/>
                </c:ext>
              </c:extLst>
            </c:dLbl>
            <c:dLbl>
              <c:idx val="8"/>
              <c:layout>
                <c:manualLayout>
                  <c:x val="-5.1052880684996339E-2"/>
                  <c:y val="-5.22965738050297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572-4277-BFFF-7D2C8CCA3A16}"/>
                </c:ext>
              </c:extLst>
            </c:dLbl>
            <c:dLbl>
              <c:idx val="9"/>
              <c:layout>
                <c:manualLayout>
                  <c:x val="-6.4167634783356992E-2"/>
                  <c:y val="-3.85343175405483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572-4277-BFFF-7D2C8CCA3A16}"/>
                </c:ext>
              </c:extLst>
            </c:dLbl>
            <c:dLbl>
              <c:idx val="10"/>
              <c:layout>
                <c:manualLayout>
                  <c:x val="-6.5624829683174846E-2"/>
                  <c:y val="-3.8534317540548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572-4277-BFFF-7D2C8CCA3A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'BEP CENTRO ESTIVO'!$D$39:$D$49</c:f>
              <c:numCache>
                <c:formatCode>General</c:formatCode>
                <c:ptCount val="11"/>
                <c:pt idx="0">
                  <c:v>50</c:v>
                </c:pt>
                <c:pt idx="1">
                  <c:v>100</c:v>
                </c:pt>
                <c:pt idx="2">
                  <c:v>150</c:v>
                </c:pt>
                <c:pt idx="3">
                  <c:v>200</c:v>
                </c:pt>
                <c:pt idx="4">
                  <c:v>250</c:v>
                </c:pt>
                <c:pt idx="5" formatCode="0.00">
                  <c:v>280.91758032407404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480</c:v>
                </c:pt>
              </c:numCache>
            </c:numRef>
          </c:cat>
          <c:val>
            <c:numRef>
              <c:f>'BEP CENTRO ESTIVO'!$I$39:$I$49</c:f>
              <c:numCache>
                <c:formatCode>#,##0_ ;[Red]\-#,##0\ </c:formatCode>
                <c:ptCount val="11"/>
                <c:pt idx="0">
                  <c:v>-73893.625703703699</c:v>
                </c:pt>
                <c:pt idx="1">
                  <c:v>-57893.625703703699</c:v>
                </c:pt>
                <c:pt idx="2">
                  <c:v>-41893.625703703699</c:v>
                </c:pt>
                <c:pt idx="3">
                  <c:v>-25893.625703703699</c:v>
                </c:pt>
                <c:pt idx="4">
                  <c:v>-9893.6257037036994</c:v>
                </c:pt>
                <c:pt idx="5">
                  <c:v>0</c:v>
                </c:pt>
                <c:pt idx="6">
                  <c:v>6106.3742962963006</c:v>
                </c:pt>
                <c:pt idx="7">
                  <c:v>22106.374296296301</c:v>
                </c:pt>
                <c:pt idx="8">
                  <c:v>38106.374296296301</c:v>
                </c:pt>
                <c:pt idx="9">
                  <c:v>54106.374296296301</c:v>
                </c:pt>
                <c:pt idx="10">
                  <c:v>63706.374296296301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572-4277-BFFF-7D2C8CCA3A1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58586671"/>
        <c:axId val="1458604911"/>
      </c:lineChart>
      <c:catAx>
        <c:axId val="1458586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58604911"/>
        <c:crosses val="autoZero"/>
        <c:auto val="1"/>
        <c:lblAlgn val="ctr"/>
        <c:lblOffset val="100"/>
        <c:noMultiLvlLbl val="0"/>
      </c:catAx>
      <c:valAx>
        <c:axId val="1458604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58586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B.E.P.  -  CALCOLO DEL PREZZO AL PUNTO DI PAREGGIO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'BEP CENTRO ESTIVO  Pu'!$E$39</c:f>
              <c:strCache>
                <c:ptCount val="1"/>
                <c:pt idx="0">
                  <c:v>RICAVI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-3.7302250083054149E-2"/>
                  <c:y val="-5.47374606990279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F6-40EF-9DDA-A610D5151D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'BEP CENTRO ESTIVO  Pu'!$D$40:$D$51</c:f>
              <c:numCache>
                <c:formatCode>"€"#,##0_);[Red]\("€"#,##0\)</c:formatCode>
                <c:ptCount val="12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 formatCode="&quot;€&quot;#,##0.00_);[Red]\(&quot;€&quot;#,##0.00\)">
                  <c:v>329.70451584362138</c:v>
                </c:pt>
                <c:pt idx="8">
                  <c:v>350</c:v>
                </c:pt>
                <c:pt idx="9">
                  <c:v>400</c:v>
                </c:pt>
                <c:pt idx="10">
                  <c:v>450</c:v>
                </c:pt>
                <c:pt idx="11">
                  <c:v>500</c:v>
                </c:pt>
              </c:numCache>
            </c:numRef>
          </c:cat>
          <c:val>
            <c:numRef>
              <c:f>'BEP CENTRO ESTIVO  Pu'!$E$40:$E$51</c:f>
              <c:numCache>
                <c:formatCode>#,##0\ _€</c:formatCode>
                <c:ptCount val="12"/>
                <c:pt idx="0">
                  <c:v>0</c:v>
                </c:pt>
                <c:pt idx="1">
                  <c:v>18000</c:v>
                </c:pt>
                <c:pt idx="2">
                  <c:v>36000</c:v>
                </c:pt>
                <c:pt idx="3">
                  <c:v>54000</c:v>
                </c:pt>
                <c:pt idx="4">
                  <c:v>72000</c:v>
                </c:pt>
                <c:pt idx="5">
                  <c:v>90000</c:v>
                </c:pt>
                <c:pt idx="6">
                  <c:v>108000</c:v>
                </c:pt>
                <c:pt idx="7">
                  <c:v>118693.6257037037</c:v>
                </c:pt>
                <c:pt idx="8">
                  <c:v>126000</c:v>
                </c:pt>
                <c:pt idx="9">
                  <c:v>144000</c:v>
                </c:pt>
                <c:pt idx="10">
                  <c:v>162000</c:v>
                </c:pt>
                <c:pt idx="11">
                  <c:v>180000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F6-40EF-9DDA-A610D5151DBB}"/>
            </c:ext>
          </c:extLst>
        </c:ser>
        <c:ser>
          <c:idx val="2"/>
          <c:order val="1"/>
          <c:tx>
            <c:strRef>
              <c:f>'BEP CENTRO ESTIVO  Pu'!$H$39</c:f>
              <c:strCache>
                <c:ptCount val="1"/>
                <c:pt idx="0">
                  <c:v>TOTALE COSTI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'BEP CENTRO ESTIVO  Pu'!$D$40:$D$51</c:f>
              <c:numCache>
                <c:formatCode>"€"#,##0_);[Red]\("€"#,##0\)</c:formatCode>
                <c:ptCount val="12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 formatCode="&quot;€&quot;#,##0.00_);[Red]\(&quot;€&quot;#,##0.00\)">
                  <c:v>329.70451584362138</c:v>
                </c:pt>
                <c:pt idx="8">
                  <c:v>350</c:v>
                </c:pt>
                <c:pt idx="9">
                  <c:v>400</c:v>
                </c:pt>
                <c:pt idx="10">
                  <c:v>450</c:v>
                </c:pt>
                <c:pt idx="11">
                  <c:v>500</c:v>
                </c:pt>
              </c:numCache>
            </c:numRef>
          </c:cat>
          <c:val>
            <c:numRef>
              <c:f>'BEP CENTRO ESTIVO  Pu'!$H$40:$H$51</c:f>
              <c:numCache>
                <c:formatCode>#,##0\ _€</c:formatCode>
                <c:ptCount val="12"/>
                <c:pt idx="0">
                  <c:v>118693.6257037037</c:v>
                </c:pt>
                <c:pt idx="1">
                  <c:v>118693.6257037037</c:v>
                </c:pt>
                <c:pt idx="2">
                  <c:v>118693.6257037037</c:v>
                </c:pt>
                <c:pt idx="3">
                  <c:v>118693.6257037037</c:v>
                </c:pt>
                <c:pt idx="4">
                  <c:v>118693.6257037037</c:v>
                </c:pt>
                <c:pt idx="5">
                  <c:v>118693.6257037037</c:v>
                </c:pt>
                <c:pt idx="6">
                  <c:v>118693.6257037037</c:v>
                </c:pt>
                <c:pt idx="7">
                  <c:v>118693.6257037037</c:v>
                </c:pt>
                <c:pt idx="8">
                  <c:v>118693.6257037037</c:v>
                </c:pt>
                <c:pt idx="9">
                  <c:v>118693.6257037037</c:v>
                </c:pt>
                <c:pt idx="10">
                  <c:v>118693.6257037037</c:v>
                </c:pt>
                <c:pt idx="11">
                  <c:v>118693.6257037037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F6-40EF-9DDA-A610D5151DBB}"/>
            </c:ext>
          </c:extLst>
        </c:ser>
        <c:ser>
          <c:idx val="3"/>
          <c:order val="2"/>
          <c:tx>
            <c:strRef>
              <c:f>'BEP CENTRO ESTIVO  Pu'!$I$39</c:f>
              <c:strCache>
                <c:ptCount val="1"/>
                <c:pt idx="0">
                  <c:v>UTILE /(PERDITA)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'BEP CENTRO ESTIVO  Pu'!$D$40:$D$51</c:f>
              <c:numCache>
                <c:formatCode>"€"#,##0_);[Red]\("€"#,##0\)</c:formatCode>
                <c:ptCount val="12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 formatCode="&quot;€&quot;#,##0.00_);[Red]\(&quot;€&quot;#,##0.00\)">
                  <c:v>329.70451584362138</c:v>
                </c:pt>
                <c:pt idx="8">
                  <c:v>350</c:v>
                </c:pt>
                <c:pt idx="9">
                  <c:v>400</c:v>
                </c:pt>
                <c:pt idx="10">
                  <c:v>450</c:v>
                </c:pt>
                <c:pt idx="11">
                  <c:v>500</c:v>
                </c:pt>
              </c:numCache>
            </c:numRef>
          </c:cat>
          <c:val>
            <c:numRef>
              <c:f>'BEP CENTRO ESTIVO  Pu'!$I$40:$I$51</c:f>
              <c:numCache>
                <c:formatCode>#,##0\ _€</c:formatCode>
                <c:ptCount val="12"/>
                <c:pt idx="0">
                  <c:v>-118693.6257037037</c:v>
                </c:pt>
                <c:pt idx="1">
                  <c:v>-100693.6257037037</c:v>
                </c:pt>
                <c:pt idx="2">
                  <c:v>-82693.625703703699</c:v>
                </c:pt>
                <c:pt idx="3">
                  <c:v>-64693.625703703699</c:v>
                </c:pt>
                <c:pt idx="4">
                  <c:v>-46693.625703703699</c:v>
                </c:pt>
                <c:pt idx="5">
                  <c:v>-28693.625703703699</c:v>
                </c:pt>
                <c:pt idx="6">
                  <c:v>-10693.625703703699</c:v>
                </c:pt>
                <c:pt idx="7">
                  <c:v>0</c:v>
                </c:pt>
                <c:pt idx="8">
                  <c:v>7306.3742962963006</c:v>
                </c:pt>
                <c:pt idx="9">
                  <c:v>25306.374296296301</c:v>
                </c:pt>
                <c:pt idx="10">
                  <c:v>43306.374296296301</c:v>
                </c:pt>
                <c:pt idx="11">
                  <c:v>61306.374296296301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F6-40EF-9DDA-A610D5151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58530031"/>
        <c:axId val="1458526191"/>
      </c:barChart>
      <c:catAx>
        <c:axId val="1458530031"/>
        <c:scaling>
          <c:orientation val="minMax"/>
        </c:scaling>
        <c:delete val="0"/>
        <c:axPos val="b"/>
        <c:numFmt formatCode="&quot;€&quot;#,##0_);[Red]\(&quot;€&quot;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58526191"/>
        <c:crosses val="autoZero"/>
        <c:auto val="1"/>
        <c:lblAlgn val="ctr"/>
        <c:lblOffset val="100"/>
        <c:noMultiLvlLbl val="0"/>
      </c:catAx>
      <c:valAx>
        <c:axId val="1458526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58530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B.E.P SUF FATTURATO 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'CALCOLO BEP X FATTURATO'!$G$15</c:f>
              <c:strCache>
                <c:ptCount val="1"/>
                <c:pt idx="0">
                  <c:v>RISULTATO EC.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'CALCOLO BEP X FATTURATO'!$C$16:$C$23</c:f>
              <c:numCache>
                <c:formatCode>"€"#,##0_);[Red]\("€"#,##0\)</c:formatCode>
                <c:ptCount val="8"/>
                <c:pt idx="0">
                  <c:v>0</c:v>
                </c:pt>
                <c:pt idx="1">
                  <c:v>100000</c:v>
                </c:pt>
                <c:pt idx="2">
                  <c:v>200000</c:v>
                </c:pt>
                <c:pt idx="3">
                  <c:v>300000</c:v>
                </c:pt>
                <c:pt idx="4">
                  <c:v>400000</c:v>
                </c:pt>
                <c:pt idx="5">
                  <c:v>480000</c:v>
                </c:pt>
                <c:pt idx="6">
                  <c:v>500000</c:v>
                </c:pt>
                <c:pt idx="7">
                  <c:v>600000</c:v>
                </c:pt>
              </c:numCache>
            </c:numRef>
          </c:cat>
          <c:val>
            <c:numRef>
              <c:f>'CALCOLO BEP X FATTURATO'!$G$16:$G$23</c:f>
              <c:numCache>
                <c:formatCode>#,##0.00_ ;[Red]\-#,##0.00\ </c:formatCode>
                <c:ptCount val="8"/>
                <c:pt idx="0">
                  <c:v>-180000</c:v>
                </c:pt>
                <c:pt idx="1">
                  <c:v>-142500</c:v>
                </c:pt>
                <c:pt idx="2">
                  <c:v>-105000</c:v>
                </c:pt>
                <c:pt idx="3">
                  <c:v>-67500</c:v>
                </c:pt>
                <c:pt idx="4">
                  <c:v>-30000</c:v>
                </c:pt>
                <c:pt idx="5">
                  <c:v>0</c:v>
                </c:pt>
                <c:pt idx="6">
                  <c:v>7500</c:v>
                </c:pt>
                <c:pt idx="7">
                  <c:v>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7E-4DF0-80A7-617ADA1B1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728191"/>
        <c:axId val="122727711"/>
      </c:lineChart>
      <c:catAx>
        <c:axId val="122728191"/>
        <c:scaling>
          <c:orientation val="minMax"/>
        </c:scaling>
        <c:delete val="0"/>
        <c:axPos val="b"/>
        <c:numFmt formatCode="&quot;€&quot;#,##0_);[Red]\(&quot;€&quot;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2727711"/>
        <c:crosses val="autoZero"/>
        <c:auto val="1"/>
        <c:lblAlgn val="ctr"/>
        <c:lblOffset val="100"/>
        <c:noMultiLvlLbl val="0"/>
      </c:catAx>
      <c:valAx>
        <c:axId val="122727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2728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PUNTO DI EQUILIBRIO IN TERMINI DI FATTURATO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'CALCOLO BEP X FATTURATO'!$C$15</c:f>
              <c:strCache>
                <c:ptCount val="1"/>
                <c:pt idx="0">
                  <c:v>RICAVI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'CALCOLO BEP X FATTURATO'!$C$16:$C$23</c:f>
              <c:numCache>
                <c:formatCode>"€"#,##0_);[Red]\("€"#,##0\)</c:formatCode>
                <c:ptCount val="8"/>
                <c:pt idx="0">
                  <c:v>0</c:v>
                </c:pt>
                <c:pt idx="1">
                  <c:v>100000</c:v>
                </c:pt>
                <c:pt idx="2">
                  <c:v>200000</c:v>
                </c:pt>
                <c:pt idx="3">
                  <c:v>300000</c:v>
                </c:pt>
                <c:pt idx="4">
                  <c:v>400000</c:v>
                </c:pt>
                <c:pt idx="5">
                  <c:v>480000</c:v>
                </c:pt>
                <c:pt idx="6">
                  <c:v>500000</c:v>
                </c:pt>
                <c:pt idx="7">
                  <c:v>600000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86-4622-A7A0-004AB2A0CFF4}"/>
            </c:ext>
          </c:extLst>
        </c:ser>
        <c:ser>
          <c:idx val="1"/>
          <c:order val="1"/>
          <c:tx>
            <c:strRef>
              <c:f>'CALCOLO BEP X FATTURATO'!$F$15</c:f>
              <c:strCache>
                <c:ptCount val="1"/>
                <c:pt idx="0">
                  <c:v>COSTI TOTALI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'CALCOLO BEP X FATTURATO'!$F$16:$F$23</c:f>
              <c:numCache>
                <c:formatCode>#,##0.00_ ;[Red]\-#,##0.00\ </c:formatCode>
                <c:ptCount val="8"/>
                <c:pt idx="0">
                  <c:v>180000</c:v>
                </c:pt>
                <c:pt idx="1">
                  <c:v>242500</c:v>
                </c:pt>
                <c:pt idx="2">
                  <c:v>305000</c:v>
                </c:pt>
                <c:pt idx="3">
                  <c:v>367500</c:v>
                </c:pt>
                <c:pt idx="4">
                  <c:v>430000</c:v>
                </c:pt>
                <c:pt idx="5">
                  <c:v>480000</c:v>
                </c:pt>
                <c:pt idx="6">
                  <c:v>492500</c:v>
                </c:pt>
                <c:pt idx="7">
                  <c:v>555000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86-4622-A7A0-004AB2A0CFF4}"/>
            </c:ext>
          </c:extLst>
        </c:ser>
        <c:ser>
          <c:idx val="2"/>
          <c:order val="2"/>
          <c:tx>
            <c:strRef>
              <c:f>'CALCOLO BEP X FATTURATO'!$G$15</c:f>
              <c:strCache>
                <c:ptCount val="1"/>
                <c:pt idx="0">
                  <c:v>RISULTATO EC.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'CALCOLO BEP X FATTURATO'!$G$16:$G$23</c:f>
              <c:numCache>
                <c:formatCode>#,##0.00_ ;[Red]\-#,##0.00\ </c:formatCode>
                <c:ptCount val="8"/>
                <c:pt idx="0">
                  <c:v>-180000</c:v>
                </c:pt>
                <c:pt idx="1">
                  <c:v>-142500</c:v>
                </c:pt>
                <c:pt idx="2">
                  <c:v>-105000</c:v>
                </c:pt>
                <c:pt idx="3">
                  <c:v>-67500</c:v>
                </c:pt>
                <c:pt idx="4">
                  <c:v>-30000</c:v>
                </c:pt>
                <c:pt idx="5">
                  <c:v>0</c:v>
                </c:pt>
                <c:pt idx="6">
                  <c:v>7500</c:v>
                </c:pt>
                <c:pt idx="7">
                  <c:v>45000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86-4622-A7A0-004AB2A0C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1882879"/>
        <c:axId val="211883359"/>
      </c:barChart>
      <c:catAx>
        <c:axId val="211882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11883359"/>
        <c:crosses val="autoZero"/>
        <c:auto val="1"/>
        <c:lblAlgn val="ctr"/>
        <c:lblOffset val="100"/>
        <c:noMultiLvlLbl val="0"/>
      </c:catAx>
      <c:valAx>
        <c:axId val="211883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#,##0_);[Red]\(&quot;€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11882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1270000</xdr:colOff>
      <xdr:row>49</xdr:row>
      <xdr:rowOff>164305</xdr:rowOff>
    </xdr:from>
    <xdr:to>
      <xdr:col>8</xdr:col>
      <xdr:colOff>642937</xdr:colOff>
      <xdr:row>74</xdr:row>
      <xdr:rowOff>15874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559D61E-4EEE-BA98-A374-067C4B0E09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1579563</xdr:colOff>
      <xdr:row>51</xdr:row>
      <xdr:rowOff>100806</xdr:rowOff>
    </xdr:from>
    <xdr:to>
      <xdr:col>10</xdr:col>
      <xdr:colOff>198437</xdr:colOff>
      <xdr:row>79</xdr:row>
      <xdr:rowOff>103188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4F3697C-1A6F-9126-2537-66024717ED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1747836</xdr:colOff>
      <xdr:row>24</xdr:row>
      <xdr:rowOff>128587</xdr:rowOff>
    </xdr:from>
    <xdr:to>
      <xdr:col>12</xdr:col>
      <xdr:colOff>438149</xdr:colOff>
      <xdr:row>47</xdr:row>
      <xdr:rowOff>66675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8300DC8-62D0-028E-E4C9-E242709A24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1719261</xdr:colOff>
      <xdr:row>50</xdr:row>
      <xdr:rowOff>185736</xdr:rowOff>
    </xdr:from>
    <xdr:to>
      <xdr:col>12</xdr:col>
      <xdr:colOff>161924</xdr:colOff>
      <xdr:row>74</xdr:row>
      <xdr:rowOff>76199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AEDAA7A-F65E-E4D9-3B7F-0E9F3133B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77"/>
  <sheetViews>
    <sheetView showGridLines="0" topLeftCell="A52" zoomScale="120" zoomScaleNormal="120" workbookViewId="0">
      <selection activeCell="D38" sqref="D38:I49"/>
    </sheetView>
  </sheetViews>
  <sheetFormatPr defaultRowHeight="15" x14ac:dyDescent="0.25"/>
  <cols>
    <col min="1" max="1" width="60.28515625" customWidth="1"/>
    <col min="2" max="2" width="13.5703125" customWidth="1"/>
    <col min="3" max="3" width="12" customWidth="1"/>
    <col min="4" max="4" width="7" bestFit="1" customWidth="1"/>
    <col min="5" max="5" width="12.42578125" bestFit="1" customWidth="1"/>
    <col min="6" max="7" width="11.28515625" bestFit="1" customWidth="1"/>
    <col min="8" max="8" width="12.28515625" bestFit="1" customWidth="1"/>
    <col min="9" max="9" width="13" customWidth="1"/>
  </cols>
  <sheetData>
    <row r="2" spans="1:2" ht="18.75" x14ac:dyDescent="0.3">
      <c r="A2" s="43" t="s">
        <v>49</v>
      </c>
    </row>
    <row r="3" spans="1:2" x14ac:dyDescent="0.25">
      <c r="A3" s="2" t="s">
        <v>6</v>
      </c>
    </row>
    <row r="4" spans="1:2" x14ac:dyDescent="0.25">
      <c r="A4" s="45" t="s">
        <v>53</v>
      </c>
      <c r="B4" s="11" t="s">
        <v>41</v>
      </c>
    </row>
    <row r="5" spans="1:2" x14ac:dyDescent="0.25">
      <c r="A5" s="3" t="s">
        <v>7</v>
      </c>
      <c r="B5" s="29">
        <v>30</v>
      </c>
    </row>
    <row r="6" spans="1:2" x14ac:dyDescent="0.25">
      <c r="A6" s="3" t="s">
        <v>66</v>
      </c>
      <c r="B6" s="67">
        <f>B7*4</f>
        <v>16</v>
      </c>
    </row>
    <row r="7" spans="1:2" x14ac:dyDescent="0.25">
      <c r="A7" s="7" t="s">
        <v>70</v>
      </c>
      <c r="B7" s="25">
        <v>4</v>
      </c>
    </row>
    <row r="8" spans="1:2" x14ac:dyDescent="0.25">
      <c r="A8" s="3" t="s">
        <v>50</v>
      </c>
      <c r="B8" s="29">
        <f>+B5*B6</f>
        <v>480</v>
      </c>
    </row>
    <row r="9" spans="1:2" x14ac:dyDescent="0.25">
      <c r="A9" s="3" t="s">
        <v>51</v>
      </c>
      <c r="B9" s="26">
        <v>0.75</v>
      </c>
    </row>
    <row r="10" spans="1:2" x14ac:dyDescent="0.25">
      <c r="A10" s="3" t="s">
        <v>74</v>
      </c>
      <c r="B10" s="46">
        <f>+(B5*B6*B9)</f>
        <v>360</v>
      </c>
    </row>
    <row r="11" spans="1:2" x14ac:dyDescent="0.25">
      <c r="A11" s="14" t="s">
        <v>9</v>
      </c>
      <c r="B11" s="27">
        <v>200</v>
      </c>
    </row>
    <row r="12" spans="1:2" x14ac:dyDescent="0.25">
      <c r="A12" s="14" t="s">
        <v>10</v>
      </c>
      <c r="B12" s="27">
        <v>200</v>
      </c>
    </row>
    <row r="13" spans="1:2" x14ac:dyDescent="0.25">
      <c r="A13" s="7" t="s">
        <v>11</v>
      </c>
      <c r="B13" s="8">
        <f>+B11+B12</f>
        <v>400</v>
      </c>
    </row>
    <row r="14" spans="1:2" x14ac:dyDescent="0.25">
      <c r="A14" s="7" t="s">
        <v>13</v>
      </c>
      <c r="B14" s="28">
        <v>80</v>
      </c>
    </row>
    <row r="15" spans="1:2" x14ac:dyDescent="0.25">
      <c r="A15" s="7" t="s">
        <v>32</v>
      </c>
      <c r="B15" s="29">
        <v>7</v>
      </c>
    </row>
    <row r="16" spans="1:2" x14ac:dyDescent="0.25">
      <c r="A16" s="3" t="s">
        <v>54</v>
      </c>
      <c r="B16" s="44">
        <f>+B5/B15</f>
        <v>4.2857142857142856</v>
      </c>
    </row>
    <row r="17" spans="1:5" x14ac:dyDescent="0.25">
      <c r="A17" s="15" t="s">
        <v>69</v>
      </c>
      <c r="B17" s="30">
        <v>50000</v>
      </c>
      <c r="C17" t="s">
        <v>31</v>
      </c>
    </row>
    <row r="18" spans="1:5" x14ac:dyDescent="0.25">
      <c r="A18" s="3" t="s">
        <v>12</v>
      </c>
      <c r="B18" s="31">
        <v>0.2</v>
      </c>
    </row>
    <row r="19" spans="1:5" x14ac:dyDescent="0.25">
      <c r="A19" s="7" t="s">
        <v>28</v>
      </c>
      <c r="B19" s="8">
        <f>B17*B18</f>
        <v>10000</v>
      </c>
      <c r="C19" s="1"/>
    </row>
    <row r="20" spans="1:5" ht="30" x14ac:dyDescent="0.25">
      <c r="A20" s="7" t="s">
        <v>14</v>
      </c>
      <c r="B20" s="8"/>
      <c r="C20" s="41" t="s">
        <v>30</v>
      </c>
      <c r="D20" s="41" t="s">
        <v>33</v>
      </c>
      <c r="E20" s="42" t="s">
        <v>34</v>
      </c>
    </row>
    <row r="21" spans="1:5" x14ac:dyDescent="0.25">
      <c r="A21" s="7" t="s">
        <v>15</v>
      </c>
      <c r="B21" s="9">
        <f>+'CALCOLO STIPENDIO'!B14</f>
        <v>2618.7948327160498</v>
      </c>
      <c r="C21" s="13">
        <f>+B7</f>
        <v>4</v>
      </c>
      <c r="D21" s="24">
        <f>+B16</f>
        <v>4.2857142857142856</v>
      </c>
      <c r="E21" s="16">
        <f>+B21*C21*D21</f>
        <v>44893.625703703707</v>
      </c>
    </row>
    <row r="22" spans="1:5" x14ac:dyDescent="0.25">
      <c r="A22" s="7" t="s">
        <v>29</v>
      </c>
      <c r="B22" s="30">
        <v>5000</v>
      </c>
      <c r="C22" s="13">
        <v>4</v>
      </c>
      <c r="D22" s="13"/>
      <c r="E22" s="16">
        <f>+B22*C22</f>
        <v>20000</v>
      </c>
    </row>
    <row r="23" spans="1:5" x14ac:dyDescent="0.25">
      <c r="A23" s="3" t="s">
        <v>52</v>
      </c>
      <c r="B23" s="30">
        <v>15000</v>
      </c>
      <c r="C23" s="3"/>
      <c r="D23" s="3"/>
      <c r="E23" s="16">
        <f>+B23</f>
        <v>15000</v>
      </c>
    </row>
    <row r="24" spans="1:5" x14ac:dyDescent="0.25">
      <c r="A24" s="3" t="s">
        <v>64</v>
      </c>
      <c r="B24" s="65"/>
      <c r="E24" s="66">
        <f>+B19</f>
        <v>10000</v>
      </c>
    </row>
    <row r="25" spans="1:5" x14ac:dyDescent="0.25">
      <c r="A25" s="7" t="s">
        <v>42</v>
      </c>
      <c r="B25" s="32"/>
      <c r="E25" s="33">
        <f>SUM(E21:E24)</f>
        <v>89893.625703703699</v>
      </c>
    </row>
    <row r="26" spans="1:5" x14ac:dyDescent="0.25">
      <c r="A26" s="73"/>
      <c r="B26" s="74"/>
      <c r="E26" s="75"/>
    </row>
    <row r="27" spans="1:5" ht="18.75" x14ac:dyDescent="0.3">
      <c r="A27" s="76" t="s">
        <v>75</v>
      </c>
      <c r="B27" s="1"/>
      <c r="E27" s="22"/>
    </row>
    <row r="28" spans="1:5" x14ac:dyDescent="0.25">
      <c r="A28" s="39" t="s">
        <v>73</v>
      </c>
      <c r="B28" s="40" t="s">
        <v>41</v>
      </c>
      <c r="E28" s="22"/>
    </row>
    <row r="29" spans="1:5" x14ac:dyDescent="0.25">
      <c r="A29" s="3" t="s">
        <v>36</v>
      </c>
      <c r="B29" s="9">
        <f>+B13</f>
        <v>400</v>
      </c>
      <c r="E29" s="22"/>
    </row>
    <row r="30" spans="1:5" x14ac:dyDescent="0.25">
      <c r="A30" s="3" t="s">
        <v>67</v>
      </c>
      <c r="B30" s="9">
        <f>+B14</f>
        <v>80</v>
      </c>
      <c r="E30" s="22"/>
    </row>
    <row r="31" spans="1:5" x14ac:dyDescent="0.25">
      <c r="A31" s="3" t="s">
        <v>68</v>
      </c>
      <c r="B31" s="9">
        <f>+E25</f>
        <v>89893.625703703699</v>
      </c>
      <c r="E31" s="22"/>
    </row>
    <row r="32" spans="1:5" ht="15.75" thickBot="1" x14ac:dyDescent="0.3">
      <c r="A32" t="s">
        <v>39</v>
      </c>
      <c r="B32" s="1"/>
      <c r="E32" s="22"/>
    </row>
    <row r="33" spans="1:9" ht="21.75" thickBot="1" x14ac:dyDescent="0.4">
      <c r="A33" s="23" t="s">
        <v>40</v>
      </c>
      <c r="B33" s="34">
        <f>B31/(B29-B30)</f>
        <v>280.91758032407404</v>
      </c>
      <c r="C33" s="38" t="s">
        <v>45</v>
      </c>
      <c r="E33" s="22"/>
    </row>
    <row r="34" spans="1:9" x14ac:dyDescent="0.25">
      <c r="B34" s="1"/>
      <c r="E34" s="22"/>
    </row>
    <row r="35" spans="1:9" x14ac:dyDescent="0.25">
      <c r="A35" t="s">
        <v>71</v>
      </c>
      <c r="B35" s="10">
        <f>+B10</f>
        <v>360</v>
      </c>
      <c r="E35" s="22"/>
    </row>
    <row r="36" spans="1:9" x14ac:dyDescent="0.25">
      <c r="A36" t="s">
        <v>72</v>
      </c>
      <c r="B36" s="10">
        <f>+B35-B33</f>
        <v>79.082419675925962</v>
      </c>
      <c r="E36" s="22"/>
    </row>
    <row r="37" spans="1:9" x14ac:dyDescent="0.25">
      <c r="A37" t="s">
        <v>43</v>
      </c>
      <c r="B37" s="35">
        <f>+B36/B35</f>
        <v>0.21967338798868322</v>
      </c>
      <c r="E37" s="22"/>
    </row>
    <row r="38" spans="1:9" ht="30" x14ac:dyDescent="0.25">
      <c r="B38" s="1"/>
      <c r="D38" s="4" t="s">
        <v>46</v>
      </c>
      <c r="E38" s="8" t="s">
        <v>4</v>
      </c>
      <c r="F38" s="36" t="s">
        <v>1</v>
      </c>
      <c r="G38" s="36" t="s">
        <v>55</v>
      </c>
      <c r="H38" s="36" t="s">
        <v>47</v>
      </c>
      <c r="I38" s="36" t="s">
        <v>48</v>
      </c>
    </row>
    <row r="39" spans="1:9" x14ac:dyDescent="0.25">
      <c r="B39" s="1"/>
      <c r="D39" s="3">
        <v>50</v>
      </c>
      <c r="E39" s="70">
        <f>+D39*$B$29</f>
        <v>20000</v>
      </c>
      <c r="F39" s="5">
        <f>+$E$25</f>
        <v>89893.625703703699</v>
      </c>
      <c r="G39" s="5">
        <f>+D39*$B$30</f>
        <v>4000</v>
      </c>
      <c r="H39" s="5">
        <f>+F39+G39</f>
        <v>93893.625703703699</v>
      </c>
      <c r="I39" s="5">
        <f>+E39-H39</f>
        <v>-73893.625703703699</v>
      </c>
    </row>
    <row r="40" spans="1:9" x14ac:dyDescent="0.25">
      <c r="B40" s="1"/>
      <c r="D40" s="3">
        <v>100</v>
      </c>
      <c r="E40" s="70">
        <f t="shared" ref="E40:E49" si="0">+D40*$B$29</f>
        <v>40000</v>
      </c>
      <c r="F40" s="5">
        <f t="shared" ref="F40:F49" si="1">+$E$25</f>
        <v>89893.625703703699</v>
      </c>
      <c r="G40" s="5">
        <f t="shared" ref="G40:G49" si="2">+D40*$B$30</f>
        <v>8000</v>
      </c>
      <c r="H40" s="5">
        <f t="shared" ref="H40:H47" si="3">+F40+G40</f>
        <v>97893.625703703699</v>
      </c>
      <c r="I40" s="5">
        <f t="shared" ref="I40:I47" si="4">+E40-H40</f>
        <v>-57893.625703703699</v>
      </c>
    </row>
    <row r="41" spans="1:9" x14ac:dyDescent="0.25">
      <c r="B41" s="1"/>
      <c r="D41" s="3">
        <v>150</v>
      </c>
      <c r="E41" s="71">
        <f t="shared" si="0"/>
        <v>60000</v>
      </c>
      <c r="F41" s="72">
        <f t="shared" si="1"/>
        <v>89893.625703703699</v>
      </c>
      <c r="G41" s="72">
        <f t="shared" si="2"/>
        <v>12000</v>
      </c>
      <c r="H41" s="72">
        <f t="shared" si="3"/>
        <v>101893.6257037037</v>
      </c>
      <c r="I41" s="72">
        <f t="shared" si="4"/>
        <v>-41893.625703703699</v>
      </c>
    </row>
    <row r="42" spans="1:9" x14ac:dyDescent="0.25">
      <c r="B42" s="1"/>
      <c r="D42" s="3">
        <v>200</v>
      </c>
      <c r="E42" s="70">
        <f t="shared" si="0"/>
        <v>80000</v>
      </c>
      <c r="F42" s="5">
        <f t="shared" si="1"/>
        <v>89893.625703703699</v>
      </c>
      <c r="G42" s="5">
        <f t="shared" si="2"/>
        <v>16000</v>
      </c>
      <c r="H42" s="5">
        <f t="shared" si="3"/>
        <v>105893.6257037037</v>
      </c>
      <c r="I42" s="5">
        <f t="shared" si="4"/>
        <v>-25893.625703703699</v>
      </c>
    </row>
    <row r="43" spans="1:9" x14ac:dyDescent="0.25">
      <c r="B43" s="1"/>
      <c r="D43" s="3">
        <v>250</v>
      </c>
      <c r="E43" s="70">
        <f t="shared" si="0"/>
        <v>100000</v>
      </c>
      <c r="F43" s="5">
        <f t="shared" si="1"/>
        <v>89893.625703703699</v>
      </c>
      <c r="G43" s="5">
        <f t="shared" si="2"/>
        <v>20000</v>
      </c>
      <c r="H43" s="5">
        <f t="shared" si="3"/>
        <v>109893.6257037037</v>
      </c>
      <c r="I43" s="5">
        <f t="shared" si="4"/>
        <v>-9893.6257037036994</v>
      </c>
    </row>
    <row r="44" spans="1:9" x14ac:dyDescent="0.25">
      <c r="B44" s="1"/>
      <c r="D44" s="68">
        <f>+B33</f>
        <v>280.91758032407404</v>
      </c>
      <c r="E44" s="70">
        <f t="shared" si="0"/>
        <v>112367.03212962962</v>
      </c>
      <c r="F44" s="5">
        <f t="shared" si="1"/>
        <v>89893.625703703699</v>
      </c>
      <c r="G44" s="5">
        <f t="shared" si="2"/>
        <v>22473.406425925925</v>
      </c>
      <c r="H44" s="5">
        <f t="shared" si="3"/>
        <v>112367.03212962963</v>
      </c>
      <c r="I44" s="5">
        <f>+E44-H44</f>
        <v>0</v>
      </c>
    </row>
    <row r="45" spans="1:9" x14ac:dyDescent="0.25">
      <c r="B45" s="1"/>
      <c r="D45" s="3">
        <v>300</v>
      </c>
      <c r="E45" s="70">
        <f t="shared" si="0"/>
        <v>120000</v>
      </c>
      <c r="F45" s="5">
        <f t="shared" si="1"/>
        <v>89893.625703703699</v>
      </c>
      <c r="G45" s="5">
        <f t="shared" si="2"/>
        <v>24000</v>
      </c>
      <c r="H45" s="5">
        <f t="shared" si="3"/>
        <v>113893.6257037037</v>
      </c>
      <c r="I45" s="5">
        <f>+E45-H45</f>
        <v>6106.3742962963006</v>
      </c>
    </row>
    <row r="46" spans="1:9" x14ac:dyDescent="0.25">
      <c r="B46" s="1"/>
      <c r="D46" s="3">
        <v>350</v>
      </c>
      <c r="E46" s="70">
        <f t="shared" si="0"/>
        <v>140000</v>
      </c>
      <c r="F46" s="5">
        <f t="shared" si="1"/>
        <v>89893.625703703699</v>
      </c>
      <c r="G46" s="5">
        <f t="shared" si="2"/>
        <v>28000</v>
      </c>
      <c r="H46" s="5">
        <f t="shared" si="3"/>
        <v>117893.6257037037</v>
      </c>
      <c r="I46" s="5">
        <f t="shared" si="4"/>
        <v>22106.374296296301</v>
      </c>
    </row>
    <row r="47" spans="1:9" x14ac:dyDescent="0.25">
      <c r="B47" s="1"/>
      <c r="D47" s="3">
        <v>400</v>
      </c>
      <c r="E47" s="70">
        <f t="shared" si="0"/>
        <v>160000</v>
      </c>
      <c r="F47" s="5">
        <f t="shared" si="1"/>
        <v>89893.625703703699</v>
      </c>
      <c r="G47" s="5">
        <f t="shared" si="2"/>
        <v>32000</v>
      </c>
      <c r="H47" s="5">
        <f t="shared" si="3"/>
        <v>121893.6257037037</v>
      </c>
      <c r="I47" s="5">
        <f t="shared" si="4"/>
        <v>38106.374296296301</v>
      </c>
    </row>
    <row r="48" spans="1:9" x14ac:dyDescent="0.25">
      <c r="B48" s="1"/>
      <c r="D48" s="69">
        <v>450</v>
      </c>
      <c r="E48" s="70">
        <f t="shared" si="0"/>
        <v>180000</v>
      </c>
      <c r="F48" s="5">
        <f t="shared" si="1"/>
        <v>89893.625703703699</v>
      </c>
      <c r="G48" s="72">
        <f t="shared" si="2"/>
        <v>36000</v>
      </c>
      <c r="H48" s="5">
        <f t="shared" ref="H48" si="5">+F48+G48</f>
        <v>125893.6257037037</v>
      </c>
      <c r="I48" s="5">
        <f t="shared" ref="I48" si="6">+E48-H48</f>
        <v>54106.374296296301</v>
      </c>
    </row>
    <row r="49" spans="2:9" x14ac:dyDescent="0.25">
      <c r="B49" s="1"/>
      <c r="D49" s="69">
        <v>480</v>
      </c>
      <c r="E49" s="70">
        <f t="shared" si="0"/>
        <v>192000</v>
      </c>
      <c r="F49" s="5">
        <f t="shared" si="1"/>
        <v>89893.625703703699</v>
      </c>
      <c r="G49" s="72">
        <f t="shared" si="2"/>
        <v>38400</v>
      </c>
      <c r="H49" s="5">
        <f t="shared" ref="H49" si="7">+F49+G49</f>
        <v>128293.6257037037</v>
      </c>
      <c r="I49" s="5">
        <f t="shared" ref="I49" si="8">+E49-H49</f>
        <v>63706.374296296301</v>
      </c>
    </row>
    <row r="50" spans="2:9" x14ac:dyDescent="0.25">
      <c r="B50" s="1"/>
      <c r="E50" s="22"/>
    </row>
    <row r="51" spans="2:9" x14ac:dyDescent="0.25">
      <c r="B51" s="1"/>
      <c r="E51" s="22"/>
    </row>
    <row r="52" spans="2:9" x14ac:dyDescent="0.25">
      <c r="B52" s="1"/>
      <c r="E52" s="22"/>
    </row>
    <row r="53" spans="2:9" x14ac:dyDescent="0.25">
      <c r="B53" s="1"/>
      <c r="E53" s="22"/>
    </row>
    <row r="54" spans="2:9" x14ac:dyDescent="0.25">
      <c r="B54" s="1"/>
      <c r="E54" s="22"/>
    </row>
    <row r="55" spans="2:9" x14ac:dyDescent="0.25">
      <c r="B55" s="1"/>
      <c r="E55" s="22"/>
    </row>
    <row r="56" spans="2:9" x14ac:dyDescent="0.25">
      <c r="B56" s="1"/>
      <c r="E56" s="22"/>
    </row>
    <row r="57" spans="2:9" x14ac:dyDescent="0.25">
      <c r="B57" s="1"/>
      <c r="E57" s="22"/>
    </row>
    <row r="58" spans="2:9" x14ac:dyDescent="0.25">
      <c r="B58" s="1"/>
      <c r="E58" s="22"/>
    </row>
    <row r="59" spans="2:9" x14ac:dyDescent="0.25">
      <c r="B59" s="1"/>
      <c r="E59" s="22"/>
    </row>
    <row r="60" spans="2:9" x14ac:dyDescent="0.25">
      <c r="B60" s="1"/>
      <c r="E60" s="22"/>
    </row>
    <row r="61" spans="2:9" x14ac:dyDescent="0.25">
      <c r="B61" s="1"/>
      <c r="E61" s="22"/>
    </row>
    <row r="62" spans="2:9" x14ac:dyDescent="0.25">
      <c r="B62" s="1"/>
      <c r="E62" s="22"/>
    </row>
    <row r="63" spans="2:9" x14ac:dyDescent="0.25">
      <c r="B63" s="1"/>
      <c r="E63" s="22"/>
    </row>
    <row r="64" spans="2:9" x14ac:dyDescent="0.25">
      <c r="B64" s="1"/>
      <c r="E64" s="22"/>
    </row>
    <row r="65" spans="2:5" x14ac:dyDescent="0.25">
      <c r="B65" s="1"/>
      <c r="E65" s="22"/>
    </row>
    <row r="66" spans="2:5" x14ac:dyDescent="0.25">
      <c r="B66" s="1"/>
      <c r="E66" s="22"/>
    </row>
    <row r="67" spans="2:5" x14ac:dyDescent="0.25">
      <c r="B67" s="1"/>
      <c r="E67" s="22"/>
    </row>
    <row r="68" spans="2:5" x14ac:dyDescent="0.25">
      <c r="B68" s="1"/>
      <c r="E68" s="22"/>
    </row>
    <row r="69" spans="2:5" x14ac:dyDescent="0.25">
      <c r="B69" s="1"/>
      <c r="E69" s="22"/>
    </row>
    <row r="70" spans="2:5" x14ac:dyDescent="0.25">
      <c r="B70" s="1"/>
      <c r="E70" s="22"/>
    </row>
    <row r="71" spans="2:5" x14ac:dyDescent="0.25">
      <c r="B71" s="1"/>
      <c r="E71" s="22"/>
    </row>
    <row r="72" spans="2:5" x14ac:dyDescent="0.25">
      <c r="B72" s="1"/>
      <c r="E72" s="22"/>
    </row>
    <row r="73" spans="2:5" x14ac:dyDescent="0.25">
      <c r="B73" s="1"/>
      <c r="E73" s="22"/>
    </row>
    <row r="74" spans="2:5" x14ac:dyDescent="0.25">
      <c r="B74" s="1"/>
      <c r="E74" s="22"/>
    </row>
    <row r="75" spans="2:5" x14ac:dyDescent="0.25">
      <c r="B75" s="1"/>
      <c r="E75" s="22"/>
    </row>
    <row r="76" spans="2:5" x14ac:dyDescent="0.25">
      <c r="B76" s="1"/>
      <c r="E76" s="22"/>
    </row>
    <row r="77" spans="2:5" x14ac:dyDescent="0.25">
      <c r="B77" s="1"/>
      <c r="E77" s="2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B898E-F255-4D3D-861B-99AF3EB172A7}">
  <dimension ref="A2:I83"/>
  <sheetViews>
    <sheetView showGridLines="0" topLeftCell="A43" zoomScale="120" zoomScaleNormal="120" workbookViewId="0">
      <selection activeCell="D39" sqref="D39:I51"/>
    </sheetView>
  </sheetViews>
  <sheetFormatPr defaultRowHeight="15" x14ac:dyDescent="0.25"/>
  <cols>
    <col min="1" max="1" width="60.28515625" customWidth="1"/>
    <col min="2" max="2" width="13.5703125" customWidth="1"/>
    <col min="3" max="3" width="12" customWidth="1"/>
    <col min="4" max="4" width="8.42578125" bestFit="1" customWidth="1"/>
    <col min="5" max="5" width="12.42578125" bestFit="1" customWidth="1"/>
    <col min="6" max="7" width="11.28515625" bestFit="1" customWidth="1"/>
    <col min="8" max="8" width="12.28515625" bestFit="1" customWidth="1"/>
    <col min="9" max="9" width="13" customWidth="1"/>
  </cols>
  <sheetData>
    <row r="2" spans="1:3" ht="18.75" x14ac:dyDescent="0.3">
      <c r="A2" s="43" t="s">
        <v>49</v>
      </c>
    </row>
    <row r="3" spans="1:3" x14ac:dyDescent="0.25">
      <c r="A3" s="2" t="s">
        <v>6</v>
      </c>
    </row>
    <row r="4" spans="1:3" x14ac:dyDescent="0.25">
      <c r="A4" s="45" t="s">
        <v>53</v>
      </c>
      <c r="B4" s="11" t="s">
        <v>41</v>
      </c>
    </row>
    <row r="5" spans="1:3" x14ac:dyDescent="0.25">
      <c r="A5" s="3" t="s">
        <v>7</v>
      </c>
      <c r="B5" s="25">
        <v>30</v>
      </c>
    </row>
    <row r="6" spans="1:3" x14ac:dyDescent="0.25">
      <c r="A6" s="3" t="s">
        <v>8</v>
      </c>
      <c r="B6" s="25">
        <f>B7*4</f>
        <v>16</v>
      </c>
    </row>
    <row r="7" spans="1:3" x14ac:dyDescent="0.25">
      <c r="A7" s="3" t="s">
        <v>30</v>
      </c>
      <c r="B7" s="25">
        <v>4</v>
      </c>
    </row>
    <row r="8" spans="1:3" x14ac:dyDescent="0.25">
      <c r="A8" s="3" t="s">
        <v>50</v>
      </c>
      <c r="B8" s="25">
        <f>+B5*B6</f>
        <v>480</v>
      </c>
    </row>
    <row r="9" spans="1:3" x14ac:dyDescent="0.25">
      <c r="A9" s="3" t="s">
        <v>51</v>
      </c>
      <c r="B9" s="26">
        <v>0.75</v>
      </c>
    </row>
    <row r="10" spans="1:3" x14ac:dyDescent="0.25">
      <c r="A10" s="3" t="s">
        <v>76</v>
      </c>
      <c r="B10" s="48">
        <f>+(B5*B6*B9)</f>
        <v>360</v>
      </c>
    </row>
    <row r="11" spans="1:3" x14ac:dyDescent="0.25">
      <c r="A11" s="14" t="s">
        <v>77</v>
      </c>
      <c r="B11" s="27">
        <v>0</v>
      </c>
    </row>
    <row r="12" spans="1:3" x14ac:dyDescent="0.25">
      <c r="A12" s="14" t="s">
        <v>78</v>
      </c>
      <c r="B12" s="27">
        <v>0</v>
      </c>
    </row>
    <row r="13" spans="1:3" x14ac:dyDescent="0.25">
      <c r="A13" s="39" t="s">
        <v>79</v>
      </c>
      <c r="B13" s="21">
        <f>+B11+B12</f>
        <v>0</v>
      </c>
      <c r="C13" s="47" t="s">
        <v>57</v>
      </c>
    </row>
    <row r="14" spans="1:3" x14ac:dyDescent="0.25">
      <c r="A14" s="7" t="s">
        <v>13</v>
      </c>
      <c r="B14" s="28">
        <v>80</v>
      </c>
    </row>
    <row r="15" spans="1:3" x14ac:dyDescent="0.25">
      <c r="A15" s="7" t="s">
        <v>32</v>
      </c>
      <c r="B15" s="29">
        <v>7</v>
      </c>
    </row>
    <row r="16" spans="1:3" x14ac:dyDescent="0.25">
      <c r="A16" s="3" t="s">
        <v>54</v>
      </c>
      <c r="B16" s="44">
        <f>+B5/B15</f>
        <v>4.2857142857142856</v>
      </c>
    </row>
    <row r="17" spans="1:5" x14ac:dyDescent="0.25">
      <c r="A17" s="15" t="s">
        <v>69</v>
      </c>
      <c r="B17" s="30">
        <v>50000</v>
      </c>
      <c r="C17" t="s">
        <v>31</v>
      </c>
    </row>
    <row r="18" spans="1:5" x14ac:dyDescent="0.25">
      <c r="A18" s="3" t="s">
        <v>12</v>
      </c>
      <c r="B18" s="31">
        <v>0.2</v>
      </c>
    </row>
    <row r="19" spans="1:5" x14ac:dyDescent="0.25">
      <c r="A19" s="7" t="s">
        <v>28</v>
      </c>
      <c r="B19" s="8">
        <f>B17*B18</f>
        <v>10000</v>
      </c>
      <c r="C19" s="1"/>
    </row>
    <row r="20" spans="1:5" ht="30" x14ac:dyDescent="0.25">
      <c r="A20" s="7" t="s">
        <v>14</v>
      </c>
      <c r="B20" s="8"/>
      <c r="C20" s="41" t="s">
        <v>30</v>
      </c>
      <c r="D20" s="41" t="s">
        <v>33</v>
      </c>
      <c r="E20" s="42" t="s">
        <v>34</v>
      </c>
    </row>
    <row r="21" spans="1:5" x14ac:dyDescent="0.25">
      <c r="A21" s="7" t="s">
        <v>15</v>
      </c>
      <c r="B21" s="9">
        <f>+'CALCOLO STIPENDIO'!B14</f>
        <v>2618.7948327160498</v>
      </c>
      <c r="C21" s="13">
        <f>+B7</f>
        <v>4</v>
      </c>
      <c r="D21" s="24">
        <f>+B16</f>
        <v>4.2857142857142856</v>
      </c>
      <c r="E21" s="16">
        <f>+B21*C21*D21</f>
        <v>44893.625703703707</v>
      </c>
    </row>
    <row r="22" spans="1:5" x14ac:dyDescent="0.25">
      <c r="A22" s="7" t="s">
        <v>29</v>
      </c>
      <c r="B22" s="30">
        <v>5000</v>
      </c>
      <c r="C22" s="13">
        <v>4</v>
      </c>
      <c r="D22" s="13"/>
      <c r="E22" s="16">
        <f>+B22*C22</f>
        <v>20000</v>
      </c>
    </row>
    <row r="23" spans="1:5" x14ac:dyDescent="0.25">
      <c r="A23" s="3" t="s">
        <v>52</v>
      </c>
      <c r="B23" s="30">
        <v>15000</v>
      </c>
      <c r="C23" s="3"/>
      <c r="D23" s="3"/>
      <c r="E23" s="16">
        <f>+B23</f>
        <v>15000</v>
      </c>
    </row>
    <row r="24" spans="1:5" x14ac:dyDescent="0.25">
      <c r="A24" s="3" t="s">
        <v>64</v>
      </c>
      <c r="B24" s="65"/>
      <c r="C24" s="77"/>
      <c r="D24" s="77"/>
      <c r="E24" s="66">
        <f>+B19</f>
        <v>10000</v>
      </c>
    </row>
    <row r="25" spans="1:5" x14ac:dyDescent="0.25">
      <c r="A25" s="7" t="s">
        <v>42</v>
      </c>
      <c r="B25" s="32"/>
      <c r="E25" s="33">
        <f>SUM(E21:E24)</f>
        <v>89893.625703703699</v>
      </c>
    </row>
    <row r="26" spans="1:5" x14ac:dyDescent="0.25">
      <c r="B26" s="1"/>
      <c r="E26" s="22"/>
    </row>
    <row r="27" spans="1:5" x14ac:dyDescent="0.25">
      <c r="A27" s="39" t="s">
        <v>35</v>
      </c>
      <c r="B27" s="40" t="s">
        <v>41</v>
      </c>
      <c r="E27" s="22"/>
    </row>
    <row r="28" spans="1:5" x14ac:dyDescent="0.25">
      <c r="A28" s="7" t="s">
        <v>80</v>
      </c>
      <c r="B28" s="48">
        <f>+B10</f>
        <v>360</v>
      </c>
      <c r="E28" s="22"/>
    </row>
    <row r="29" spans="1:5" x14ac:dyDescent="0.25">
      <c r="A29" s="3" t="s">
        <v>81</v>
      </c>
      <c r="B29" s="78"/>
      <c r="E29" s="22"/>
    </row>
    <row r="30" spans="1:5" x14ac:dyDescent="0.25">
      <c r="A30" s="3" t="s">
        <v>37</v>
      </c>
      <c r="B30" s="8">
        <f>+B14</f>
        <v>80</v>
      </c>
      <c r="E30" s="22"/>
    </row>
    <row r="31" spans="1:5" x14ac:dyDescent="0.25">
      <c r="A31" s="3" t="s">
        <v>38</v>
      </c>
      <c r="B31" s="9">
        <f>+E25</f>
        <v>89893.625703703699</v>
      </c>
      <c r="E31" s="22"/>
    </row>
    <row r="32" spans="1:5" x14ac:dyDescent="0.25">
      <c r="A32" s="77"/>
      <c r="B32" s="74"/>
      <c r="E32" s="22"/>
    </row>
    <row r="33" spans="1:9" ht="15.75" thickBot="1" x14ac:dyDescent="0.3">
      <c r="A33" s="2" t="s">
        <v>82</v>
      </c>
      <c r="B33" s="1"/>
      <c r="E33" s="22"/>
    </row>
    <row r="34" spans="1:9" ht="21.75" thickBot="1" x14ac:dyDescent="0.4">
      <c r="A34" s="23" t="s">
        <v>83</v>
      </c>
      <c r="B34" s="49">
        <f>+B30+B31/B28</f>
        <v>329.70451584362138</v>
      </c>
      <c r="C34" s="38" t="s">
        <v>45</v>
      </c>
      <c r="D34" s="47" t="s">
        <v>56</v>
      </c>
      <c r="E34" s="22"/>
    </row>
    <row r="35" spans="1:9" x14ac:dyDescent="0.25">
      <c r="B35" s="1"/>
      <c r="E35" s="22"/>
    </row>
    <row r="36" spans="1:9" x14ac:dyDescent="0.25">
      <c r="A36" t="s">
        <v>84</v>
      </c>
      <c r="B36" s="50">
        <v>400</v>
      </c>
      <c r="E36" s="22"/>
    </row>
    <row r="37" spans="1:9" x14ac:dyDescent="0.25">
      <c r="A37" t="s">
        <v>44</v>
      </c>
      <c r="B37" s="10">
        <f>+B36-B34</f>
        <v>70.29548415637862</v>
      </c>
      <c r="D37" s="80" t="s">
        <v>76</v>
      </c>
      <c r="E37" s="81"/>
      <c r="F37" s="80"/>
      <c r="G37" s="82">
        <f>+B28</f>
        <v>360</v>
      </c>
    </row>
    <row r="38" spans="1:9" x14ac:dyDescent="0.25">
      <c r="A38" t="s">
        <v>43</v>
      </c>
      <c r="B38" s="35">
        <f>+B37/B36</f>
        <v>0.17573871039094655</v>
      </c>
      <c r="E38" s="22"/>
    </row>
    <row r="39" spans="1:9" ht="30" x14ac:dyDescent="0.25">
      <c r="B39" s="1"/>
      <c r="D39" s="4" t="s">
        <v>85</v>
      </c>
      <c r="E39" s="8" t="s">
        <v>4</v>
      </c>
      <c r="F39" s="36" t="s">
        <v>1</v>
      </c>
      <c r="G39" s="36" t="s">
        <v>55</v>
      </c>
      <c r="H39" s="36" t="s">
        <v>47</v>
      </c>
      <c r="I39" s="36" t="s">
        <v>48</v>
      </c>
    </row>
    <row r="40" spans="1:9" x14ac:dyDescent="0.25">
      <c r="B40" s="1"/>
      <c r="D40" s="53">
        <v>0</v>
      </c>
      <c r="E40" s="83">
        <f>D40*$B$28</f>
        <v>0</v>
      </c>
      <c r="F40" s="84">
        <f>+$B$31</f>
        <v>89893.625703703699</v>
      </c>
      <c r="G40" s="84">
        <f>$B$30*$B$28</f>
        <v>28800</v>
      </c>
      <c r="H40" s="84">
        <f>+F40+G40</f>
        <v>118693.6257037037</v>
      </c>
      <c r="I40" s="84">
        <f>+E40-H40</f>
        <v>-118693.6257037037</v>
      </c>
    </row>
    <row r="41" spans="1:9" x14ac:dyDescent="0.25">
      <c r="B41" s="1"/>
      <c r="D41" s="53">
        <v>50</v>
      </c>
      <c r="E41" s="83">
        <f t="shared" ref="E41:E51" si="0">D41*$B$28</f>
        <v>18000</v>
      </c>
      <c r="F41" s="84">
        <f t="shared" ref="F41:F51" si="1">+$B$31</f>
        <v>89893.625703703699</v>
      </c>
      <c r="G41" s="84">
        <f t="shared" ref="G41:G51" si="2">$B$30*$B$28</f>
        <v>28800</v>
      </c>
      <c r="H41" s="84">
        <f t="shared" ref="H41:H48" si="3">+F41+G41</f>
        <v>118693.6257037037</v>
      </c>
      <c r="I41" s="84">
        <f t="shared" ref="I41:I48" si="4">+E41-H41</f>
        <v>-100693.6257037037</v>
      </c>
    </row>
    <row r="42" spans="1:9" x14ac:dyDescent="0.25">
      <c r="B42" s="1"/>
      <c r="D42" s="53">
        <v>100</v>
      </c>
      <c r="E42" s="83">
        <f t="shared" si="0"/>
        <v>36000</v>
      </c>
      <c r="F42" s="84">
        <f t="shared" si="1"/>
        <v>89893.625703703699</v>
      </c>
      <c r="G42" s="84">
        <f t="shared" si="2"/>
        <v>28800</v>
      </c>
      <c r="H42" s="84">
        <f t="shared" si="3"/>
        <v>118693.6257037037</v>
      </c>
      <c r="I42" s="84">
        <f t="shared" si="4"/>
        <v>-82693.625703703699</v>
      </c>
    </row>
    <row r="43" spans="1:9" x14ac:dyDescent="0.25">
      <c r="B43" s="1"/>
      <c r="D43" s="53">
        <v>150</v>
      </c>
      <c r="E43" s="83">
        <f t="shared" si="0"/>
        <v>54000</v>
      </c>
      <c r="F43" s="84">
        <f t="shared" si="1"/>
        <v>89893.625703703699</v>
      </c>
      <c r="G43" s="84">
        <f t="shared" si="2"/>
        <v>28800</v>
      </c>
      <c r="H43" s="84">
        <f t="shared" si="3"/>
        <v>118693.6257037037</v>
      </c>
      <c r="I43" s="84">
        <f t="shared" si="4"/>
        <v>-64693.625703703699</v>
      </c>
    </row>
    <row r="44" spans="1:9" x14ac:dyDescent="0.25">
      <c r="B44" s="1"/>
      <c r="D44" s="53">
        <v>200</v>
      </c>
      <c r="E44" s="83">
        <f t="shared" si="0"/>
        <v>72000</v>
      </c>
      <c r="F44" s="84">
        <f t="shared" si="1"/>
        <v>89893.625703703699</v>
      </c>
      <c r="G44" s="84">
        <f t="shared" si="2"/>
        <v>28800</v>
      </c>
      <c r="H44" s="84">
        <f t="shared" si="3"/>
        <v>118693.6257037037</v>
      </c>
      <c r="I44" s="84">
        <f t="shared" si="4"/>
        <v>-46693.625703703699</v>
      </c>
    </row>
    <row r="45" spans="1:9" x14ac:dyDescent="0.25">
      <c r="B45" s="1"/>
      <c r="D45" s="53">
        <v>250</v>
      </c>
      <c r="E45" s="83">
        <f t="shared" si="0"/>
        <v>90000</v>
      </c>
      <c r="F45" s="84">
        <f t="shared" si="1"/>
        <v>89893.625703703699</v>
      </c>
      <c r="G45" s="84">
        <f t="shared" si="2"/>
        <v>28800</v>
      </c>
      <c r="H45" s="84">
        <f t="shared" si="3"/>
        <v>118693.6257037037</v>
      </c>
      <c r="I45" s="84">
        <f>+E45-H45</f>
        <v>-28693.625703703699</v>
      </c>
    </row>
    <row r="46" spans="1:9" x14ac:dyDescent="0.25">
      <c r="B46" s="1"/>
      <c r="D46" s="79">
        <v>300</v>
      </c>
      <c r="E46" s="83">
        <f t="shared" si="0"/>
        <v>108000</v>
      </c>
      <c r="F46" s="84">
        <f t="shared" si="1"/>
        <v>89893.625703703699</v>
      </c>
      <c r="G46" s="84">
        <f t="shared" si="2"/>
        <v>28800</v>
      </c>
      <c r="H46" s="85">
        <f t="shared" si="3"/>
        <v>118693.6257037037</v>
      </c>
      <c r="I46" s="85">
        <f>+E46-H46</f>
        <v>-10693.625703703699</v>
      </c>
    </row>
    <row r="47" spans="1:9" x14ac:dyDescent="0.25">
      <c r="B47" s="1"/>
      <c r="D47" s="37">
        <f>+B34</f>
        <v>329.70451584362138</v>
      </c>
      <c r="E47" s="86">
        <f t="shared" si="0"/>
        <v>118693.6257037037</v>
      </c>
      <c r="F47" s="87">
        <f t="shared" si="1"/>
        <v>89893.625703703699</v>
      </c>
      <c r="G47" s="87">
        <f t="shared" si="2"/>
        <v>28800</v>
      </c>
      <c r="H47" s="87">
        <f t="shared" si="3"/>
        <v>118693.6257037037</v>
      </c>
      <c r="I47" s="87">
        <f t="shared" si="4"/>
        <v>0</v>
      </c>
    </row>
    <row r="48" spans="1:9" x14ac:dyDescent="0.25">
      <c r="B48" s="1"/>
      <c r="D48" s="53">
        <v>350</v>
      </c>
      <c r="E48" s="83">
        <f t="shared" si="0"/>
        <v>126000</v>
      </c>
      <c r="F48" s="84">
        <f t="shared" si="1"/>
        <v>89893.625703703699</v>
      </c>
      <c r="G48" s="84">
        <f t="shared" si="2"/>
        <v>28800</v>
      </c>
      <c r="H48" s="84">
        <f t="shared" si="3"/>
        <v>118693.6257037037</v>
      </c>
      <c r="I48" s="84">
        <f t="shared" si="4"/>
        <v>7306.3742962963006</v>
      </c>
    </row>
    <row r="49" spans="2:9" x14ac:dyDescent="0.25">
      <c r="B49" s="1"/>
      <c r="D49" s="79">
        <v>400</v>
      </c>
      <c r="E49" s="83">
        <f t="shared" si="0"/>
        <v>144000</v>
      </c>
      <c r="F49" s="84">
        <f t="shared" si="1"/>
        <v>89893.625703703699</v>
      </c>
      <c r="G49" s="84">
        <f t="shared" si="2"/>
        <v>28800</v>
      </c>
      <c r="H49" s="84">
        <f t="shared" ref="H49:H51" si="5">+F49+G49</f>
        <v>118693.6257037037</v>
      </c>
      <c r="I49" s="84">
        <f t="shared" ref="I49:I51" si="6">+E49-H49</f>
        <v>25306.374296296301</v>
      </c>
    </row>
    <row r="50" spans="2:9" x14ac:dyDescent="0.25">
      <c r="B50" s="1"/>
      <c r="D50" s="79">
        <v>450</v>
      </c>
      <c r="E50" s="83">
        <f t="shared" si="0"/>
        <v>162000</v>
      </c>
      <c r="F50" s="84">
        <f t="shared" si="1"/>
        <v>89893.625703703699</v>
      </c>
      <c r="G50" s="84">
        <f t="shared" si="2"/>
        <v>28800</v>
      </c>
      <c r="H50" s="84">
        <f t="shared" si="5"/>
        <v>118693.6257037037</v>
      </c>
      <c r="I50" s="84">
        <f t="shared" si="6"/>
        <v>43306.374296296301</v>
      </c>
    </row>
    <row r="51" spans="2:9" x14ac:dyDescent="0.25">
      <c r="B51" s="1"/>
      <c r="D51" s="79">
        <v>500</v>
      </c>
      <c r="E51" s="83">
        <f t="shared" si="0"/>
        <v>180000</v>
      </c>
      <c r="F51" s="84">
        <f t="shared" si="1"/>
        <v>89893.625703703699</v>
      </c>
      <c r="G51" s="84">
        <f t="shared" si="2"/>
        <v>28800</v>
      </c>
      <c r="H51" s="84">
        <f t="shared" si="5"/>
        <v>118693.6257037037</v>
      </c>
      <c r="I51" s="84">
        <f t="shared" si="6"/>
        <v>61306.374296296301</v>
      </c>
    </row>
    <row r="52" spans="2:9" x14ac:dyDescent="0.25">
      <c r="B52" s="1"/>
      <c r="E52" s="22"/>
    </row>
    <row r="53" spans="2:9" x14ac:dyDescent="0.25">
      <c r="B53" s="1"/>
      <c r="E53" s="22"/>
    </row>
    <row r="54" spans="2:9" x14ac:dyDescent="0.25">
      <c r="B54" s="1"/>
      <c r="E54" s="22"/>
    </row>
    <row r="55" spans="2:9" x14ac:dyDescent="0.25">
      <c r="B55" s="1"/>
      <c r="E55" s="22"/>
    </row>
    <row r="56" spans="2:9" x14ac:dyDescent="0.25">
      <c r="B56" s="1"/>
      <c r="E56" s="22"/>
    </row>
    <row r="57" spans="2:9" x14ac:dyDescent="0.25">
      <c r="B57" s="1"/>
      <c r="E57" s="22"/>
    </row>
    <row r="58" spans="2:9" x14ac:dyDescent="0.25">
      <c r="B58" s="1"/>
      <c r="E58" s="22"/>
    </row>
    <row r="59" spans="2:9" x14ac:dyDescent="0.25">
      <c r="B59" s="1"/>
      <c r="E59" s="22"/>
    </row>
    <row r="60" spans="2:9" x14ac:dyDescent="0.25">
      <c r="B60" s="1"/>
      <c r="E60" s="22"/>
    </row>
    <row r="61" spans="2:9" x14ac:dyDescent="0.25">
      <c r="B61" s="1"/>
      <c r="E61" s="22"/>
    </row>
    <row r="62" spans="2:9" x14ac:dyDescent="0.25">
      <c r="B62" s="1"/>
      <c r="E62" s="22"/>
    </row>
    <row r="63" spans="2:9" x14ac:dyDescent="0.25">
      <c r="B63" s="1"/>
      <c r="E63" s="22"/>
    </row>
    <row r="64" spans="2:9" x14ac:dyDescent="0.25">
      <c r="B64" s="1"/>
      <c r="E64" s="22"/>
    </row>
    <row r="65" spans="2:5" x14ac:dyDescent="0.25">
      <c r="B65" s="1"/>
      <c r="E65" s="22"/>
    </row>
    <row r="66" spans="2:5" x14ac:dyDescent="0.25">
      <c r="B66" s="1"/>
      <c r="E66" s="22"/>
    </row>
    <row r="67" spans="2:5" x14ac:dyDescent="0.25">
      <c r="B67" s="1"/>
      <c r="E67" s="22"/>
    </row>
    <row r="68" spans="2:5" x14ac:dyDescent="0.25">
      <c r="B68" s="1"/>
      <c r="E68" s="22"/>
    </row>
    <row r="69" spans="2:5" x14ac:dyDescent="0.25">
      <c r="B69" s="1"/>
      <c r="E69" s="22"/>
    </row>
    <row r="70" spans="2:5" x14ac:dyDescent="0.25">
      <c r="B70" s="1"/>
      <c r="E70" s="22"/>
    </row>
    <row r="71" spans="2:5" x14ac:dyDescent="0.25">
      <c r="B71" s="1"/>
      <c r="E71" s="22"/>
    </row>
    <row r="72" spans="2:5" x14ac:dyDescent="0.25">
      <c r="B72" s="1"/>
      <c r="E72" s="22"/>
    </row>
    <row r="73" spans="2:5" x14ac:dyDescent="0.25">
      <c r="B73" s="1"/>
      <c r="E73" s="22"/>
    </row>
    <row r="74" spans="2:5" x14ac:dyDescent="0.25">
      <c r="B74" s="1"/>
      <c r="E74" s="22"/>
    </row>
    <row r="75" spans="2:5" x14ac:dyDescent="0.25">
      <c r="B75" s="1"/>
      <c r="E75" s="22"/>
    </row>
    <row r="76" spans="2:5" x14ac:dyDescent="0.25">
      <c r="B76" s="1"/>
      <c r="E76" s="22"/>
    </row>
    <row r="77" spans="2:5" x14ac:dyDescent="0.25">
      <c r="B77" s="1"/>
      <c r="E77" s="22"/>
    </row>
    <row r="78" spans="2:5" x14ac:dyDescent="0.25">
      <c r="B78" s="1"/>
      <c r="E78" s="22"/>
    </row>
    <row r="79" spans="2:5" x14ac:dyDescent="0.25">
      <c r="B79" s="1"/>
      <c r="E79" s="22"/>
    </row>
    <row r="80" spans="2:5" x14ac:dyDescent="0.25">
      <c r="B80" s="1"/>
      <c r="E80" s="22"/>
    </row>
    <row r="81" spans="2:5" x14ac:dyDescent="0.25">
      <c r="B81" s="1"/>
      <c r="E81" s="22"/>
    </row>
    <row r="82" spans="2:5" x14ac:dyDescent="0.25">
      <c r="B82" s="1"/>
      <c r="E82" s="22"/>
    </row>
    <row r="83" spans="2:5" x14ac:dyDescent="0.25">
      <c r="B83" s="1"/>
      <c r="E83" s="22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9B247-A128-482C-9F67-BAAC74EA54B2}">
  <dimension ref="B2:G32"/>
  <sheetViews>
    <sheetView showGridLines="0" tabSelected="1" workbookViewId="0">
      <selection activeCell="C15" sqref="C15:G23"/>
    </sheetView>
  </sheetViews>
  <sheetFormatPr defaultRowHeight="15" x14ac:dyDescent="0.25"/>
  <cols>
    <col min="2" max="2" width="27.28515625" bestFit="1" customWidth="1"/>
    <col min="3" max="3" width="12.5703125" bestFit="1" customWidth="1"/>
    <col min="4" max="4" width="11.28515625" customWidth="1"/>
    <col min="5" max="5" width="11" customWidth="1"/>
    <col min="6" max="6" width="12.42578125" customWidth="1"/>
    <col min="7" max="7" width="12" customWidth="1"/>
  </cols>
  <sheetData>
    <row r="2" spans="2:7" x14ac:dyDescent="0.25">
      <c r="B2" s="47" t="s">
        <v>65</v>
      </c>
    </row>
    <row r="5" spans="2:7" x14ac:dyDescent="0.25">
      <c r="B5" s="13" t="s">
        <v>59</v>
      </c>
      <c r="C5" s="13" t="s">
        <v>60</v>
      </c>
    </row>
    <row r="6" spans="2:7" x14ac:dyDescent="0.25">
      <c r="B6" s="3" t="s">
        <v>0</v>
      </c>
      <c r="C6" s="53">
        <v>800000</v>
      </c>
      <c r="D6" s="51"/>
      <c r="E6" s="51"/>
      <c r="F6" s="51"/>
      <c r="G6" s="51"/>
    </row>
    <row r="7" spans="2:7" x14ac:dyDescent="0.25">
      <c r="B7" s="55" t="s">
        <v>5</v>
      </c>
      <c r="C7" s="56">
        <v>500000</v>
      </c>
      <c r="D7" s="52"/>
      <c r="E7" s="52"/>
      <c r="F7" s="52"/>
      <c r="G7" s="51"/>
    </row>
    <row r="8" spans="2:7" x14ac:dyDescent="0.25">
      <c r="B8" s="7" t="s">
        <v>58</v>
      </c>
      <c r="C8" s="54">
        <f>+C6-C7</f>
        <v>300000</v>
      </c>
      <c r="D8" s="52"/>
      <c r="E8" s="52"/>
      <c r="F8" s="52"/>
      <c r="G8" s="51"/>
    </row>
    <row r="9" spans="2:7" x14ac:dyDescent="0.25">
      <c r="B9" s="55" t="s">
        <v>1</v>
      </c>
      <c r="C9" s="56">
        <v>180000</v>
      </c>
      <c r="D9" s="52"/>
      <c r="E9" s="52"/>
      <c r="F9" s="52"/>
      <c r="G9" s="51"/>
    </row>
    <row r="10" spans="2:7" x14ac:dyDescent="0.25">
      <c r="B10" s="6" t="s">
        <v>2</v>
      </c>
      <c r="C10" s="57">
        <f>+C8-C9</f>
        <v>120000</v>
      </c>
      <c r="D10" s="52"/>
      <c r="E10" s="52"/>
      <c r="F10" s="52"/>
      <c r="G10" s="51"/>
    </row>
    <row r="11" spans="2:7" x14ac:dyDescent="0.25">
      <c r="C11" s="52"/>
      <c r="D11" s="52"/>
      <c r="E11" s="52"/>
      <c r="F11" s="52"/>
      <c r="G11" s="51"/>
    </row>
    <row r="12" spans="2:7" ht="45" x14ac:dyDescent="0.25">
      <c r="B12" s="36" t="s">
        <v>62</v>
      </c>
      <c r="C12" s="60">
        <f>+C7/C6</f>
        <v>0.625</v>
      </c>
      <c r="D12" s="52"/>
      <c r="E12" s="52"/>
      <c r="F12" s="52"/>
      <c r="G12" s="51"/>
    </row>
    <row r="13" spans="2:7" ht="18.75" x14ac:dyDescent="0.3">
      <c r="B13" s="58" t="s">
        <v>61</v>
      </c>
      <c r="C13" s="59">
        <f>C9/(1-C12)</f>
        <v>480000</v>
      </c>
      <c r="D13" s="52"/>
      <c r="E13" s="52"/>
      <c r="F13" s="52"/>
      <c r="G13" s="51"/>
    </row>
    <row r="14" spans="2:7" x14ac:dyDescent="0.25">
      <c r="C14" s="52"/>
      <c r="D14" s="52"/>
      <c r="E14" s="52"/>
      <c r="F14" s="52"/>
      <c r="G14" s="51"/>
    </row>
    <row r="15" spans="2:7" ht="30" x14ac:dyDescent="0.25">
      <c r="C15" s="62" t="s">
        <v>4</v>
      </c>
      <c r="D15" s="63" t="s">
        <v>1</v>
      </c>
      <c r="E15" s="63" t="s">
        <v>5</v>
      </c>
      <c r="F15" s="63" t="s">
        <v>3</v>
      </c>
      <c r="G15" s="64" t="s">
        <v>63</v>
      </c>
    </row>
    <row r="16" spans="2:7" x14ac:dyDescent="0.25">
      <c r="C16" s="53">
        <v>0</v>
      </c>
      <c r="D16" s="19">
        <f>+$C$9</f>
        <v>180000</v>
      </c>
      <c r="E16" s="19">
        <f>+C16*$C$12</f>
        <v>0</v>
      </c>
      <c r="F16" s="19">
        <f>+D16+E16</f>
        <v>180000</v>
      </c>
      <c r="G16" s="19">
        <f>+C16-F16</f>
        <v>-180000</v>
      </c>
    </row>
    <row r="17" spans="3:7" x14ac:dyDescent="0.25">
      <c r="C17" s="53">
        <v>100000</v>
      </c>
      <c r="D17" s="19">
        <f t="shared" ref="D17:D23" si="0">+$C$9</f>
        <v>180000</v>
      </c>
      <c r="E17" s="19">
        <f t="shared" ref="E17:E23" si="1">+C17*$C$12</f>
        <v>62500</v>
      </c>
      <c r="F17" s="19">
        <f t="shared" ref="F17:F23" si="2">+D17+E17</f>
        <v>242500</v>
      </c>
      <c r="G17" s="19">
        <f t="shared" ref="G17:G23" si="3">+C17-F17</f>
        <v>-142500</v>
      </c>
    </row>
    <row r="18" spans="3:7" x14ac:dyDescent="0.25">
      <c r="C18" s="53">
        <v>200000</v>
      </c>
      <c r="D18" s="19">
        <f t="shared" si="0"/>
        <v>180000</v>
      </c>
      <c r="E18" s="19">
        <f t="shared" si="1"/>
        <v>125000</v>
      </c>
      <c r="F18" s="19">
        <f t="shared" si="2"/>
        <v>305000</v>
      </c>
      <c r="G18" s="19">
        <f t="shared" si="3"/>
        <v>-105000</v>
      </c>
    </row>
    <row r="19" spans="3:7" x14ac:dyDescent="0.25">
      <c r="C19" s="53">
        <v>300000</v>
      </c>
      <c r="D19" s="19">
        <f t="shared" si="0"/>
        <v>180000</v>
      </c>
      <c r="E19" s="19">
        <f t="shared" si="1"/>
        <v>187500</v>
      </c>
      <c r="F19" s="19">
        <f t="shared" si="2"/>
        <v>367500</v>
      </c>
      <c r="G19" s="19">
        <f t="shared" si="3"/>
        <v>-67500</v>
      </c>
    </row>
    <row r="20" spans="3:7" x14ac:dyDescent="0.25">
      <c r="C20" s="53">
        <v>400000</v>
      </c>
      <c r="D20" s="19">
        <f t="shared" si="0"/>
        <v>180000</v>
      </c>
      <c r="E20" s="19">
        <f t="shared" si="1"/>
        <v>250000</v>
      </c>
      <c r="F20" s="19">
        <f t="shared" si="2"/>
        <v>430000</v>
      </c>
      <c r="G20" s="19">
        <f t="shared" si="3"/>
        <v>-30000</v>
      </c>
    </row>
    <row r="21" spans="3:7" x14ac:dyDescent="0.25">
      <c r="C21" s="53">
        <v>480000</v>
      </c>
      <c r="D21" s="19">
        <f t="shared" si="0"/>
        <v>180000</v>
      </c>
      <c r="E21" s="19">
        <f t="shared" si="1"/>
        <v>300000</v>
      </c>
      <c r="F21" s="19">
        <f t="shared" si="2"/>
        <v>480000</v>
      </c>
      <c r="G21" s="19">
        <f t="shared" si="3"/>
        <v>0</v>
      </c>
    </row>
    <row r="22" spans="3:7" x14ac:dyDescent="0.25">
      <c r="C22" s="53">
        <v>500000</v>
      </c>
      <c r="D22" s="19">
        <f t="shared" si="0"/>
        <v>180000</v>
      </c>
      <c r="E22" s="19">
        <f t="shared" si="1"/>
        <v>312500</v>
      </c>
      <c r="F22" s="19">
        <f t="shared" si="2"/>
        <v>492500</v>
      </c>
      <c r="G22" s="19">
        <f t="shared" si="3"/>
        <v>7500</v>
      </c>
    </row>
    <row r="23" spans="3:7" x14ac:dyDescent="0.25">
      <c r="C23" s="53">
        <v>600000</v>
      </c>
      <c r="D23" s="19">
        <f t="shared" si="0"/>
        <v>180000</v>
      </c>
      <c r="E23" s="19">
        <f t="shared" si="1"/>
        <v>375000</v>
      </c>
      <c r="F23" s="19">
        <f t="shared" si="2"/>
        <v>555000</v>
      </c>
      <c r="G23" s="19">
        <f t="shared" si="3"/>
        <v>45000</v>
      </c>
    </row>
    <row r="24" spans="3:7" x14ac:dyDescent="0.25">
      <c r="C24" s="52"/>
      <c r="D24" s="61"/>
      <c r="E24" s="61"/>
      <c r="F24" s="61"/>
      <c r="G24" s="61"/>
    </row>
    <row r="25" spans="3:7" x14ac:dyDescent="0.25">
      <c r="D25" s="61"/>
      <c r="E25" s="61"/>
      <c r="F25" s="61"/>
      <c r="G25" s="61"/>
    </row>
    <row r="26" spans="3:7" x14ac:dyDescent="0.25">
      <c r="D26" s="61"/>
      <c r="E26" s="61"/>
      <c r="F26" s="61"/>
      <c r="G26" s="61"/>
    </row>
    <row r="27" spans="3:7" x14ac:dyDescent="0.25">
      <c r="D27" s="61"/>
      <c r="E27" s="61"/>
      <c r="F27" s="61"/>
      <c r="G27" s="61"/>
    </row>
    <row r="28" spans="3:7" x14ac:dyDescent="0.25">
      <c r="D28" s="61"/>
      <c r="E28" s="61"/>
      <c r="F28" s="61"/>
      <c r="G28" s="61"/>
    </row>
    <row r="29" spans="3:7" x14ac:dyDescent="0.25">
      <c r="D29" s="61"/>
      <c r="E29" s="61"/>
      <c r="F29" s="61"/>
      <c r="G29" s="61"/>
    </row>
    <row r="30" spans="3:7" x14ac:dyDescent="0.25">
      <c r="D30" s="61"/>
      <c r="E30" s="61"/>
      <c r="F30" s="61"/>
      <c r="G30" s="61"/>
    </row>
    <row r="31" spans="3:7" x14ac:dyDescent="0.25">
      <c r="D31" s="61"/>
      <c r="E31" s="61"/>
      <c r="F31" s="61"/>
      <c r="G31" s="61"/>
    </row>
    <row r="32" spans="3:7" x14ac:dyDescent="0.25">
      <c r="D32" s="61"/>
      <c r="E32" s="61"/>
      <c r="F32" s="61"/>
      <c r="G32" s="6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4FC7F-BE9B-47C8-AD5F-E34F8E291C6B}">
  <dimension ref="A2:C14"/>
  <sheetViews>
    <sheetView workbookViewId="0">
      <selection activeCell="G27" sqref="G27"/>
    </sheetView>
  </sheetViews>
  <sheetFormatPr defaultRowHeight="15" x14ac:dyDescent="0.25"/>
  <cols>
    <col min="1" max="1" width="31.140625" customWidth="1"/>
    <col min="2" max="2" width="9.7109375" bestFit="1" customWidth="1"/>
  </cols>
  <sheetData>
    <row r="2" spans="1:3" x14ac:dyDescent="0.25">
      <c r="A2" s="2" t="s">
        <v>86</v>
      </c>
    </row>
    <row r="3" spans="1:3" x14ac:dyDescent="0.25">
      <c r="A3" s="3" t="s">
        <v>16</v>
      </c>
      <c r="B3" s="17">
        <v>1594.15</v>
      </c>
      <c r="C3" s="3"/>
    </row>
    <row r="4" spans="1:3" x14ac:dyDescent="0.25">
      <c r="A4" s="3" t="s">
        <v>17</v>
      </c>
      <c r="B4" s="3">
        <v>14</v>
      </c>
      <c r="C4" s="3"/>
    </row>
    <row r="5" spans="1:3" x14ac:dyDescent="0.25">
      <c r="A5" s="3" t="s">
        <v>18</v>
      </c>
      <c r="B5" s="17">
        <f>+B3*B4</f>
        <v>22318.100000000002</v>
      </c>
      <c r="C5" s="3"/>
    </row>
    <row r="6" spans="1:3" x14ac:dyDescent="0.25">
      <c r="A6" s="3" t="s">
        <v>19</v>
      </c>
      <c r="B6" s="17">
        <f>B5*C6</f>
        <v>7364.9730000000009</v>
      </c>
      <c r="C6" s="12">
        <v>0.33</v>
      </c>
    </row>
    <row r="7" spans="1:3" x14ac:dyDescent="0.25">
      <c r="A7" s="3" t="s">
        <v>20</v>
      </c>
      <c r="B7" s="17">
        <f>+B5*C7</f>
        <v>89.272400000000005</v>
      </c>
      <c r="C7" s="18">
        <f>4/1000</f>
        <v>4.0000000000000001E-3</v>
      </c>
    </row>
    <row r="8" spans="1:3" x14ac:dyDescent="0.25">
      <c r="A8" s="7" t="s">
        <v>21</v>
      </c>
      <c r="B8" s="3"/>
      <c r="C8" s="3"/>
    </row>
    <row r="9" spans="1:3" x14ac:dyDescent="0.25">
      <c r="A9" s="3" t="s">
        <v>22</v>
      </c>
      <c r="B9" s="17">
        <f>+B5/C9</f>
        <v>1653.1925925925927</v>
      </c>
      <c r="C9" s="3">
        <v>13.5</v>
      </c>
    </row>
    <row r="10" spans="1:3" x14ac:dyDescent="0.25">
      <c r="A10" s="3" t="s">
        <v>23</v>
      </c>
      <c r="B10" s="17">
        <v>10000</v>
      </c>
      <c r="C10" s="3"/>
    </row>
    <row r="11" spans="1:3" x14ac:dyDescent="0.25">
      <c r="A11" s="3" t="s">
        <v>24</v>
      </c>
      <c r="B11" s="3">
        <f>B10*(C11*0.75+1.5%)</f>
        <v>375</v>
      </c>
      <c r="C11" s="12">
        <v>0.03</v>
      </c>
    </row>
    <row r="12" spans="1:3" x14ac:dyDescent="0.25">
      <c r="A12" s="3" t="s">
        <v>25</v>
      </c>
      <c r="B12" s="19">
        <f>+B9+B11</f>
        <v>2028.1925925925927</v>
      </c>
      <c r="C12" s="3"/>
    </row>
    <row r="13" spans="1:3" x14ac:dyDescent="0.25">
      <c r="A13" s="3" t="s">
        <v>26</v>
      </c>
      <c r="B13" s="19">
        <f>+B5+B6+B7+B9</f>
        <v>31425.537992592599</v>
      </c>
      <c r="C13" s="3"/>
    </row>
    <row r="14" spans="1:3" x14ac:dyDescent="0.25">
      <c r="A14" s="7" t="s">
        <v>27</v>
      </c>
      <c r="B14" s="20">
        <f>B13/C14</f>
        <v>2618.7948327160498</v>
      </c>
      <c r="C14" s="3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BEP CENTRO ESTIVO</vt:lpstr>
      <vt:lpstr>BEP CENTRO ESTIVO  Pu</vt:lpstr>
      <vt:lpstr>CALCOLO BEP X FATTURATO</vt:lpstr>
      <vt:lpstr>CALCOLO STIPENDIO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dovierm</dc:creator>
  <cp:lastModifiedBy>maurizio dovier</cp:lastModifiedBy>
  <dcterms:created xsi:type="dcterms:W3CDTF">2016-05-03T09:17:23Z</dcterms:created>
  <dcterms:modified xsi:type="dcterms:W3CDTF">2025-04-13T13:07:53Z</dcterms:modified>
</cp:coreProperties>
</file>