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OC MAURI\DOVIER MAURIZIO\UNIVERSITA' TS CORSO IMPRENDITORE SOCIALE\0001 ANNO ACCADEMICO 2024- 2025\001 LEZIONI\FILE PER PROGETTO -IMPRESA SOCIALE\"/>
    </mc:Choice>
  </mc:AlternateContent>
  <xr:revisionPtr revIDLastSave="0" documentId="13_ncr:1_{196B6227-EA37-46E3-BC2C-E0E34B55B8CB}" xr6:coauthVersionLast="47" xr6:coauthVersionMax="47" xr10:uidLastSave="{00000000-0000-0000-0000-000000000000}"/>
  <bookViews>
    <workbookView xWindow="2160" yWindow="2160" windowWidth="21600" windowHeight="12360" activeTab="2" xr2:uid="{9A1EA76F-56FE-4FAB-A67D-09CC17053DB6}"/>
  </bookViews>
  <sheets>
    <sheet name="DIRECT COSTING + FULL" sheetId="1" r:id="rId1"/>
    <sheet name="ANALISI SCOSTAMENTI" sheetId="2" r:id="rId2"/>
    <sheet name="Analisi costo personale" sheetId="3" r:id="rId3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2" l="1"/>
  <c r="D49" i="2"/>
  <c r="C49" i="2"/>
  <c r="F46" i="2"/>
  <c r="D46" i="2"/>
  <c r="F35" i="2"/>
  <c r="D35" i="2"/>
  <c r="E35" i="2" s="1"/>
  <c r="C35" i="2"/>
  <c r="F32" i="2"/>
  <c r="D32" i="2"/>
  <c r="E32" i="2" s="1"/>
  <c r="G32" i="2" s="1"/>
  <c r="C32" i="2"/>
  <c r="D24" i="2"/>
  <c r="C24" i="2"/>
  <c r="E24" i="2" s="1"/>
  <c r="F24" i="2" s="1"/>
  <c r="E20" i="2"/>
  <c r="F20" i="2" s="1"/>
  <c r="D22" i="2"/>
  <c r="D42" i="2" s="1"/>
  <c r="D20" i="2"/>
  <c r="C20" i="2"/>
  <c r="D19" i="2"/>
  <c r="D29" i="2" s="1"/>
  <c r="C19" i="2"/>
  <c r="C29" i="2" s="1"/>
  <c r="C13" i="2"/>
  <c r="C22" i="2" s="1"/>
  <c r="C42" i="2" s="1"/>
  <c r="L4" i="3"/>
  <c r="L5" i="3" s="1"/>
  <c r="N5" i="3"/>
  <c r="L3" i="3"/>
  <c r="E49" i="2" l="1"/>
  <c r="G35" i="2"/>
  <c r="G37" i="2" s="1"/>
  <c r="E22" i="2"/>
  <c r="C46" i="2"/>
  <c r="E46" i="2"/>
  <c r="G46" i="2" s="1"/>
  <c r="E29" i="2"/>
  <c r="E19" i="2"/>
  <c r="F19" i="2" s="1"/>
  <c r="G49" i="2" l="1"/>
  <c r="G51" i="2" s="1"/>
  <c r="F22" i="2"/>
  <c r="E42" i="2"/>
  <c r="E7" i="3" l="1"/>
  <c r="F7" i="3" l="1"/>
  <c r="D21" i="2"/>
  <c r="D23" i="2" s="1"/>
  <c r="D25" i="2" s="1"/>
  <c r="C21" i="2"/>
  <c r="I107" i="1"/>
  <c r="I108" i="1"/>
  <c r="I109" i="1"/>
  <c r="I111" i="1"/>
  <c r="I106" i="1"/>
  <c r="H107" i="1"/>
  <c r="H108" i="1"/>
  <c r="H109" i="1"/>
  <c r="H110" i="1"/>
  <c r="I110" i="1" s="1"/>
  <c r="H111" i="1"/>
  <c r="H106" i="1"/>
  <c r="D110" i="1"/>
  <c r="D112" i="1" s="1"/>
  <c r="E110" i="1"/>
  <c r="E112" i="1" s="1"/>
  <c r="C110" i="1"/>
  <c r="C112" i="1" s="1"/>
  <c r="H112" i="1" s="1"/>
  <c r="I112" i="1" s="1"/>
  <c r="G108" i="1"/>
  <c r="G110" i="1" s="1"/>
  <c r="G112" i="1" s="1"/>
  <c r="F107" i="1"/>
  <c r="F108" i="1"/>
  <c r="F109" i="1"/>
  <c r="F110" i="1" s="1"/>
  <c r="F111" i="1"/>
  <c r="F106" i="1"/>
  <c r="I97" i="1"/>
  <c r="I98" i="1"/>
  <c r="I99" i="1"/>
  <c r="I100" i="1"/>
  <c r="I101" i="1"/>
  <c r="I96" i="1"/>
  <c r="H97" i="1"/>
  <c r="H98" i="1"/>
  <c r="H99" i="1"/>
  <c r="H100" i="1"/>
  <c r="H101" i="1"/>
  <c r="H102" i="1"/>
  <c r="I102" i="1" s="1"/>
  <c r="H96" i="1"/>
  <c r="G98" i="1"/>
  <c r="G100" i="1" s="1"/>
  <c r="G102" i="1" s="1"/>
  <c r="D108" i="1"/>
  <c r="E108" i="1"/>
  <c r="C108" i="1"/>
  <c r="E111" i="1"/>
  <c r="E109" i="1"/>
  <c r="E107" i="1"/>
  <c r="E106" i="1"/>
  <c r="F97" i="1"/>
  <c r="F98" i="1"/>
  <c r="F99" i="1"/>
  <c r="F100" i="1"/>
  <c r="F101" i="1"/>
  <c r="F102" i="1"/>
  <c r="F96" i="1"/>
  <c r="D102" i="1"/>
  <c r="E102" i="1"/>
  <c r="E101" i="1"/>
  <c r="E99" i="1"/>
  <c r="D100" i="1"/>
  <c r="E100" i="1"/>
  <c r="D98" i="1"/>
  <c r="E98" i="1"/>
  <c r="E97" i="1"/>
  <c r="E96" i="1"/>
  <c r="C102" i="1"/>
  <c r="C98" i="1"/>
  <c r="C100" i="1" s="1"/>
  <c r="B67" i="1"/>
  <c r="C67" i="1"/>
  <c r="D67" i="1"/>
  <c r="E67" i="1"/>
  <c r="F67" i="1"/>
  <c r="G67" i="1"/>
  <c r="H67" i="1"/>
  <c r="C68" i="1"/>
  <c r="D68" i="1"/>
  <c r="E68" i="1"/>
  <c r="F68" i="1"/>
  <c r="G68" i="1"/>
  <c r="H68" i="1"/>
  <c r="B69" i="1"/>
  <c r="B70" i="1"/>
  <c r="C70" i="1"/>
  <c r="D70" i="1"/>
  <c r="E70" i="1"/>
  <c r="F70" i="1"/>
  <c r="G70" i="1"/>
  <c r="H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E42" i="1"/>
  <c r="E74" i="1" s="1"/>
  <c r="F42" i="1"/>
  <c r="F74" i="1" s="1"/>
  <c r="G42" i="1"/>
  <c r="G74" i="1" s="1"/>
  <c r="H42" i="1"/>
  <c r="H74" i="1" s="1"/>
  <c r="D42" i="1"/>
  <c r="D74" i="1" s="1"/>
  <c r="E43" i="1"/>
  <c r="E75" i="1" s="1"/>
  <c r="F43" i="1"/>
  <c r="F75" i="1" s="1"/>
  <c r="G43" i="1"/>
  <c r="G75" i="1" s="1"/>
  <c r="H43" i="1"/>
  <c r="H75" i="1" s="1"/>
  <c r="D43" i="1"/>
  <c r="D75" i="1" s="1"/>
  <c r="N27" i="1"/>
  <c r="N18" i="1"/>
  <c r="N19" i="1"/>
  <c r="N20" i="1"/>
  <c r="N21" i="1"/>
  <c r="N22" i="1"/>
  <c r="N23" i="1"/>
  <c r="N24" i="1"/>
  <c r="N17" i="1"/>
  <c r="E50" i="1"/>
  <c r="E82" i="1" s="1"/>
  <c r="F50" i="1"/>
  <c r="F82" i="1" s="1"/>
  <c r="G50" i="1"/>
  <c r="G82" i="1" s="1"/>
  <c r="H50" i="1"/>
  <c r="H82" i="1" s="1"/>
  <c r="D50" i="1"/>
  <c r="D82" i="1" s="1"/>
  <c r="E48" i="1"/>
  <c r="E80" i="1" s="1"/>
  <c r="F48" i="1"/>
  <c r="F80" i="1" s="1"/>
  <c r="G48" i="1"/>
  <c r="G80" i="1" s="1"/>
  <c r="H48" i="1"/>
  <c r="H80" i="1" s="1"/>
  <c r="D48" i="1"/>
  <c r="D80" i="1" s="1"/>
  <c r="E46" i="1"/>
  <c r="E78" i="1" s="1"/>
  <c r="F46" i="1"/>
  <c r="F78" i="1" s="1"/>
  <c r="G46" i="1"/>
  <c r="G78" i="1" s="1"/>
  <c r="H46" i="1"/>
  <c r="H78" i="1" s="1"/>
  <c r="D46" i="1"/>
  <c r="D78" i="1" s="1"/>
  <c r="E39" i="1"/>
  <c r="E71" i="1" s="1"/>
  <c r="F39" i="1"/>
  <c r="F71" i="1" s="1"/>
  <c r="G39" i="1"/>
  <c r="G71" i="1" s="1"/>
  <c r="H39" i="1"/>
  <c r="H71" i="1" s="1"/>
  <c r="E40" i="1"/>
  <c r="E72" i="1" s="1"/>
  <c r="F40" i="1"/>
  <c r="F72" i="1" s="1"/>
  <c r="G40" i="1"/>
  <c r="G72" i="1" s="1"/>
  <c r="H40" i="1"/>
  <c r="H72" i="1" s="1"/>
  <c r="E41" i="1"/>
  <c r="E73" i="1" s="1"/>
  <c r="F41" i="1"/>
  <c r="F73" i="1" s="1"/>
  <c r="G41" i="1"/>
  <c r="G73" i="1" s="1"/>
  <c r="H41" i="1"/>
  <c r="H73" i="1" s="1"/>
  <c r="D40" i="1"/>
  <c r="D72" i="1" s="1"/>
  <c r="D41" i="1"/>
  <c r="D73" i="1" s="1"/>
  <c r="D39" i="1"/>
  <c r="D71" i="1" s="1"/>
  <c r="C30" i="1"/>
  <c r="C29" i="1"/>
  <c r="C27" i="1"/>
  <c r="C24" i="1"/>
  <c r="C23" i="1"/>
  <c r="C22" i="1"/>
  <c r="C21" i="1"/>
  <c r="C20" i="1"/>
  <c r="C19" i="1"/>
  <c r="C18" i="1"/>
  <c r="C17" i="1"/>
  <c r="C16" i="1"/>
  <c r="C6" i="1"/>
  <c r="C7" i="1"/>
  <c r="C8" i="1"/>
  <c r="C9" i="1"/>
  <c r="C10" i="1"/>
  <c r="C11" i="1"/>
  <c r="C12" i="1"/>
  <c r="C5" i="1"/>
  <c r="D31" i="1"/>
  <c r="E31" i="1"/>
  <c r="F31" i="1"/>
  <c r="G31" i="1"/>
  <c r="H31" i="1"/>
  <c r="I31" i="1"/>
  <c r="J31" i="1"/>
  <c r="K31" i="1"/>
  <c r="L31" i="1"/>
  <c r="D25" i="1"/>
  <c r="E25" i="1"/>
  <c r="F25" i="1"/>
  <c r="G25" i="1"/>
  <c r="H25" i="1"/>
  <c r="I25" i="1"/>
  <c r="C55" i="1" s="1"/>
  <c r="J25" i="1"/>
  <c r="C56" i="1" s="1"/>
  <c r="K25" i="1"/>
  <c r="C57" i="1" s="1"/>
  <c r="L25" i="1"/>
  <c r="C58" i="1" s="1"/>
  <c r="D13" i="1"/>
  <c r="D37" i="1" s="1"/>
  <c r="D69" i="1" s="1"/>
  <c r="E13" i="1"/>
  <c r="E37" i="1" s="1"/>
  <c r="E69" i="1" s="1"/>
  <c r="F13" i="1"/>
  <c r="F37" i="1" s="1"/>
  <c r="F69" i="1" s="1"/>
  <c r="G13" i="1"/>
  <c r="G37" i="1" s="1"/>
  <c r="G69" i="1" s="1"/>
  <c r="H13" i="1"/>
  <c r="H37" i="1" s="1"/>
  <c r="H69" i="1" s="1"/>
  <c r="I13" i="1"/>
  <c r="J13" i="1"/>
  <c r="K13" i="1"/>
  <c r="L13" i="1"/>
  <c r="C23" i="2" l="1"/>
  <c r="E21" i="2"/>
  <c r="F21" i="2" s="1"/>
  <c r="G7" i="3"/>
  <c r="F112" i="1"/>
  <c r="E44" i="1"/>
  <c r="F44" i="1"/>
  <c r="H44" i="1"/>
  <c r="C59" i="1"/>
  <c r="G44" i="1"/>
  <c r="C42" i="1"/>
  <c r="C74" i="1" s="1"/>
  <c r="C40" i="1"/>
  <c r="C72" i="1" s="1"/>
  <c r="C46" i="1"/>
  <c r="C78" i="1" s="1"/>
  <c r="N25" i="1"/>
  <c r="N32" i="1" s="1"/>
  <c r="C39" i="1"/>
  <c r="C71" i="1" s="1"/>
  <c r="C41" i="1"/>
  <c r="C73" i="1" s="1"/>
  <c r="C50" i="1"/>
  <c r="C82" i="1" s="1"/>
  <c r="C43" i="1"/>
  <c r="C75" i="1" s="1"/>
  <c r="C48" i="1"/>
  <c r="C80" i="1" s="1"/>
  <c r="D44" i="1"/>
  <c r="C37" i="1"/>
  <c r="C69" i="1" s="1"/>
  <c r="K26" i="1"/>
  <c r="K28" i="1" s="1"/>
  <c r="K32" i="1" s="1"/>
  <c r="C31" i="1"/>
  <c r="C61" i="1" s="1"/>
  <c r="G26" i="1"/>
  <c r="G28" i="1" s="1"/>
  <c r="G32" i="1" s="1"/>
  <c r="I26" i="1"/>
  <c r="I28" i="1" s="1"/>
  <c r="I32" i="1" s="1"/>
  <c r="L26" i="1"/>
  <c r="L28" i="1" s="1"/>
  <c r="L32" i="1" s="1"/>
  <c r="J26" i="1"/>
  <c r="J28" i="1" s="1"/>
  <c r="J32" i="1" s="1"/>
  <c r="F26" i="1"/>
  <c r="F28" i="1" s="1"/>
  <c r="F32" i="1" s="1"/>
  <c r="E26" i="1"/>
  <c r="E28" i="1" s="1"/>
  <c r="E32" i="1" s="1"/>
  <c r="H26" i="1"/>
  <c r="H28" i="1" s="1"/>
  <c r="H32" i="1" s="1"/>
  <c r="D26" i="1"/>
  <c r="D28" i="1" s="1"/>
  <c r="D32" i="1" s="1"/>
  <c r="C25" i="1"/>
  <c r="C13" i="1"/>
  <c r="C25" i="2" l="1"/>
  <c r="E25" i="2" s="1"/>
  <c r="F25" i="2" s="1"/>
  <c r="E23" i="2"/>
  <c r="F23" i="2" s="1"/>
  <c r="J7" i="3"/>
  <c r="H7" i="3"/>
  <c r="I7" i="3" s="1"/>
  <c r="G45" i="1"/>
  <c r="G76" i="1"/>
  <c r="C85" i="1"/>
  <c r="C53" i="1"/>
  <c r="H45" i="1"/>
  <c r="H76" i="1"/>
  <c r="F45" i="1"/>
  <c r="F76" i="1"/>
  <c r="D45" i="1"/>
  <c r="D76" i="1"/>
  <c r="E45" i="1"/>
  <c r="E76" i="1"/>
  <c r="C44" i="1"/>
  <c r="C26" i="1"/>
  <c r="C28" i="1" s="1"/>
  <c r="C32" i="1" s="1"/>
  <c r="K7" i="3" l="1"/>
  <c r="L7" i="3" s="1"/>
  <c r="F47" i="1"/>
  <c r="F77" i="1"/>
  <c r="C45" i="1"/>
  <c r="C76" i="1"/>
  <c r="H47" i="1"/>
  <c r="H77" i="1"/>
  <c r="E47" i="1"/>
  <c r="E77" i="1"/>
  <c r="E86" i="1"/>
  <c r="F86" i="1"/>
  <c r="G86" i="1"/>
  <c r="D86" i="1"/>
  <c r="H86" i="1"/>
  <c r="D47" i="1"/>
  <c r="D77" i="1"/>
  <c r="G47" i="1"/>
  <c r="G77" i="1"/>
  <c r="C86" i="1" l="1"/>
  <c r="E49" i="1"/>
  <c r="E79" i="1"/>
  <c r="H49" i="1"/>
  <c r="H79" i="1"/>
  <c r="D49" i="1"/>
  <c r="D81" i="1" s="1"/>
  <c r="D79" i="1"/>
  <c r="C47" i="1"/>
  <c r="C77" i="1"/>
  <c r="H89" i="1" s="1"/>
  <c r="G49" i="1"/>
  <c r="G79" i="1"/>
  <c r="F49" i="1"/>
  <c r="F79" i="1"/>
  <c r="D51" i="1"/>
  <c r="E89" i="1" l="1"/>
  <c r="F51" i="1"/>
  <c r="F81" i="1"/>
  <c r="H51" i="1"/>
  <c r="H81" i="1"/>
  <c r="E81" i="1"/>
  <c r="E51" i="1"/>
  <c r="C49" i="1"/>
  <c r="C79" i="1"/>
  <c r="F89" i="1"/>
  <c r="G51" i="1"/>
  <c r="G81" i="1"/>
  <c r="G89" i="1"/>
  <c r="D89" i="1"/>
  <c r="C89" i="1" s="1"/>
  <c r="D83" i="1"/>
  <c r="D54" i="1"/>
  <c r="D52" i="1"/>
  <c r="D90" i="1" l="1"/>
  <c r="D87" i="1"/>
  <c r="C51" i="1"/>
  <c r="C81" i="1"/>
  <c r="E52" i="1"/>
  <c r="E54" i="1"/>
  <c r="E83" i="1"/>
  <c r="H52" i="1"/>
  <c r="H54" i="1"/>
  <c r="H83" i="1"/>
  <c r="G52" i="1"/>
  <c r="G54" i="1"/>
  <c r="G83" i="1"/>
  <c r="F52" i="1"/>
  <c r="F54" i="1"/>
  <c r="F83" i="1"/>
  <c r="F87" i="1" l="1"/>
  <c r="F90" i="1"/>
  <c r="E90" i="1"/>
  <c r="E87" i="1"/>
  <c r="G90" i="1"/>
  <c r="G87" i="1"/>
  <c r="C52" i="1"/>
  <c r="C83" i="1"/>
  <c r="C90" i="1" s="1"/>
  <c r="C54" i="1"/>
  <c r="C60" i="1"/>
  <c r="C62" i="1" s="1"/>
  <c r="H87" i="1"/>
  <c r="H90" i="1"/>
  <c r="C87" i="1" l="1"/>
</calcChain>
</file>

<file path=xl/sharedStrings.xml><?xml version="1.0" encoding="utf-8"?>
<sst xmlns="http://schemas.openxmlformats.org/spreadsheetml/2006/main" count="201" uniqueCount="125">
  <si>
    <t>COMPONENTI DI REDDITO</t>
  </si>
  <si>
    <t>RSA01</t>
  </si>
  <si>
    <t>RSA02</t>
  </si>
  <si>
    <t>ASILO 1</t>
  </si>
  <si>
    <t>ASILO 2</t>
  </si>
  <si>
    <t>RICAVI</t>
  </si>
  <si>
    <t>da rette ASS/ASL</t>
  </si>
  <si>
    <t>da privati (Asilo)</t>
  </si>
  <si>
    <t>da rette privati (Rsa)</t>
  </si>
  <si>
    <t>CENTRO FORMAZ.</t>
  </si>
  <si>
    <t>Formazione  da prog. Finanziati</t>
  </si>
  <si>
    <t>Formazione - da privati</t>
  </si>
  <si>
    <t>Formazione - da imprese</t>
  </si>
  <si>
    <t>AMMINISTRAZIONE</t>
  </si>
  <si>
    <t>CENTRLE ACQUISTI</t>
  </si>
  <si>
    <t>UFFICIO PROGETTI</t>
  </si>
  <si>
    <t>DIREZIONE E COSTI GENERALI</t>
  </si>
  <si>
    <t>TOTALE</t>
  </si>
  <si>
    <t>COSTI</t>
  </si>
  <si>
    <t>B6) Acquisto di mate prime …</t>
  </si>
  <si>
    <t>B7) Spese per servizi</t>
  </si>
  <si>
    <t>B8) Godimento beni di terzi</t>
  </si>
  <si>
    <t>B9) Costi del personale</t>
  </si>
  <si>
    <t>B10) Ammortamenti /sval crediti</t>
  </si>
  <si>
    <t>B11) variaizone delle rimanenze</t>
  </si>
  <si>
    <t>B12) Acc.ti ai f.di rischi</t>
  </si>
  <si>
    <t>B13) Altri accantonamenti</t>
  </si>
  <si>
    <t>B14) Oneri diversi di gestione</t>
  </si>
  <si>
    <t>Differenza tra valori e costi della produzione (A-B)</t>
  </si>
  <si>
    <t>Saldo gestione fnanziaria</t>
  </si>
  <si>
    <t>Ires</t>
  </si>
  <si>
    <t>Irap</t>
  </si>
  <si>
    <t>Riesultato prima delle imposte</t>
  </si>
  <si>
    <t>Totale imposte</t>
  </si>
  <si>
    <t>Riusltato netto</t>
  </si>
  <si>
    <t>Totale costi della produzione</t>
  </si>
  <si>
    <t>Altri ricavi (A5)</t>
  </si>
  <si>
    <t>VALORE DELLA PRODUZIONE</t>
  </si>
  <si>
    <t>da convenzioni (ASILO)</t>
  </si>
  <si>
    <t>DETERMINAZIONE VALORE AGGIUNTO</t>
  </si>
  <si>
    <t>COSTI DELLA PRODUZIONE</t>
  </si>
  <si>
    <t>METODO DIRECT COSTING</t>
  </si>
  <si>
    <t>TOTALE COSTI ESTERNI</t>
  </si>
  <si>
    <t>COSTO DEL PERSONALE</t>
  </si>
  <si>
    <t>MARGINE OPERATIVO LORDO</t>
  </si>
  <si>
    <t>AMMORTAMENTI E ACC.TI</t>
  </si>
  <si>
    <t>MARGNE OPERATIVO NETTO</t>
  </si>
  <si>
    <t>MARGINE DI CONTRIBUZIONE</t>
  </si>
  <si>
    <t>TOTALE COSTI INDIRETTI /COMUNI</t>
  </si>
  <si>
    <t>RISULTATO PRIMA DELLE IMPOSTE</t>
  </si>
  <si>
    <t>IMPOSTE</t>
  </si>
  <si>
    <t>RISULTATO D'ESERCIZIO</t>
  </si>
  <si>
    <t>COSTI IND</t>
  </si>
  <si>
    <t>B11) Variazione delle rimanenze</t>
  </si>
  <si>
    <t>VALORE AGGIUNTO</t>
  </si>
  <si>
    <t>Ritorno sui ricavi</t>
  </si>
  <si>
    <t>Costi generali ed imposte</t>
  </si>
  <si>
    <t>% di contribuzione ai costi generali</t>
  </si>
  <si>
    <t>METODO DEL FULL COSTING</t>
  </si>
  <si>
    <t>COSTI GENERALI  E IMPOSTE</t>
  </si>
  <si>
    <t>RISULTATO FINALE GESTIONE</t>
  </si>
  <si>
    <t>Ripartizione COSTI GENERALI  in base ai ricavi</t>
  </si>
  <si>
    <t>Ripartizione costi generali in base al valore aggiunto</t>
  </si>
  <si>
    <t>DIFF 24-23</t>
  </si>
  <si>
    <t>Costi esterni</t>
  </si>
  <si>
    <t>Valore aggiunto</t>
  </si>
  <si>
    <t>TOTALE COSTO DEL PERSONALE</t>
  </si>
  <si>
    <t>Margine operativo netto RO</t>
  </si>
  <si>
    <t>DIFF%</t>
  </si>
  <si>
    <t xml:space="preserve">RICAVI </t>
  </si>
  <si>
    <t>PREV 24</t>
  </si>
  <si>
    <t>DIFF CONS-PREV</t>
  </si>
  <si>
    <t>Ammortamenti ed accantonam.</t>
  </si>
  <si>
    <t>Ammortamenti ed accantonam</t>
  </si>
  <si>
    <t>ANALISI DEGLI SCOSTAMENTI</t>
  </si>
  <si>
    <t xml:space="preserve">Esempio: Centro estivo </t>
  </si>
  <si>
    <t xml:space="preserve">Utenti </t>
  </si>
  <si>
    <t>PREVISIONE</t>
  </si>
  <si>
    <t>EFFETTIVO</t>
  </si>
  <si>
    <t>Costi esteni</t>
  </si>
  <si>
    <t>Ammortamenti</t>
  </si>
  <si>
    <t>DATI DEL CASO</t>
  </si>
  <si>
    <t>Prezzo unitario medio a utente</t>
  </si>
  <si>
    <t>previsione</t>
  </si>
  <si>
    <t>consuntivo</t>
  </si>
  <si>
    <t>differenza</t>
  </si>
  <si>
    <t>LORDO</t>
  </si>
  <si>
    <t>MENSIL</t>
  </si>
  <si>
    <t>INPS CTRB</t>
  </si>
  <si>
    <t>TFR</t>
  </si>
  <si>
    <t>COSTO TOTALE</t>
  </si>
  <si>
    <t>CAT D1</t>
  </si>
  <si>
    <t>ferie permessi</t>
  </si>
  <si>
    <t>TOTALE ANNUO RETR</t>
  </si>
  <si>
    <t>RETRIBUZIONE CON FERIE E PERMESSI</t>
  </si>
  <si>
    <t>TOTALE COSTO RETR+ TFR</t>
  </si>
  <si>
    <t>COSTO ORARIO STD</t>
  </si>
  <si>
    <t>ORE MESE</t>
  </si>
  <si>
    <t>MESI</t>
  </si>
  <si>
    <t>RID. F/PE</t>
  </si>
  <si>
    <t>FERIE</t>
  </si>
  <si>
    <t>EX FEST</t>
  </si>
  <si>
    <t>FEST</t>
  </si>
  <si>
    <t>ROL</t>
  </si>
  <si>
    <t>Dipendenti /soci lvoratori</t>
  </si>
  <si>
    <t>ore giornaliere centro</t>
  </si>
  <si>
    <t>periodo: giorni aperura</t>
  </si>
  <si>
    <t>Ore lavoro previste</t>
  </si>
  <si>
    <t>costo medio orario dipendente</t>
  </si>
  <si>
    <t>diff %</t>
  </si>
  <si>
    <t>UTENTI</t>
  </si>
  <si>
    <t>Scostamento complessivo</t>
  </si>
  <si>
    <t>Scostamento di volume</t>
  </si>
  <si>
    <t>effettivo</t>
  </si>
  <si>
    <t>prezzo std</t>
  </si>
  <si>
    <t>scostamento</t>
  </si>
  <si>
    <t>importo scostamento di volume</t>
  </si>
  <si>
    <t>Scostamento di prezzo</t>
  </si>
  <si>
    <t>utenti effettivi</t>
  </si>
  <si>
    <t>SALDO SCOSTAMENTI</t>
  </si>
  <si>
    <t>SCOSTAMENTO COSTO DEL PERSONALE</t>
  </si>
  <si>
    <t>Ore di lavoro</t>
  </si>
  <si>
    <t>costo orario std</t>
  </si>
  <si>
    <t>ore effettive</t>
  </si>
  <si>
    <t>coefficienti 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</si>
</sst>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8" formatCode="#,##0.00\ &quot;€&quot;;[Red]\-#,##0.00\ &quot;€&quot;"/>
    <numFmt numFmtId="164" formatCode="#,##0.00_ ;[Red]\-#,##0.00\ "/>
    <numFmt numFmtId="165" formatCode="#,##0_ ;[Red]\-#,##0\ "/>
    <numFmt numFmtId="166" formatCode="&quot;€&quot;\ #,##0;[Red]\-&quot;€&quot;\ #,##0"/>
    <numFmt numFmtId="167" formatCode="0.0%"/>
    <numFmt numFmtId="168" formatCode="_-* #,##0.00\ [$€-410]_-;\-* #,##0.00\ [$€-410]_-;_-* &quot;-&quot;??\ [$€-410]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4DFEC"/>
        <bgColor rgb="FF000000"/>
      </patternFill>
    </fill>
    <fill>
      <patternFill patternType="solid">
        <fgColor rgb="FF99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/>
  </cellStyleXfs>
  <cellXfs count="131">
    <xf numFmtId="0" fontId="0" fillId="0" borderId="0" xfId="0"/>
    <xf numFmtId="0" fontId="2" fillId="0" borderId="0" xfId="0" applyFont="1"/>
    <xf numFmtId="0" fontId="0" fillId="0" borderId="0" xfId="0" applyAlignment="1">
      <alignment vertical="center" wrapText="1"/>
    </xf>
    <xf numFmtId="165" fontId="0" fillId="0" borderId="0" xfId="0" applyNumberFormat="1"/>
    <xf numFmtId="165" fontId="0" fillId="0" borderId="0" xfId="0" applyNumberForma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5" fontId="4" fillId="0" borderId="1" xfId="0" applyNumberFormat="1" applyFont="1" applyBorder="1"/>
    <xf numFmtId="165" fontId="6" fillId="0" borderId="1" xfId="0" applyNumberFormat="1" applyFont="1" applyBorder="1"/>
    <xf numFmtId="0" fontId="6" fillId="0" borderId="1" xfId="0" applyFont="1" applyBorder="1"/>
    <xf numFmtId="0" fontId="4" fillId="3" borderId="1" xfId="0" applyFont="1" applyFill="1" applyBorder="1"/>
    <xf numFmtId="165" fontId="4" fillId="3" borderId="1" xfId="0" applyNumberFormat="1" applyFont="1" applyFill="1" applyBorder="1"/>
    <xf numFmtId="0" fontId="4" fillId="4" borderId="1" xfId="0" applyFont="1" applyFill="1" applyBorder="1" applyAlignment="1">
      <alignment vertical="center" wrapText="1"/>
    </xf>
    <xf numFmtId="165" fontId="4" fillId="4" borderId="1" xfId="0" applyNumberFormat="1" applyFont="1" applyFill="1" applyBorder="1" applyAlignment="1">
      <alignment vertical="center"/>
    </xf>
    <xf numFmtId="0" fontId="4" fillId="5" borderId="1" xfId="0" applyFont="1" applyFill="1" applyBorder="1"/>
    <xf numFmtId="165" fontId="4" fillId="5" borderId="1" xfId="0" applyNumberFormat="1" applyFont="1" applyFill="1" applyBorder="1"/>
    <xf numFmtId="165" fontId="6" fillId="0" borderId="4" xfId="0" applyNumberFormat="1" applyFont="1" applyBorder="1"/>
    <xf numFmtId="165" fontId="0" fillId="0" borderId="1" xfId="0" applyNumberFormat="1" applyBorder="1"/>
    <xf numFmtId="0" fontId="7" fillId="6" borderId="1" xfId="0" applyFont="1" applyFill="1" applyBorder="1" applyAlignment="1">
      <alignment wrapText="1"/>
    </xf>
    <xf numFmtId="165" fontId="2" fillId="6" borderId="1" xfId="0" applyNumberFormat="1" applyFont="1" applyFill="1" applyBorder="1"/>
    <xf numFmtId="0" fontId="0" fillId="0" borderId="1" xfId="0" applyBorder="1"/>
    <xf numFmtId="0" fontId="2" fillId="3" borderId="1" xfId="0" applyFont="1" applyFill="1" applyBorder="1"/>
    <xf numFmtId="165" fontId="2" fillId="3" borderId="1" xfId="0" applyNumberFormat="1" applyFont="1" applyFill="1" applyBorder="1"/>
    <xf numFmtId="0" fontId="3" fillId="0" borderId="1" xfId="0" applyFont="1" applyBorder="1"/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8" borderId="1" xfId="0" applyFont="1" applyFill="1" applyBorder="1"/>
    <xf numFmtId="165" fontId="2" fillId="8" borderId="1" xfId="0" applyNumberFormat="1" applyFont="1" applyFill="1" applyBorder="1"/>
    <xf numFmtId="3" fontId="0" fillId="0" borderId="1" xfId="0" applyNumberFormat="1" applyBorder="1"/>
    <xf numFmtId="165" fontId="4" fillId="8" borderId="1" xfId="0" applyNumberFormat="1" applyFont="1" applyFill="1" applyBorder="1"/>
    <xf numFmtId="165" fontId="6" fillId="0" borderId="0" xfId="0" applyNumberFormat="1" applyFont="1"/>
    <xf numFmtId="0" fontId="4" fillId="3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65" fontId="2" fillId="4" borderId="3" xfId="0" applyNumberFormat="1" applyFont="1" applyFill="1" applyBorder="1"/>
    <xf numFmtId="165" fontId="4" fillId="0" borderId="0" xfId="0" applyNumberFormat="1" applyFont="1"/>
    <xf numFmtId="9" fontId="0" fillId="0" borderId="0" xfId="0" applyNumberFormat="1"/>
    <xf numFmtId="0" fontId="4" fillId="0" borderId="1" xfId="0" applyFont="1" applyBorder="1"/>
    <xf numFmtId="0" fontId="4" fillId="0" borderId="5" xfId="0" applyFont="1" applyBorder="1"/>
    <xf numFmtId="165" fontId="2" fillId="0" borderId="6" xfId="0" applyNumberFormat="1" applyFont="1" applyBorder="1"/>
    <xf numFmtId="165" fontId="4" fillId="0" borderId="6" xfId="0" applyNumberFormat="1" applyFont="1" applyBorder="1"/>
    <xf numFmtId="165" fontId="4" fillId="0" borderId="7" xfId="0" applyNumberFormat="1" applyFont="1" applyBorder="1"/>
    <xf numFmtId="0" fontId="4" fillId="0" borderId="8" xfId="0" applyFont="1" applyBorder="1"/>
    <xf numFmtId="9" fontId="3" fillId="0" borderId="9" xfId="1" applyFont="1" applyFill="1" applyBorder="1"/>
    <xf numFmtId="9" fontId="3" fillId="0" borderId="10" xfId="1" applyFont="1" applyFill="1" applyBorder="1"/>
    <xf numFmtId="0" fontId="4" fillId="4" borderId="3" xfId="0" applyFont="1" applyFill="1" applyBorder="1"/>
    <xf numFmtId="165" fontId="4" fillId="4" borderId="3" xfId="0" applyNumberFormat="1" applyFont="1" applyFill="1" applyBorder="1"/>
    <xf numFmtId="0" fontId="5" fillId="2" borderId="11" xfId="0" applyFont="1" applyFill="1" applyBorder="1"/>
    <xf numFmtId="9" fontId="3" fillId="2" borderId="12" xfId="1" applyFont="1" applyFill="1" applyBorder="1"/>
    <xf numFmtId="9" fontId="3" fillId="2" borderId="13" xfId="1" applyFont="1" applyFill="1" applyBorder="1"/>
    <xf numFmtId="0" fontId="9" fillId="0" borderId="1" xfId="0" applyFont="1" applyBorder="1"/>
    <xf numFmtId="165" fontId="2" fillId="0" borderId="1" xfId="0" applyNumberFormat="1" applyFont="1" applyBorder="1"/>
    <xf numFmtId="0" fontId="9" fillId="0" borderId="1" xfId="0" applyFont="1" applyBorder="1" applyAlignment="1">
      <alignment wrapText="1"/>
    </xf>
    <xf numFmtId="0" fontId="2" fillId="8" borderId="1" xfId="0" applyFont="1" applyFill="1" applyBorder="1"/>
    <xf numFmtId="165" fontId="2" fillId="0" borderId="14" xfId="0" applyNumberFormat="1" applyFont="1" applyBorder="1"/>
    <xf numFmtId="165" fontId="2" fillId="0" borderId="15" xfId="0" applyNumberFormat="1" applyFont="1" applyBorder="1"/>
    <xf numFmtId="0" fontId="2" fillId="8" borderId="8" xfId="0" applyFont="1" applyFill="1" applyBorder="1"/>
    <xf numFmtId="165" fontId="2" fillId="8" borderId="9" xfId="0" applyNumberFormat="1" applyFont="1" applyFill="1" applyBorder="1"/>
    <xf numFmtId="165" fontId="2" fillId="8" borderId="10" xfId="0" applyNumberFormat="1" applyFont="1" applyFill="1" applyBorder="1"/>
    <xf numFmtId="0" fontId="9" fillId="0" borderId="16" xfId="0" applyFont="1" applyBorder="1" applyAlignment="1">
      <alignment wrapText="1"/>
    </xf>
    <xf numFmtId="165" fontId="2" fillId="0" borderId="4" xfId="0" applyNumberFormat="1" applyFont="1" applyBorder="1"/>
    <xf numFmtId="0" fontId="10" fillId="9" borderId="1" xfId="0" applyFont="1" applyFill="1" applyBorder="1"/>
    <xf numFmtId="165" fontId="10" fillId="9" borderId="1" xfId="0" applyNumberFormat="1" applyFont="1" applyFill="1" applyBorder="1"/>
    <xf numFmtId="0" fontId="2" fillId="0" borderId="1" xfId="0" applyFont="1" applyBorder="1"/>
    <xf numFmtId="165" fontId="2" fillId="9" borderId="1" xfId="0" applyNumberFormat="1" applyFont="1" applyFill="1" applyBorder="1"/>
    <xf numFmtId="0" fontId="12" fillId="10" borderId="1" xfId="2" applyFont="1" applyFill="1" applyBorder="1" applyAlignment="1">
      <alignment horizontal="center"/>
    </xf>
    <xf numFmtId="164" fontId="12" fillId="10" borderId="1" xfId="2" applyNumberFormat="1" applyFont="1" applyFill="1" applyBorder="1" applyAlignment="1">
      <alignment horizontal="center"/>
    </xf>
    <xf numFmtId="166" fontId="11" fillId="0" borderId="1" xfId="2" applyNumberFormat="1" applyBorder="1" applyAlignment="1">
      <alignment wrapText="1"/>
    </xf>
    <xf numFmtId="0" fontId="13" fillId="0" borderId="17" xfId="2" applyFont="1" applyBorder="1"/>
    <xf numFmtId="0" fontId="14" fillId="0" borderId="1" xfId="2" applyFont="1" applyBorder="1"/>
    <xf numFmtId="9" fontId="0" fillId="0" borderId="1" xfId="1" applyFont="1" applyBorder="1" applyAlignment="1">
      <alignment horizontal="center"/>
    </xf>
    <xf numFmtId="0" fontId="14" fillId="0" borderId="3" xfId="2" applyFont="1" applyBorder="1"/>
    <xf numFmtId="0" fontId="14" fillId="0" borderId="2" xfId="2" applyFont="1" applyBorder="1"/>
    <xf numFmtId="0" fontId="13" fillId="0" borderId="19" xfId="2" applyFont="1" applyBorder="1"/>
    <xf numFmtId="0" fontId="2" fillId="0" borderId="1" xfId="0" applyFont="1" applyBorder="1" applyAlignment="1">
      <alignment horizontal="center"/>
    </xf>
    <xf numFmtId="0" fontId="12" fillId="11" borderId="1" xfId="2" applyFont="1" applyFill="1" applyBorder="1" applyAlignment="1">
      <alignment horizontal="center"/>
    </xf>
    <xf numFmtId="164" fontId="12" fillId="11" borderId="1" xfId="2" applyNumberFormat="1" applyFont="1" applyFill="1" applyBorder="1" applyAlignment="1">
      <alignment horizontal="center"/>
    </xf>
    <xf numFmtId="164" fontId="12" fillId="10" borderId="3" xfId="2" applyNumberFormat="1" applyFont="1" applyFill="1" applyBorder="1" applyAlignment="1">
      <alignment horizontal="center"/>
    </xf>
    <xf numFmtId="164" fontId="12" fillId="11" borderId="3" xfId="2" applyNumberFormat="1" applyFont="1" applyFill="1" applyBorder="1" applyAlignment="1">
      <alignment horizontal="center"/>
    </xf>
    <xf numFmtId="164" fontId="12" fillId="10" borderId="21" xfId="2" applyNumberFormat="1" applyFont="1" applyFill="1" applyBorder="1" applyAlignment="1">
      <alignment horizontal="center"/>
    </xf>
    <xf numFmtId="164" fontId="12" fillId="12" borderId="3" xfId="2" applyNumberFormat="1" applyFont="1" applyFill="1" applyBorder="1" applyAlignment="1">
      <alignment horizontal="center" wrapText="1"/>
    </xf>
    <xf numFmtId="167" fontId="0" fillId="0" borderId="1" xfId="1" applyNumberFormat="1" applyFont="1" applyBorder="1"/>
    <xf numFmtId="164" fontId="12" fillId="12" borderId="1" xfId="2" applyNumberFormat="1" applyFont="1" applyFill="1" applyBorder="1" applyAlignment="1">
      <alignment horizontal="center"/>
    </xf>
    <xf numFmtId="164" fontId="12" fillId="12" borderId="3" xfId="2" applyNumberFormat="1" applyFont="1" applyFill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5" fontId="11" fillId="0" borderId="18" xfId="2" applyNumberFormat="1" applyBorder="1" applyAlignment="1">
      <alignment wrapText="1"/>
    </xf>
    <xf numFmtId="165" fontId="11" fillId="0" borderId="1" xfId="2" applyNumberFormat="1" applyBorder="1" applyAlignment="1">
      <alignment wrapText="1"/>
    </xf>
    <xf numFmtId="0" fontId="13" fillId="13" borderId="1" xfId="2" applyFont="1" applyFill="1" applyBorder="1"/>
    <xf numFmtId="165" fontId="13" fillId="14" borderId="18" xfId="2" applyNumberFormat="1" applyFont="1" applyFill="1" applyBorder="1" applyAlignment="1">
      <alignment wrapText="1"/>
    </xf>
    <xf numFmtId="167" fontId="2" fillId="13" borderId="1" xfId="1" applyNumberFormat="1" applyFont="1" applyFill="1" applyBorder="1" applyAlignment="1">
      <alignment horizontal="center"/>
    </xf>
    <xf numFmtId="0" fontId="13" fillId="13" borderId="11" xfId="2" applyFont="1" applyFill="1" applyBorder="1"/>
    <xf numFmtId="166" fontId="13" fillId="14" borderId="1" xfId="2" applyNumberFormat="1" applyFont="1" applyFill="1" applyBorder="1" applyAlignment="1">
      <alignment wrapText="1"/>
    </xf>
    <xf numFmtId="9" fontId="2" fillId="13" borderId="1" xfId="1" applyFont="1" applyFill="1" applyBorder="1" applyAlignment="1">
      <alignment horizontal="center"/>
    </xf>
    <xf numFmtId="167" fontId="2" fillId="13" borderId="1" xfId="1" applyNumberFormat="1" applyFont="1" applyFill="1" applyBorder="1"/>
    <xf numFmtId="10" fontId="0" fillId="0" borderId="0" xfId="0" applyNumberFormat="1"/>
    <xf numFmtId="168" fontId="0" fillId="0" borderId="0" xfId="0" applyNumberFormat="1"/>
    <xf numFmtId="168" fontId="15" fillId="0" borderId="1" xfId="0" applyNumberFormat="1" applyFont="1" applyBorder="1"/>
    <xf numFmtId="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6" borderId="1" xfId="0" applyFill="1" applyBorder="1"/>
    <xf numFmtId="0" fontId="2" fillId="0" borderId="4" xfId="0" applyFont="1" applyBorder="1" applyAlignment="1">
      <alignment horizontal="center"/>
    </xf>
    <xf numFmtId="164" fontId="2" fillId="0" borderId="1" xfId="0" applyNumberFormat="1" applyFont="1" applyBorder="1"/>
    <xf numFmtId="8" fontId="0" fillId="0" borderId="1" xfId="0" applyNumberFormat="1" applyBorder="1"/>
    <xf numFmtId="0" fontId="2" fillId="13" borderId="0" xfId="0" applyFont="1" applyFill="1" applyAlignment="1">
      <alignment horizontal="center"/>
    </xf>
    <xf numFmtId="0" fontId="14" fillId="0" borderId="20" xfId="2" applyFont="1" applyBorder="1"/>
    <xf numFmtId="0" fontId="13" fillId="13" borderId="20" xfId="2" applyFont="1" applyFill="1" applyBorder="1"/>
    <xf numFmtId="10" fontId="0" fillId="0" borderId="1" xfId="1" applyNumberFormat="1" applyFont="1" applyBorder="1" applyAlignment="1">
      <alignment horizontal="center"/>
    </xf>
    <xf numFmtId="10" fontId="0" fillId="13" borderId="1" xfId="1" applyNumberFormat="1" applyFont="1" applyFill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65" fontId="11" fillId="0" borderId="1" xfId="2" applyNumberFormat="1" applyBorder="1" applyAlignment="1">
      <alignment horizontal="right" wrapText="1"/>
    </xf>
    <xf numFmtId="165" fontId="13" fillId="14" borderId="1" xfId="2" applyNumberFormat="1" applyFont="1" applyFill="1" applyBorder="1" applyAlignment="1">
      <alignment horizontal="right" wrapText="1"/>
    </xf>
    <xf numFmtId="6" fontId="0" fillId="0" borderId="0" xfId="0" applyNumberFormat="1"/>
    <xf numFmtId="0" fontId="2" fillId="13" borderId="1" xfId="0" applyFont="1" applyFill="1" applyBorder="1" applyAlignment="1">
      <alignment vertical="center"/>
    </xf>
    <xf numFmtId="0" fontId="2" fillId="13" borderId="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2" fillId="0" borderId="22" xfId="0" applyFont="1" applyBorder="1"/>
    <xf numFmtId="165" fontId="13" fillId="8" borderId="1" xfId="2" applyNumberFormat="1" applyFont="1" applyFill="1" applyBorder="1" applyAlignment="1">
      <alignment horizontal="right" wrapText="1"/>
    </xf>
    <xf numFmtId="165" fontId="13" fillId="5" borderId="1" xfId="2" applyNumberFormat="1" applyFont="1" applyFill="1" applyBorder="1" applyAlignment="1">
      <alignment horizontal="right" wrapText="1"/>
    </xf>
    <xf numFmtId="6" fontId="2" fillId="0" borderId="1" xfId="0" applyNumberFormat="1" applyFont="1" applyBorder="1"/>
    <xf numFmtId="0" fontId="14" fillId="5" borderId="20" xfId="2" applyFont="1" applyFill="1" applyBorder="1"/>
    <xf numFmtId="0" fontId="9" fillId="0" borderId="0" xfId="0" applyFont="1"/>
    <xf numFmtId="0" fontId="2" fillId="5" borderId="1" xfId="0" applyFont="1" applyFill="1" applyBorder="1"/>
    <xf numFmtId="0" fontId="14" fillId="5" borderId="20" xfId="2" applyFont="1" applyFill="1" applyBorder="1" applyAlignment="1">
      <alignment wrapText="1"/>
    </xf>
    <xf numFmtId="165" fontId="16" fillId="5" borderId="1" xfId="2" applyNumberFormat="1" applyFont="1" applyFill="1" applyBorder="1" applyAlignment="1">
      <alignment horizontal="right" wrapText="1"/>
    </xf>
    <xf numFmtId="165" fontId="16" fillId="8" borderId="1" xfId="2" applyNumberFormat="1" applyFont="1" applyFill="1" applyBorder="1" applyAlignment="1">
      <alignment horizontal="right" wrapText="1"/>
    </xf>
  </cellXfs>
  <cellStyles count="3">
    <cellStyle name="Normale" xfId="0" builtinId="0"/>
    <cellStyle name="Normale 2" xfId="2" xr:uid="{5811D5C9-E2F5-4C58-9F15-AB9E4AE56472}"/>
    <cellStyle name="Percentuale" xfId="1" builtinId="5"/>
  </cellStyles>
  <dxfs count="0"/>
  <tableStyles count="0" defaultTableStyle="TableStyleMedium2" defaultPivotStyle="PivotStyleLight16"/>
  <colors>
    <mruColors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24534-EC5B-4446-8062-0F032FF2B3CA}">
  <dimension ref="B3:N112"/>
  <sheetViews>
    <sheetView topLeftCell="A91" zoomScale="120" zoomScaleNormal="120" workbookViewId="0">
      <selection activeCell="B105" sqref="B105:E112"/>
    </sheetView>
  </sheetViews>
  <sheetFormatPr defaultRowHeight="15" x14ac:dyDescent="0.25"/>
  <cols>
    <col min="2" max="2" width="29" bestFit="1" customWidth="1"/>
    <col min="3" max="4" width="11.140625" bestFit="1" customWidth="1"/>
    <col min="5" max="5" width="9.28515625" customWidth="1"/>
    <col min="6" max="6" width="7.28515625" customWidth="1"/>
    <col min="7" max="8" width="11.140625" bestFit="1" customWidth="1"/>
    <col min="9" max="12" width="9.28515625" customWidth="1"/>
    <col min="13" max="13" width="2.5703125" customWidth="1"/>
    <col min="14" max="14" width="11.7109375" customWidth="1"/>
  </cols>
  <sheetData>
    <row r="3" spans="2:14" ht="38.25" x14ac:dyDescent="0.25">
      <c r="B3" s="5" t="s">
        <v>0</v>
      </c>
      <c r="C3" s="5" t="s">
        <v>17</v>
      </c>
      <c r="D3" s="5" t="s">
        <v>1</v>
      </c>
      <c r="E3" s="5" t="s">
        <v>2</v>
      </c>
      <c r="F3" s="5" t="s">
        <v>3</v>
      </c>
      <c r="G3" s="5" t="s">
        <v>4</v>
      </c>
      <c r="H3" s="5" t="s">
        <v>9</v>
      </c>
      <c r="I3" s="25" t="s">
        <v>13</v>
      </c>
      <c r="J3" s="25" t="s">
        <v>14</v>
      </c>
      <c r="K3" s="25" t="s">
        <v>15</v>
      </c>
      <c r="L3" s="25" t="s">
        <v>16</v>
      </c>
      <c r="M3" s="2"/>
    </row>
    <row r="4" spans="2:14" x14ac:dyDescent="0.25">
      <c r="B4" s="6" t="s">
        <v>5</v>
      </c>
      <c r="C4" s="7"/>
      <c r="D4" s="8"/>
      <c r="E4" s="8"/>
      <c r="F4" s="8"/>
      <c r="G4" s="8"/>
      <c r="H4" s="8"/>
      <c r="I4" s="8"/>
      <c r="J4" s="8"/>
      <c r="K4" s="8"/>
      <c r="L4" s="8"/>
      <c r="M4" s="3"/>
    </row>
    <row r="5" spans="2:14" x14ac:dyDescent="0.25">
      <c r="B5" s="9" t="s">
        <v>6</v>
      </c>
      <c r="C5" s="8">
        <f>SUM(D5:L5)</f>
        <v>2700</v>
      </c>
      <c r="D5" s="8">
        <v>1500</v>
      </c>
      <c r="E5" s="8">
        <v>1200</v>
      </c>
      <c r="F5" s="8"/>
      <c r="G5" s="8"/>
      <c r="H5" s="8"/>
      <c r="I5" s="8"/>
      <c r="J5" s="8"/>
      <c r="K5" s="8"/>
      <c r="L5" s="8"/>
      <c r="M5" s="3"/>
    </row>
    <row r="6" spans="2:14" x14ac:dyDescent="0.25">
      <c r="B6" s="9" t="s">
        <v>8</v>
      </c>
      <c r="C6" s="8">
        <f t="shared" ref="C6:C12" si="0">SUM(D6:L6)</f>
        <v>1500</v>
      </c>
      <c r="D6" s="8">
        <v>800</v>
      </c>
      <c r="E6" s="8">
        <v>700</v>
      </c>
      <c r="F6" s="8"/>
      <c r="G6" s="8"/>
      <c r="H6" s="8"/>
      <c r="I6" s="8"/>
      <c r="J6" s="8"/>
      <c r="K6" s="8"/>
      <c r="L6" s="8"/>
      <c r="M6" s="3"/>
    </row>
    <row r="7" spans="2:14" x14ac:dyDescent="0.25">
      <c r="B7" s="9" t="s">
        <v>38</v>
      </c>
      <c r="C7" s="8">
        <f t="shared" si="0"/>
        <v>1300</v>
      </c>
      <c r="D7" s="8"/>
      <c r="E7" s="8"/>
      <c r="F7" s="8">
        <v>700</v>
      </c>
      <c r="G7" s="8">
        <v>600</v>
      </c>
      <c r="H7" s="8"/>
      <c r="I7" s="8"/>
      <c r="J7" s="8"/>
      <c r="K7" s="8"/>
      <c r="L7" s="8"/>
      <c r="M7" s="3"/>
    </row>
    <row r="8" spans="2:14" x14ac:dyDescent="0.25">
      <c r="B8" s="9" t="s">
        <v>7</v>
      </c>
      <c r="C8" s="8">
        <f t="shared" si="0"/>
        <v>700</v>
      </c>
      <c r="D8" s="8"/>
      <c r="E8" s="8"/>
      <c r="F8" s="8">
        <v>350</v>
      </c>
      <c r="G8" s="8">
        <v>350</v>
      </c>
      <c r="H8" s="8"/>
      <c r="I8" s="8"/>
      <c r="J8" s="8"/>
      <c r="K8" s="8"/>
      <c r="L8" s="8"/>
      <c r="M8" s="3"/>
    </row>
    <row r="9" spans="2:14" x14ac:dyDescent="0.25">
      <c r="B9" s="9" t="s">
        <v>10</v>
      </c>
      <c r="C9" s="8">
        <f t="shared" si="0"/>
        <v>100</v>
      </c>
      <c r="D9" s="8"/>
      <c r="E9" s="8"/>
      <c r="F9" s="8"/>
      <c r="G9" s="8"/>
      <c r="H9" s="8">
        <v>100</v>
      </c>
      <c r="I9" s="8"/>
      <c r="J9" s="8"/>
      <c r="K9" s="8"/>
      <c r="L9" s="8"/>
      <c r="M9" s="3"/>
    </row>
    <row r="10" spans="2:14" x14ac:dyDescent="0.25">
      <c r="B10" s="9" t="s">
        <v>11</v>
      </c>
      <c r="C10" s="8">
        <f t="shared" si="0"/>
        <v>40</v>
      </c>
      <c r="D10" s="8"/>
      <c r="E10" s="8"/>
      <c r="F10" s="8"/>
      <c r="G10" s="8"/>
      <c r="H10" s="8">
        <v>40</v>
      </c>
      <c r="I10" s="8"/>
      <c r="J10" s="8"/>
      <c r="K10" s="8"/>
      <c r="L10" s="8"/>
      <c r="M10" s="3"/>
    </row>
    <row r="11" spans="2:14" x14ac:dyDescent="0.25">
      <c r="B11" s="9" t="s">
        <v>12</v>
      </c>
      <c r="C11" s="8">
        <f t="shared" si="0"/>
        <v>80</v>
      </c>
      <c r="D11" s="8"/>
      <c r="E11" s="8"/>
      <c r="F11" s="8"/>
      <c r="G11" s="8"/>
      <c r="H11" s="8">
        <v>80</v>
      </c>
      <c r="I11" s="8"/>
      <c r="J11" s="8"/>
      <c r="K11" s="8"/>
      <c r="L11" s="8"/>
      <c r="M11" s="3"/>
    </row>
    <row r="12" spans="2:14" x14ac:dyDescent="0.25">
      <c r="B12" s="9" t="s">
        <v>36</v>
      </c>
      <c r="C12" s="8">
        <f t="shared" si="0"/>
        <v>0</v>
      </c>
      <c r="D12" s="8"/>
      <c r="E12" s="8"/>
      <c r="F12" s="8"/>
      <c r="G12" s="8"/>
      <c r="H12" s="8"/>
      <c r="I12" s="8"/>
      <c r="J12" s="8"/>
      <c r="K12" s="8"/>
      <c r="L12" s="8"/>
      <c r="M12" s="3"/>
    </row>
    <row r="13" spans="2:14" x14ac:dyDescent="0.25">
      <c r="B13" s="10" t="s">
        <v>37</v>
      </c>
      <c r="C13" s="11">
        <f>SUM(C5:C12)</f>
        <v>6420</v>
      </c>
      <c r="D13" s="11">
        <f t="shared" ref="D13:L13" si="1">SUM(D5:D12)</f>
        <v>2300</v>
      </c>
      <c r="E13" s="11">
        <f t="shared" si="1"/>
        <v>1900</v>
      </c>
      <c r="F13" s="11">
        <f t="shared" si="1"/>
        <v>1050</v>
      </c>
      <c r="G13" s="11">
        <f t="shared" si="1"/>
        <v>950</v>
      </c>
      <c r="H13" s="11">
        <f t="shared" si="1"/>
        <v>220</v>
      </c>
      <c r="I13" s="11">
        <f t="shared" si="1"/>
        <v>0</v>
      </c>
      <c r="J13" s="11">
        <f t="shared" si="1"/>
        <v>0</v>
      </c>
      <c r="K13" s="11">
        <f t="shared" si="1"/>
        <v>0</v>
      </c>
      <c r="L13" s="11">
        <f t="shared" si="1"/>
        <v>0</v>
      </c>
      <c r="M13" s="3"/>
    </row>
    <row r="14" spans="2:14" ht="6.75" customHeight="1" x14ac:dyDescent="0.25"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3"/>
    </row>
    <row r="15" spans="2:14" x14ac:dyDescent="0.25">
      <c r="B15" s="6" t="s">
        <v>18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3"/>
      <c r="N15" s="65" t="s">
        <v>52</v>
      </c>
    </row>
    <row r="16" spans="2:14" x14ac:dyDescent="0.25">
      <c r="B16" s="9" t="s">
        <v>19</v>
      </c>
      <c r="C16" s="8">
        <f t="shared" ref="C16:C24" si="2">SUM(D16:L16)</f>
        <v>490</v>
      </c>
      <c r="D16" s="8">
        <v>150</v>
      </c>
      <c r="E16" s="8">
        <v>190</v>
      </c>
      <c r="F16" s="8">
        <v>80</v>
      </c>
      <c r="G16" s="8">
        <v>60</v>
      </c>
      <c r="H16" s="8">
        <v>10</v>
      </c>
      <c r="I16" s="8"/>
      <c r="J16" s="8"/>
      <c r="K16" s="8"/>
      <c r="L16" s="8"/>
      <c r="M16" s="3"/>
      <c r="N16" s="20"/>
    </row>
    <row r="17" spans="2:14" x14ac:dyDescent="0.25">
      <c r="B17" s="9" t="s">
        <v>20</v>
      </c>
      <c r="C17" s="8">
        <f t="shared" si="2"/>
        <v>1025</v>
      </c>
      <c r="D17" s="8">
        <v>180</v>
      </c>
      <c r="E17" s="8">
        <v>190</v>
      </c>
      <c r="F17" s="8">
        <v>200</v>
      </c>
      <c r="G17" s="8">
        <v>180</v>
      </c>
      <c r="H17" s="8">
        <v>30</v>
      </c>
      <c r="I17" s="8">
        <v>25</v>
      </c>
      <c r="J17" s="8">
        <v>30</v>
      </c>
      <c r="K17" s="8">
        <v>40</v>
      </c>
      <c r="L17" s="8">
        <v>150</v>
      </c>
      <c r="M17" s="3"/>
      <c r="N17" s="17">
        <f>SUM(I17:L17)</f>
        <v>245</v>
      </c>
    </row>
    <row r="18" spans="2:14" x14ac:dyDescent="0.25">
      <c r="B18" s="9" t="s">
        <v>21</v>
      </c>
      <c r="C18" s="8">
        <f t="shared" si="2"/>
        <v>596</v>
      </c>
      <c r="D18" s="8">
        <v>120</v>
      </c>
      <c r="E18" s="8">
        <v>150</v>
      </c>
      <c r="F18" s="8">
        <v>72</v>
      </c>
      <c r="G18" s="8">
        <v>84</v>
      </c>
      <c r="H18" s="8">
        <v>60</v>
      </c>
      <c r="I18" s="8"/>
      <c r="J18" s="8"/>
      <c r="K18" s="8"/>
      <c r="L18" s="8">
        <v>110</v>
      </c>
      <c r="M18" s="3"/>
      <c r="N18" s="17">
        <f t="shared" ref="N18:N24" si="3">SUM(I18:L18)</f>
        <v>110</v>
      </c>
    </row>
    <row r="19" spans="2:14" x14ac:dyDescent="0.25">
      <c r="B19" s="9" t="s">
        <v>22</v>
      </c>
      <c r="C19" s="8">
        <f t="shared" si="2"/>
        <v>3280</v>
      </c>
      <c r="D19" s="8">
        <v>900</v>
      </c>
      <c r="E19" s="8">
        <v>700</v>
      </c>
      <c r="F19" s="8">
        <v>600</v>
      </c>
      <c r="G19" s="8">
        <v>650</v>
      </c>
      <c r="H19" s="8">
        <v>110</v>
      </c>
      <c r="I19" s="8">
        <v>80</v>
      </c>
      <c r="J19" s="8">
        <v>40</v>
      </c>
      <c r="K19" s="8">
        <v>100</v>
      </c>
      <c r="L19" s="8">
        <v>100</v>
      </c>
      <c r="M19" s="3"/>
      <c r="N19" s="17">
        <f t="shared" si="3"/>
        <v>320</v>
      </c>
    </row>
    <row r="20" spans="2:14" x14ac:dyDescent="0.25">
      <c r="B20" s="9" t="s">
        <v>23</v>
      </c>
      <c r="C20" s="8">
        <f t="shared" si="2"/>
        <v>501</v>
      </c>
      <c r="D20" s="8">
        <v>150</v>
      </c>
      <c r="E20" s="8">
        <v>180</v>
      </c>
      <c r="F20" s="8">
        <v>40</v>
      </c>
      <c r="G20" s="8">
        <v>56</v>
      </c>
      <c r="H20" s="8">
        <v>25</v>
      </c>
      <c r="I20" s="8">
        <v>10</v>
      </c>
      <c r="J20" s="8">
        <v>5</v>
      </c>
      <c r="K20" s="8">
        <v>15</v>
      </c>
      <c r="L20" s="8">
        <v>20</v>
      </c>
      <c r="M20" s="3"/>
      <c r="N20" s="17">
        <f t="shared" si="3"/>
        <v>50</v>
      </c>
    </row>
    <row r="21" spans="2:14" x14ac:dyDescent="0.25">
      <c r="B21" s="9" t="s">
        <v>24</v>
      </c>
      <c r="C21" s="8">
        <f t="shared" si="2"/>
        <v>2</v>
      </c>
      <c r="D21" s="8">
        <v>5</v>
      </c>
      <c r="E21" s="8">
        <v>-3</v>
      </c>
      <c r="F21" s="8"/>
      <c r="G21" s="8"/>
      <c r="H21" s="8"/>
      <c r="I21" s="8"/>
      <c r="J21" s="8"/>
      <c r="K21" s="8"/>
      <c r="L21" s="8"/>
      <c r="M21" s="3"/>
      <c r="N21" s="17">
        <f t="shared" si="3"/>
        <v>0</v>
      </c>
    </row>
    <row r="22" spans="2:14" x14ac:dyDescent="0.25">
      <c r="B22" s="9" t="s">
        <v>25</v>
      </c>
      <c r="C22" s="8">
        <f t="shared" si="2"/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3"/>
      <c r="N22" s="17">
        <f t="shared" si="3"/>
        <v>0</v>
      </c>
    </row>
    <row r="23" spans="2:14" x14ac:dyDescent="0.25">
      <c r="B23" s="9" t="s">
        <v>26</v>
      </c>
      <c r="C23" s="8">
        <f t="shared" si="2"/>
        <v>0</v>
      </c>
      <c r="D23" s="8">
        <v>0</v>
      </c>
      <c r="E23" s="8"/>
      <c r="F23" s="8"/>
      <c r="G23" s="8"/>
      <c r="H23" s="8"/>
      <c r="I23" s="8"/>
      <c r="J23" s="8"/>
      <c r="K23" s="8"/>
      <c r="L23" s="8"/>
      <c r="M23" s="3"/>
      <c r="N23" s="17">
        <f t="shared" si="3"/>
        <v>0</v>
      </c>
    </row>
    <row r="24" spans="2:14" x14ac:dyDescent="0.25">
      <c r="B24" s="9" t="s">
        <v>27</v>
      </c>
      <c r="C24" s="8">
        <f t="shared" si="2"/>
        <v>154</v>
      </c>
      <c r="D24" s="8">
        <v>38</v>
      </c>
      <c r="E24" s="8">
        <v>40</v>
      </c>
      <c r="F24" s="8">
        <v>12</v>
      </c>
      <c r="G24" s="8">
        <v>14</v>
      </c>
      <c r="H24" s="8">
        <v>5</v>
      </c>
      <c r="I24" s="8">
        <v>6</v>
      </c>
      <c r="J24" s="8">
        <v>5</v>
      </c>
      <c r="K24" s="8">
        <v>14</v>
      </c>
      <c r="L24" s="8">
        <v>20</v>
      </c>
      <c r="M24" s="3"/>
      <c r="N24" s="17">
        <f t="shared" si="3"/>
        <v>45</v>
      </c>
    </row>
    <row r="25" spans="2:14" x14ac:dyDescent="0.25">
      <c r="B25" s="10" t="s">
        <v>35</v>
      </c>
      <c r="C25" s="11">
        <f>SUM(C16:C24)</f>
        <v>6048</v>
      </c>
      <c r="D25" s="11">
        <f t="shared" ref="D25:N25" si="4">SUM(D16:D24)</f>
        <v>1543</v>
      </c>
      <c r="E25" s="11">
        <f t="shared" si="4"/>
        <v>1447</v>
      </c>
      <c r="F25" s="11">
        <f t="shared" si="4"/>
        <v>1004</v>
      </c>
      <c r="G25" s="11">
        <f t="shared" si="4"/>
        <v>1044</v>
      </c>
      <c r="H25" s="11">
        <f t="shared" si="4"/>
        <v>240</v>
      </c>
      <c r="I25" s="11">
        <f t="shared" si="4"/>
        <v>121</v>
      </c>
      <c r="J25" s="11">
        <f t="shared" si="4"/>
        <v>80</v>
      </c>
      <c r="K25" s="11">
        <f t="shared" si="4"/>
        <v>169</v>
      </c>
      <c r="L25" s="11">
        <f t="shared" si="4"/>
        <v>400</v>
      </c>
      <c r="M25" s="3"/>
      <c r="N25" s="11">
        <f t="shared" si="4"/>
        <v>770</v>
      </c>
    </row>
    <row r="26" spans="2:14" ht="25.5" x14ac:dyDescent="0.25">
      <c r="B26" s="12" t="s">
        <v>28</v>
      </c>
      <c r="C26" s="13">
        <f t="shared" ref="C26:L26" si="5">+C13-C25</f>
        <v>372</v>
      </c>
      <c r="D26" s="13">
        <f t="shared" si="5"/>
        <v>757</v>
      </c>
      <c r="E26" s="13">
        <f t="shared" si="5"/>
        <v>453</v>
      </c>
      <c r="F26" s="13">
        <f t="shared" si="5"/>
        <v>46</v>
      </c>
      <c r="G26" s="13">
        <f t="shared" si="5"/>
        <v>-94</v>
      </c>
      <c r="H26" s="13">
        <f t="shared" si="5"/>
        <v>-20</v>
      </c>
      <c r="I26" s="13">
        <f t="shared" si="5"/>
        <v>-121</v>
      </c>
      <c r="J26" s="13">
        <f t="shared" si="5"/>
        <v>-80</v>
      </c>
      <c r="K26" s="13">
        <f t="shared" si="5"/>
        <v>-169</v>
      </c>
      <c r="L26" s="13">
        <f t="shared" si="5"/>
        <v>-400</v>
      </c>
      <c r="M26" s="4"/>
    </row>
    <row r="27" spans="2:14" x14ac:dyDescent="0.25">
      <c r="B27" s="9" t="s">
        <v>29</v>
      </c>
      <c r="C27" s="8">
        <f>SUM(D27:L27)</f>
        <v>-120</v>
      </c>
      <c r="D27" s="8">
        <v>-40</v>
      </c>
      <c r="E27" s="8">
        <v>-35</v>
      </c>
      <c r="F27" s="8">
        <v>-10</v>
      </c>
      <c r="G27" s="8">
        <v>-5</v>
      </c>
      <c r="H27" s="8">
        <v>0</v>
      </c>
      <c r="I27" s="8"/>
      <c r="J27" s="8"/>
      <c r="K27" s="8"/>
      <c r="L27" s="8">
        <v>-30</v>
      </c>
      <c r="M27" s="3"/>
      <c r="N27" s="17">
        <f>SUM(I27:L27)</f>
        <v>-30</v>
      </c>
    </row>
    <row r="28" spans="2:14" x14ac:dyDescent="0.25">
      <c r="B28" s="10" t="s">
        <v>32</v>
      </c>
      <c r="C28" s="11">
        <f t="shared" ref="C28:L28" si="6">+C26+C27</f>
        <v>252</v>
      </c>
      <c r="D28" s="11">
        <f t="shared" si="6"/>
        <v>717</v>
      </c>
      <c r="E28" s="11">
        <f t="shared" si="6"/>
        <v>418</v>
      </c>
      <c r="F28" s="11">
        <f t="shared" si="6"/>
        <v>36</v>
      </c>
      <c r="G28" s="11">
        <f t="shared" si="6"/>
        <v>-99</v>
      </c>
      <c r="H28" s="11">
        <f t="shared" si="6"/>
        <v>-20</v>
      </c>
      <c r="I28" s="11">
        <f t="shared" si="6"/>
        <v>-121</v>
      </c>
      <c r="J28" s="11">
        <f t="shared" si="6"/>
        <v>-80</v>
      </c>
      <c r="K28" s="11">
        <f t="shared" si="6"/>
        <v>-169</v>
      </c>
      <c r="L28" s="11">
        <f t="shared" si="6"/>
        <v>-430</v>
      </c>
      <c r="M28" s="3"/>
    </row>
    <row r="29" spans="2:14" x14ac:dyDescent="0.25">
      <c r="B29" s="9" t="s">
        <v>30</v>
      </c>
      <c r="C29" s="8">
        <f t="shared" ref="C29:C30" si="7">SUM(D29:L29)</f>
        <v>78</v>
      </c>
      <c r="D29" s="8">
        <v>180</v>
      </c>
      <c r="E29" s="8">
        <v>95</v>
      </c>
      <c r="F29" s="8">
        <v>10</v>
      </c>
      <c r="G29" s="8">
        <v>-18</v>
      </c>
      <c r="H29" s="8">
        <v>-5</v>
      </c>
      <c r="I29" s="8">
        <v>-24</v>
      </c>
      <c r="J29" s="8">
        <v>-30</v>
      </c>
      <c r="K29" s="8">
        <v>-50</v>
      </c>
      <c r="L29" s="8">
        <v>-80</v>
      </c>
      <c r="M29" s="3"/>
    </row>
    <row r="30" spans="2:14" x14ac:dyDescent="0.25">
      <c r="B30" s="9" t="s">
        <v>31</v>
      </c>
      <c r="C30" s="8">
        <f t="shared" si="7"/>
        <v>14</v>
      </c>
      <c r="D30" s="8">
        <v>28</v>
      </c>
      <c r="E30" s="8">
        <v>12</v>
      </c>
      <c r="F30" s="8">
        <v>3</v>
      </c>
      <c r="G30" s="8">
        <v>-3</v>
      </c>
      <c r="H30" s="8">
        <v>-2</v>
      </c>
      <c r="I30" s="8">
        <v>-4</v>
      </c>
      <c r="J30" s="8">
        <v>-3</v>
      </c>
      <c r="K30" s="8">
        <v>-5</v>
      </c>
      <c r="L30" s="8">
        <v>-12</v>
      </c>
      <c r="M30" s="3"/>
    </row>
    <row r="31" spans="2:14" x14ac:dyDescent="0.25">
      <c r="B31" s="10" t="s">
        <v>33</v>
      </c>
      <c r="C31" s="11">
        <f>+C29+C30</f>
        <v>92</v>
      </c>
      <c r="D31" s="11">
        <f t="shared" ref="D31:L31" si="8">+D29+D30</f>
        <v>208</v>
      </c>
      <c r="E31" s="11">
        <f t="shared" si="8"/>
        <v>107</v>
      </c>
      <c r="F31" s="11">
        <f t="shared" si="8"/>
        <v>13</v>
      </c>
      <c r="G31" s="11">
        <f t="shared" si="8"/>
        <v>-21</v>
      </c>
      <c r="H31" s="11">
        <f t="shared" si="8"/>
        <v>-7</v>
      </c>
      <c r="I31" s="11">
        <f t="shared" si="8"/>
        <v>-28</v>
      </c>
      <c r="J31" s="11">
        <f t="shared" si="8"/>
        <v>-33</v>
      </c>
      <c r="K31" s="11">
        <f t="shared" si="8"/>
        <v>-55</v>
      </c>
      <c r="L31" s="11">
        <f t="shared" si="8"/>
        <v>-92</v>
      </c>
      <c r="M31" s="3"/>
    </row>
    <row r="32" spans="2:14" x14ac:dyDescent="0.25">
      <c r="B32" s="14" t="s">
        <v>34</v>
      </c>
      <c r="C32" s="15">
        <f>+C28-C31</f>
        <v>160</v>
      </c>
      <c r="D32" s="15">
        <f t="shared" ref="D32:L32" si="9">+D28-D31</f>
        <v>509</v>
      </c>
      <c r="E32" s="15">
        <f t="shared" si="9"/>
        <v>311</v>
      </c>
      <c r="F32" s="15">
        <f t="shared" si="9"/>
        <v>23</v>
      </c>
      <c r="G32" s="15">
        <f t="shared" si="9"/>
        <v>-78</v>
      </c>
      <c r="H32" s="15">
        <f t="shared" si="9"/>
        <v>-13</v>
      </c>
      <c r="I32" s="15">
        <f t="shared" si="9"/>
        <v>-93</v>
      </c>
      <c r="J32" s="15">
        <f t="shared" si="9"/>
        <v>-47</v>
      </c>
      <c r="K32" s="15">
        <f t="shared" si="9"/>
        <v>-114</v>
      </c>
      <c r="L32" s="15">
        <f t="shared" si="9"/>
        <v>-338</v>
      </c>
      <c r="M32" s="3"/>
      <c r="N32" s="66">
        <f>+N25-N27</f>
        <v>800</v>
      </c>
    </row>
    <row r="35" spans="2:12" ht="38.25" x14ac:dyDescent="0.25">
      <c r="B35" s="5" t="s">
        <v>39</v>
      </c>
      <c r="C35" s="5" t="s">
        <v>17</v>
      </c>
      <c r="D35" s="5" t="s">
        <v>1</v>
      </c>
      <c r="E35" s="5" t="s">
        <v>2</v>
      </c>
      <c r="F35" s="5" t="s">
        <v>3</v>
      </c>
      <c r="G35" s="5" t="s">
        <v>4</v>
      </c>
      <c r="H35" s="5" t="s">
        <v>9</v>
      </c>
      <c r="I35" s="24" t="s">
        <v>13</v>
      </c>
      <c r="J35" s="24" t="s">
        <v>14</v>
      </c>
      <c r="K35" s="24" t="s">
        <v>15</v>
      </c>
      <c r="L35" s="24" t="s">
        <v>16</v>
      </c>
    </row>
    <row r="36" spans="2:12" x14ac:dyDescent="0.25">
      <c r="B36" s="52" t="s">
        <v>41</v>
      </c>
      <c r="C36" s="20"/>
      <c r="D36" s="20"/>
      <c r="E36" s="20"/>
      <c r="F36" s="20"/>
      <c r="G36" s="20"/>
      <c r="H36" s="20"/>
    </row>
    <row r="37" spans="2:12" x14ac:dyDescent="0.25">
      <c r="B37" s="10" t="s">
        <v>37</v>
      </c>
      <c r="C37" s="21">
        <f>SUM(D37:H37)</f>
        <v>6420</v>
      </c>
      <c r="D37" s="22">
        <f>+D13</f>
        <v>2300</v>
      </c>
      <c r="E37" s="22">
        <f t="shared" ref="E37:H37" si="10">+E13</f>
        <v>1900</v>
      </c>
      <c r="F37" s="22">
        <f t="shared" si="10"/>
        <v>1050</v>
      </c>
      <c r="G37" s="22">
        <f t="shared" si="10"/>
        <v>950</v>
      </c>
      <c r="H37" s="22">
        <f t="shared" si="10"/>
        <v>220</v>
      </c>
    </row>
    <row r="38" spans="2:12" ht="15.75" customHeight="1" x14ac:dyDescent="0.25">
      <c r="B38" s="23" t="s">
        <v>40</v>
      </c>
      <c r="C38" s="20"/>
      <c r="D38" s="20"/>
      <c r="E38" s="20"/>
      <c r="F38" s="20"/>
      <c r="G38" s="20"/>
      <c r="H38" s="20"/>
    </row>
    <row r="39" spans="2:12" x14ac:dyDescent="0.25">
      <c r="B39" s="9" t="s">
        <v>19</v>
      </c>
      <c r="C39" s="20">
        <f t="shared" ref="C39:C50" si="11">SUM(D39:H39)</f>
        <v>490</v>
      </c>
      <c r="D39" s="17">
        <f>+D16</f>
        <v>150</v>
      </c>
      <c r="E39" s="17">
        <f t="shared" ref="E39:H39" si="12">+E16</f>
        <v>190</v>
      </c>
      <c r="F39" s="17">
        <f t="shared" si="12"/>
        <v>80</v>
      </c>
      <c r="G39" s="17">
        <f t="shared" si="12"/>
        <v>60</v>
      </c>
      <c r="H39" s="17">
        <f t="shared" si="12"/>
        <v>10</v>
      </c>
    </row>
    <row r="40" spans="2:12" x14ac:dyDescent="0.25">
      <c r="B40" s="9" t="s">
        <v>20</v>
      </c>
      <c r="C40" s="20">
        <f t="shared" si="11"/>
        <v>780</v>
      </c>
      <c r="D40" s="17">
        <f t="shared" ref="D40:H41" si="13">+D17</f>
        <v>180</v>
      </c>
      <c r="E40" s="17">
        <f t="shared" si="13"/>
        <v>190</v>
      </c>
      <c r="F40" s="17">
        <f t="shared" si="13"/>
        <v>200</v>
      </c>
      <c r="G40" s="17">
        <f t="shared" si="13"/>
        <v>180</v>
      </c>
      <c r="H40" s="17">
        <f t="shared" si="13"/>
        <v>30</v>
      </c>
    </row>
    <row r="41" spans="2:12" x14ac:dyDescent="0.25">
      <c r="B41" s="9" t="s">
        <v>21</v>
      </c>
      <c r="C41" s="20">
        <f t="shared" si="11"/>
        <v>486</v>
      </c>
      <c r="D41" s="17">
        <f t="shared" si="13"/>
        <v>120</v>
      </c>
      <c r="E41" s="17">
        <f t="shared" si="13"/>
        <v>150</v>
      </c>
      <c r="F41" s="17">
        <f t="shared" si="13"/>
        <v>72</v>
      </c>
      <c r="G41" s="17">
        <f t="shared" si="13"/>
        <v>84</v>
      </c>
      <c r="H41" s="17">
        <f t="shared" si="13"/>
        <v>60</v>
      </c>
    </row>
    <row r="42" spans="2:12" x14ac:dyDescent="0.25">
      <c r="B42" s="9" t="s">
        <v>53</v>
      </c>
      <c r="C42" s="20">
        <f t="shared" si="11"/>
        <v>2</v>
      </c>
      <c r="D42" s="17">
        <f>+D21</f>
        <v>5</v>
      </c>
      <c r="E42" s="17">
        <f t="shared" ref="E42:H42" si="14">+E21</f>
        <v>-3</v>
      </c>
      <c r="F42" s="17">
        <f t="shared" si="14"/>
        <v>0</v>
      </c>
      <c r="G42" s="17">
        <f t="shared" si="14"/>
        <v>0</v>
      </c>
      <c r="H42" s="17">
        <f t="shared" si="14"/>
        <v>0</v>
      </c>
    </row>
    <row r="43" spans="2:12" x14ac:dyDescent="0.25">
      <c r="B43" s="9" t="s">
        <v>27</v>
      </c>
      <c r="C43" s="20">
        <f t="shared" si="11"/>
        <v>109</v>
      </c>
      <c r="D43" s="17">
        <f>+D24</f>
        <v>38</v>
      </c>
      <c r="E43" s="17">
        <f t="shared" ref="E43:H43" si="15">+E24</f>
        <v>40</v>
      </c>
      <c r="F43" s="17">
        <f t="shared" si="15"/>
        <v>12</v>
      </c>
      <c r="G43" s="17">
        <f t="shared" si="15"/>
        <v>14</v>
      </c>
      <c r="H43" s="17">
        <f t="shared" si="15"/>
        <v>5</v>
      </c>
    </row>
    <row r="44" spans="2:12" x14ac:dyDescent="0.25">
      <c r="B44" s="10" t="s">
        <v>42</v>
      </c>
      <c r="C44" s="22">
        <f>SUM(D44:H44)</f>
        <v>1867</v>
      </c>
      <c r="D44" s="22">
        <f>SUM(D39:D43)</f>
        <v>493</v>
      </c>
      <c r="E44" s="22">
        <f t="shared" ref="E44:H44" si="16">SUM(E39:E43)</f>
        <v>567</v>
      </c>
      <c r="F44" s="22">
        <f t="shared" si="16"/>
        <v>364</v>
      </c>
      <c r="G44" s="22">
        <f t="shared" si="16"/>
        <v>338</v>
      </c>
      <c r="H44" s="22">
        <f t="shared" si="16"/>
        <v>105</v>
      </c>
    </row>
    <row r="45" spans="2:12" x14ac:dyDescent="0.25">
      <c r="B45" s="29" t="s">
        <v>54</v>
      </c>
      <c r="C45" s="30">
        <f>+C37-C44</f>
        <v>4553</v>
      </c>
      <c r="D45" s="30">
        <f t="shared" ref="D45:H45" si="17">+D37-D44</f>
        <v>1807</v>
      </c>
      <c r="E45" s="30">
        <f t="shared" si="17"/>
        <v>1333</v>
      </c>
      <c r="F45" s="30">
        <f t="shared" si="17"/>
        <v>686</v>
      </c>
      <c r="G45" s="30">
        <f t="shared" si="17"/>
        <v>612</v>
      </c>
      <c r="H45" s="30">
        <f t="shared" si="17"/>
        <v>115</v>
      </c>
    </row>
    <row r="46" spans="2:12" x14ac:dyDescent="0.25">
      <c r="B46" s="9" t="s">
        <v>43</v>
      </c>
      <c r="C46" s="31">
        <f t="shared" si="11"/>
        <v>2960</v>
      </c>
      <c r="D46" s="17">
        <f>+D19</f>
        <v>900</v>
      </c>
      <c r="E46" s="17">
        <f t="shared" ref="E46:H46" si="18">+E19</f>
        <v>700</v>
      </c>
      <c r="F46" s="17">
        <f t="shared" si="18"/>
        <v>600</v>
      </c>
      <c r="G46" s="17">
        <f t="shared" si="18"/>
        <v>650</v>
      </c>
      <c r="H46" s="17">
        <f t="shared" si="18"/>
        <v>110</v>
      </c>
    </row>
    <row r="47" spans="2:12" x14ac:dyDescent="0.25">
      <c r="B47" s="10" t="s">
        <v>44</v>
      </c>
      <c r="C47" s="22">
        <f>+C45-C46</f>
        <v>1593</v>
      </c>
      <c r="D47" s="22">
        <f t="shared" ref="D47:H47" si="19">+D45-D46</f>
        <v>907</v>
      </c>
      <c r="E47" s="22">
        <f t="shared" si="19"/>
        <v>633</v>
      </c>
      <c r="F47" s="22">
        <f t="shared" si="19"/>
        <v>86</v>
      </c>
      <c r="G47" s="22">
        <f t="shared" si="19"/>
        <v>-38</v>
      </c>
      <c r="H47" s="22">
        <f t="shared" si="19"/>
        <v>5</v>
      </c>
    </row>
    <row r="48" spans="2:12" x14ac:dyDescent="0.25">
      <c r="B48" s="9" t="s">
        <v>45</v>
      </c>
      <c r="C48" s="20">
        <f t="shared" si="11"/>
        <v>451</v>
      </c>
      <c r="D48" s="17">
        <f>+D20</f>
        <v>150</v>
      </c>
      <c r="E48" s="17">
        <f t="shared" ref="E48:H48" si="20">+E20</f>
        <v>180</v>
      </c>
      <c r="F48" s="17">
        <f t="shared" si="20"/>
        <v>40</v>
      </c>
      <c r="G48" s="17">
        <f t="shared" si="20"/>
        <v>56</v>
      </c>
      <c r="H48" s="17">
        <f t="shared" si="20"/>
        <v>25</v>
      </c>
    </row>
    <row r="49" spans="2:9" x14ac:dyDescent="0.25">
      <c r="B49" s="18" t="s">
        <v>46</v>
      </c>
      <c r="C49" s="19">
        <f>+C47-C48</f>
        <v>1142</v>
      </c>
      <c r="D49" s="19">
        <f t="shared" ref="D49:H49" si="21">+D47-D48</f>
        <v>757</v>
      </c>
      <c r="E49" s="19">
        <f t="shared" si="21"/>
        <v>453</v>
      </c>
      <c r="F49" s="19">
        <f t="shared" si="21"/>
        <v>46</v>
      </c>
      <c r="G49" s="19">
        <f t="shared" si="21"/>
        <v>-94</v>
      </c>
      <c r="H49" s="19">
        <f t="shared" si="21"/>
        <v>-20</v>
      </c>
    </row>
    <row r="50" spans="2:9" x14ac:dyDescent="0.25">
      <c r="B50" s="9" t="s">
        <v>29</v>
      </c>
      <c r="C50" s="17">
        <f t="shared" si="11"/>
        <v>-90</v>
      </c>
      <c r="D50" s="17">
        <f>+D27</f>
        <v>-40</v>
      </c>
      <c r="E50" s="17">
        <f t="shared" ref="E50:H50" si="22">+E27</f>
        <v>-35</v>
      </c>
      <c r="F50" s="17">
        <f t="shared" si="22"/>
        <v>-10</v>
      </c>
      <c r="G50" s="17">
        <f t="shared" si="22"/>
        <v>-5</v>
      </c>
      <c r="H50" s="17">
        <f t="shared" si="22"/>
        <v>0</v>
      </c>
    </row>
    <row r="51" spans="2:9" ht="15.75" thickBot="1" x14ac:dyDescent="0.3">
      <c r="B51" s="47" t="s">
        <v>47</v>
      </c>
      <c r="C51" s="36">
        <f>+C49+C50</f>
        <v>1052</v>
      </c>
      <c r="D51" s="48">
        <f t="shared" ref="D51:H51" si="23">+D49+D50</f>
        <v>717</v>
      </c>
      <c r="E51" s="48">
        <f t="shared" si="23"/>
        <v>418</v>
      </c>
      <c r="F51" s="48">
        <f t="shared" si="23"/>
        <v>36</v>
      </c>
      <c r="G51" s="48">
        <f t="shared" si="23"/>
        <v>-99</v>
      </c>
      <c r="H51" s="48">
        <f t="shared" si="23"/>
        <v>-20</v>
      </c>
    </row>
    <row r="52" spans="2:9" ht="15.75" thickBot="1" x14ac:dyDescent="0.3">
      <c r="B52" s="49" t="s">
        <v>55</v>
      </c>
      <c r="C52" s="50">
        <f>+C51/C37</f>
        <v>0.16386292834890967</v>
      </c>
      <c r="D52" s="50">
        <f t="shared" ref="D52:H52" si="24">+D51/D37</f>
        <v>0.31173913043478263</v>
      </c>
      <c r="E52" s="50">
        <f t="shared" si="24"/>
        <v>0.22</v>
      </c>
      <c r="F52" s="50">
        <f t="shared" si="24"/>
        <v>3.4285714285714287E-2</v>
      </c>
      <c r="G52" s="50">
        <f t="shared" si="24"/>
        <v>-0.10421052631578948</v>
      </c>
      <c r="H52" s="51">
        <f t="shared" si="24"/>
        <v>-9.0909090909090912E-2</v>
      </c>
    </row>
    <row r="53" spans="2:9" x14ac:dyDescent="0.25">
      <c r="B53" s="40" t="s">
        <v>56</v>
      </c>
      <c r="C53" s="41">
        <f>+C59+C61</f>
        <v>892</v>
      </c>
      <c r="D53" s="42"/>
      <c r="E53" s="42"/>
      <c r="F53" s="42"/>
      <c r="G53" s="42"/>
      <c r="H53" s="43"/>
    </row>
    <row r="54" spans="2:9" ht="15.75" thickBot="1" x14ac:dyDescent="0.3">
      <c r="B54" s="44" t="s">
        <v>57</v>
      </c>
      <c r="C54" s="45">
        <f>+C51/$C$53</f>
        <v>1.1793721973094171</v>
      </c>
      <c r="D54" s="45">
        <f t="shared" ref="D54:H54" si="25">+D51/$C$53</f>
        <v>0.80381165919282516</v>
      </c>
      <c r="E54" s="45">
        <f t="shared" si="25"/>
        <v>0.46860986547085204</v>
      </c>
      <c r="F54" s="45">
        <f t="shared" si="25"/>
        <v>4.0358744394618833E-2</v>
      </c>
      <c r="G54" s="45">
        <f t="shared" si="25"/>
        <v>-0.11098654708520179</v>
      </c>
      <c r="H54" s="46">
        <f t="shared" si="25"/>
        <v>-2.2421524663677129E-2</v>
      </c>
      <c r="I54" s="38"/>
    </row>
    <row r="55" spans="2:9" x14ac:dyDescent="0.25">
      <c r="B55" s="27" t="s">
        <v>13</v>
      </c>
      <c r="C55" s="16">
        <f>+I25-I27</f>
        <v>121</v>
      </c>
    </row>
    <row r="56" spans="2:9" x14ac:dyDescent="0.25">
      <c r="B56" s="28" t="s">
        <v>14</v>
      </c>
      <c r="C56" s="8">
        <f>+J25-J27</f>
        <v>80</v>
      </c>
    </row>
    <row r="57" spans="2:9" x14ac:dyDescent="0.25">
      <c r="B57" s="28" t="s">
        <v>15</v>
      </c>
      <c r="C57" s="8">
        <f>+K25-K27</f>
        <v>169</v>
      </c>
      <c r="D57" s="3"/>
    </row>
    <row r="58" spans="2:9" x14ac:dyDescent="0.25">
      <c r="B58" s="28" t="s">
        <v>16</v>
      </c>
      <c r="C58" s="8">
        <f>+L25-L27</f>
        <v>430</v>
      </c>
    </row>
    <row r="59" spans="2:9" x14ac:dyDescent="0.25">
      <c r="B59" s="34" t="s">
        <v>48</v>
      </c>
      <c r="C59" s="11">
        <f>SUM(C55:C58)</f>
        <v>800</v>
      </c>
    </row>
    <row r="60" spans="2:9" x14ac:dyDescent="0.25">
      <c r="B60" s="26" t="s">
        <v>49</v>
      </c>
      <c r="C60" s="7">
        <f>+C51-C59</f>
        <v>252</v>
      </c>
    </row>
    <row r="61" spans="2:9" x14ac:dyDescent="0.25">
      <c r="B61" s="28" t="s">
        <v>50</v>
      </c>
      <c r="C61" s="8">
        <f>+C31</f>
        <v>92</v>
      </c>
    </row>
    <row r="62" spans="2:9" x14ac:dyDescent="0.25">
      <c r="B62" s="35" t="s">
        <v>51</v>
      </c>
      <c r="C62" s="32">
        <f>+C60-C61</f>
        <v>160</v>
      </c>
    </row>
    <row r="63" spans="2:9" x14ac:dyDescent="0.25">
      <c r="C63" s="33"/>
    </row>
    <row r="67" spans="2:8" ht="25.5" x14ac:dyDescent="0.25">
      <c r="B67" s="5" t="str">
        <f t="shared" ref="B67:H76" si="26">B35</f>
        <v>DETERMINAZIONE VALORE AGGIUNTO</v>
      </c>
      <c r="C67" s="5" t="str">
        <f t="shared" si="26"/>
        <v>TOTALE</v>
      </c>
      <c r="D67" s="5" t="str">
        <f t="shared" si="26"/>
        <v>RSA01</v>
      </c>
      <c r="E67" s="5" t="str">
        <f t="shared" si="26"/>
        <v>RSA02</v>
      </c>
      <c r="F67" s="5" t="str">
        <f t="shared" si="26"/>
        <v>ASILO 1</v>
      </c>
      <c r="G67" s="5" t="str">
        <f t="shared" si="26"/>
        <v>ASILO 2</v>
      </c>
      <c r="H67" s="5" t="str">
        <f t="shared" si="26"/>
        <v>CENTRO FORMAZ.</v>
      </c>
    </row>
    <row r="68" spans="2:8" x14ac:dyDescent="0.25">
      <c r="B68" s="52" t="s">
        <v>58</v>
      </c>
      <c r="C68" s="20">
        <f t="shared" si="26"/>
        <v>0</v>
      </c>
      <c r="D68" s="20">
        <f t="shared" si="26"/>
        <v>0</v>
      </c>
      <c r="E68" s="20">
        <f t="shared" si="26"/>
        <v>0</v>
      </c>
      <c r="F68" s="20">
        <f t="shared" si="26"/>
        <v>0</v>
      </c>
      <c r="G68" s="20">
        <f t="shared" si="26"/>
        <v>0</v>
      </c>
      <c r="H68" s="20">
        <f t="shared" si="26"/>
        <v>0</v>
      </c>
    </row>
    <row r="69" spans="2:8" x14ac:dyDescent="0.25">
      <c r="B69" s="10" t="str">
        <f t="shared" si="26"/>
        <v>VALORE DELLA PRODUZIONE</v>
      </c>
      <c r="C69" s="21">
        <f t="shared" si="26"/>
        <v>6420</v>
      </c>
      <c r="D69" s="22">
        <f t="shared" si="26"/>
        <v>2300</v>
      </c>
      <c r="E69" s="22">
        <f t="shared" si="26"/>
        <v>1900</v>
      </c>
      <c r="F69" s="22">
        <f t="shared" si="26"/>
        <v>1050</v>
      </c>
      <c r="G69" s="22">
        <f t="shared" si="26"/>
        <v>950</v>
      </c>
      <c r="H69" s="22">
        <f t="shared" si="26"/>
        <v>220</v>
      </c>
    </row>
    <row r="70" spans="2:8" x14ac:dyDescent="0.25">
      <c r="B70" s="23" t="str">
        <f t="shared" si="26"/>
        <v>COSTI DELLA PRODUZIONE</v>
      </c>
      <c r="C70" s="20">
        <f t="shared" si="26"/>
        <v>0</v>
      </c>
      <c r="D70" s="20">
        <f t="shared" si="26"/>
        <v>0</v>
      </c>
      <c r="E70" s="20">
        <f t="shared" si="26"/>
        <v>0</v>
      </c>
      <c r="F70" s="20">
        <f t="shared" si="26"/>
        <v>0</v>
      </c>
      <c r="G70" s="20">
        <f t="shared" si="26"/>
        <v>0</v>
      </c>
      <c r="H70" s="20">
        <f t="shared" si="26"/>
        <v>0</v>
      </c>
    </row>
    <row r="71" spans="2:8" x14ac:dyDescent="0.25">
      <c r="B71" s="9" t="str">
        <f t="shared" si="26"/>
        <v>B6) Acquisto di mate prime …</v>
      </c>
      <c r="C71" s="20">
        <f t="shared" si="26"/>
        <v>490</v>
      </c>
      <c r="D71" s="17">
        <f t="shared" si="26"/>
        <v>150</v>
      </c>
      <c r="E71" s="17">
        <f t="shared" si="26"/>
        <v>190</v>
      </c>
      <c r="F71" s="17">
        <f t="shared" si="26"/>
        <v>80</v>
      </c>
      <c r="G71" s="17">
        <f t="shared" si="26"/>
        <v>60</v>
      </c>
      <c r="H71" s="17">
        <f t="shared" si="26"/>
        <v>10</v>
      </c>
    </row>
    <row r="72" spans="2:8" x14ac:dyDescent="0.25">
      <c r="B72" s="9" t="str">
        <f t="shared" si="26"/>
        <v>B7) Spese per servizi</v>
      </c>
      <c r="C72" s="20">
        <f t="shared" si="26"/>
        <v>780</v>
      </c>
      <c r="D72" s="17">
        <f t="shared" si="26"/>
        <v>180</v>
      </c>
      <c r="E72" s="17">
        <f t="shared" si="26"/>
        <v>190</v>
      </c>
      <c r="F72" s="17">
        <f t="shared" si="26"/>
        <v>200</v>
      </c>
      <c r="G72" s="17">
        <f t="shared" si="26"/>
        <v>180</v>
      </c>
      <c r="H72" s="17">
        <f t="shared" si="26"/>
        <v>30</v>
      </c>
    </row>
    <row r="73" spans="2:8" x14ac:dyDescent="0.25">
      <c r="B73" s="9" t="str">
        <f t="shared" si="26"/>
        <v>B8) Godimento beni di terzi</v>
      </c>
      <c r="C73" s="20">
        <f t="shared" si="26"/>
        <v>486</v>
      </c>
      <c r="D73" s="17">
        <f t="shared" si="26"/>
        <v>120</v>
      </c>
      <c r="E73" s="17">
        <f t="shared" si="26"/>
        <v>150</v>
      </c>
      <c r="F73" s="17">
        <f t="shared" si="26"/>
        <v>72</v>
      </c>
      <c r="G73" s="17">
        <f t="shared" si="26"/>
        <v>84</v>
      </c>
      <c r="H73" s="17">
        <f t="shared" si="26"/>
        <v>60</v>
      </c>
    </row>
    <row r="74" spans="2:8" x14ac:dyDescent="0.25">
      <c r="B74" s="9" t="str">
        <f t="shared" si="26"/>
        <v>B11) Variazione delle rimanenze</v>
      </c>
      <c r="C74" s="20">
        <f t="shared" si="26"/>
        <v>2</v>
      </c>
      <c r="D74" s="17">
        <f t="shared" si="26"/>
        <v>5</v>
      </c>
      <c r="E74" s="17">
        <f t="shared" si="26"/>
        <v>-3</v>
      </c>
      <c r="F74" s="17">
        <f t="shared" si="26"/>
        <v>0</v>
      </c>
      <c r="G74" s="17">
        <f t="shared" si="26"/>
        <v>0</v>
      </c>
      <c r="H74" s="17">
        <f t="shared" si="26"/>
        <v>0</v>
      </c>
    </row>
    <row r="75" spans="2:8" x14ac:dyDescent="0.25">
      <c r="B75" s="9" t="str">
        <f t="shared" si="26"/>
        <v>B14) Oneri diversi di gestione</v>
      </c>
      <c r="C75" s="20">
        <f t="shared" si="26"/>
        <v>109</v>
      </c>
      <c r="D75" s="17">
        <f t="shared" si="26"/>
        <v>38</v>
      </c>
      <c r="E75" s="17">
        <f t="shared" si="26"/>
        <v>40</v>
      </c>
      <c r="F75" s="17">
        <f t="shared" si="26"/>
        <v>12</v>
      </c>
      <c r="G75" s="17">
        <f t="shared" si="26"/>
        <v>14</v>
      </c>
      <c r="H75" s="17">
        <f t="shared" si="26"/>
        <v>5</v>
      </c>
    </row>
    <row r="76" spans="2:8" x14ac:dyDescent="0.25">
      <c r="B76" s="10" t="str">
        <f t="shared" si="26"/>
        <v>TOTALE COSTI ESTERNI</v>
      </c>
      <c r="C76" s="22">
        <f t="shared" si="26"/>
        <v>1867</v>
      </c>
      <c r="D76" s="22">
        <f t="shared" si="26"/>
        <v>493</v>
      </c>
      <c r="E76" s="22">
        <f t="shared" si="26"/>
        <v>567</v>
      </c>
      <c r="F76" s="22">
        <f t="shared" si="26"/>
        <v>364</v>
      </c>
      <c r="G76" s="22">
        <f t="shared" si="26"/>
        <v>338</v>
      </c>
      <c r="H76" s="22">
        <f t="shared" si="26"/>
        <v>105</v>
      </c>
    </row>
    <row r="77" spans="2:8" x14ac:dyDescent="0.25">
      <c r="B77" s="29" t="str">
        <f t="shared" ref="B77:H83" si="27">B45</f>
        <v>VALORE AGGIUNTO</v>
      </c>
      <c r="C77" s="30">
        <f t="shared" si="27"/>
        <v>4553</v>
      </c>
      <c r="D77" s="30">
        <f t="shared" si="27"/>
        <v>1807</v>
      </c>
      <c r="E77" s="30">
        <f t="shared" si="27"/>
        <v>1333</v>
      </c>
      <c r="F77" s="30">
        <f t="shared" si="27"/>
        <v>686</v>
      </c>
      <c r="G77" s="30">
        <f t="shared" si="27"/>
        <v>612</v>
      </c>
      <c r="H77" s="30">
        <f t="shared" si="27"/>
        <v>115</v>
      </c>
    </row>
    <row r="78" spans="2:8" x14ac:dyDescent="0.25">
      <c r="B78" s="9" t="str">
        <f t="shared" si="27"/>
        <v>COSTO DEL PERSONALE</v>
      </c>
      <c r="C78" s="31">
        <f t="shared" si="27"/>
        <v>2960</v>
      </c>
      <c r="D78" s="17">
        <f t="shared" si="27"/>
        <v>900</v>
      </c>
      <c r="E78" s="17">
        <f t="shared" si="27"/>
        <v>700</v>
      </c>
      <c r="F78" s="17">
        <f t="shared" si="27"/>
        <v>600</v>
      </c>
      <c r="G78" s="17">
        <f t="shared" si="27"/>
        <v>650</v>
      </c>
      <c r="H78" s="17">
        <f t="shared" si="27"/>
        <v>110</v>
      </c>
    </row>
    <row r="79" spans="2:8" x14ac:dyDescent="0.25">
      <c r="B79" s="10" t="str">
        <f t="shared" si="27"/>
        <v>MARGINE OPERATIVO LORDO</v>
      </c>
      <c r="C79" s="22">
        <f t="shared" si="27"/>
        <v>1593</v>
      </c>
      <c r="D79" s="22">
        <f t="shared" si="27"/>
        <v>907</v>
      </c>
      <c r="E79" s="22">
        <f t="shared" si="27"/>
        <v>633</v>
      </c>
      <c r="F79" s="22">
        <f t="shared" si="27"/>
        <v>86</v>
      </c>
      <c r="G79" s="22">
        <f t="shared" si="27"/>
        <v>-38</v>
      </c>
      <c r="H79" s="22">
        <f t="shared" si="27"/>
        <v>5</v>
      </c>
    </row>
    <row r="80" spans="2:8" x14ac:dyDescent="0.25">
      <c r="B80" s="9" t="str">
        <f t="shared" si="27"/>
        <v>AMMORTAMENTI E ACC.TI</v>
      </c>
      <c r="C80" s="20">
        <f t="shared" si="27"/>
        <v>451</v>
      </c>
      <c r="D80" s="17">
        <f t="shared" si="27"/>
        <v>150</v>
      </c>
      <c r="E80" s="17">
        <f t="shared" si="27"/>
        <v>180</v>
      </c>
      <c r="F80" s="17">
        <f t="shared" si="27"/>
        <v>40</v>
      </c>
      <c r="G80" s="17">
        <f t="shared" si="27"/>
        <v>56</v>
      </c>
      <c r="H80" s="17">
        <f t="shared" si="27"/>
        <v>25</v>
      </c>
    </row>
    <row r="81" spans="2:9" x14ac:dyDescent="0.25">
      <c r="B81" s="18" t="str">
        <f t="shared" si="27"/>
        <v>MARGNE OPERATIVO NETTO</v>
      </c>
      <c r="C81" s="19">
        <f t="shared" si="27"/>
        <v>1142</v>
      </c>
      <c r="D81" s="19">
        <f t="shared" si="27"/>
        <v>757</v>
      </c>
      <c r="E81" s="19">
        <f t="shared" si="27"/>
        <v>453</v>
      </c>
      <c r="F81" s="19">
        <f t="shared" si="27"/>
        <v>46</v>
      </c>
      <c r="G81" s="19">
        <f t="shared" si="27"/>
        <v>-94</v>
      </c>
      <c r="H81" s="19">
        <f t="shared" si="27"/>
        <v>-20</v>
      </c>
    </row>
    <row r="82" spans="2:9" x14ac:dyDescent="0.25">
      <c r="B82" s="9" t="str">
        <f t="shared" si="27"/>
        <v>Saldo gestione fnanziaria</v>
      </c>
      <c r="C82" s="17">
        <f t="shared" si="27"/>
        <v>-90</v>
      </c>
      <c r="D82" s="17">
        <f t="shared" si="27"/>
        <v>-40</v>
      </c>
      <c r="E82" s="17">
        <f t="shared" si="27"/>
        <v>-35</v>
      </c>
      <c r="F82" s="17">
        <f t="shared" si="27"/>
        <v>-10</v>
      </c>
      <c r="G82" s="17">
        <f t="shared" si="27"/>
        <v>-5</v>
      </c>
      <c r="H82" s="17">
        <f t="shared" si="27"/>
        <v>0</v>
      </c>
    </row>
    <row r="83" spans="2:9" x14ac:dyDescent="0.25">
      <c r="B83" s="29" t="str">
        <f t="shared" si="27"/>
        <v>MARGINE DI CONTRIBUZIONE</v>
      </c>
      <c r="C83" s="30">
        <f t="shared" si="27"/>
        <v>1052</v>
      </c>
      <c r="D83" s="32">
        <f t="shared" si="27"/>
        <v>717</v>
      </c>
      <c r="E83" s="32">
        <f t="shared" si="27"/>
        <v>418</v>
      </c>
      <c r="F83" s="32">
        <f t="shared" si="27"/>
        <v>36</v>
      </c>
      <c r="G83" s="32">
        <f t="shared" si="27"/>
        <v>-99</v>
      </c>
      <c r="H83" s="32">
        <f t="shared" si="27"/>
        <v>-20</v>
      </c>
    </row>
    <row r="84" spans="2:9" ht="6.75" customHeight="1" x14ac:dyDescent="0.25">
      <c r="B84" s="39"/>
      <c r="C84" s="53"/>
      <c r="D84" s="37"/>
      <c r="E84" s="37"/>
      <c r="F84" s="37"/>
      <c r="G84" s="37"/>
      <c r="H84" s="37"/>
    </row>
    <row r="85" spans="2:9" ht="16.5" thickBot="1" x14ac:dyDescent="0.3">
      <c r="B85" s="63" t="s">
        <v>59</v>
      </c>
      <c r="C85" s="64">
        <f>+C59+C61</f>
        <v>892</v>
      </c>
    </row>
    <row r="86" spans="2:9" ht="30" x14ac:dyDescent="0.25">
      <c r="B86" s="61" t="s">
        <v>61</v>
      </c>
      <c r="C86" s="62">
        <f>SUM(D86:H86)</f>
        <v>891.99999999999989</v>
      </c>
      <c r="D86" s="56">
        <f>+$C$85*D69/$C$69</f>
        <v>319.5638629283489</v>
      </c>
      <c r="E86" s="56">
        <f t="shared" ref="E86:H86" si="28">+$C$85*E69/$C$69</f>
        <v>263.98753894080994</v>
      </c>
      <c r="F86" s="56">
        <f t="shared" si="28"/>
        <v>145.88785046728972</v>
      </c>
      <c r="G86" s="56">
        <f t="shared" si="28"/>
        <v>131.99376947040497</v>
      </c>
      <c r="H86" s="57">
        <f t="shared" si="28"/>
        <v>30.566978193146419</v>
      </c>
    </row>
    <row r="87" spans="2:9" ht="15.75" thickBot="1" x14ac:dyDescent="0.3">
      <c r="B87" s="58" t="s">
        <v>60</v>
      </c>
      <c r="C87" s="59">
        <f>SUM(D87:H87)</f>
        <v>160.00000000000014</v>
      </c>
      <c r="D87" s="59">
        <f>+D83-D86</f>
        <v>397.4361370716511</v>
      </c>
      <c r="E87" s="59">
        <f t="shared" ref="E87:H87" si="29">+E83-E86</f>
        <v>154.01246105919006</v>
      </c>
      <c r="F87" s="59">
        <f t="shared" si="29"/>
        <v>-109.88785046728972</v>
      </c>
      <c r="G87" s="59">
        <f t="shared" si="29"/>
        <v>-230.99376947040497</v>
      </c>
      <c r="H87" s="60">
        <f t="shared" si="29"/>
        <v>-50.566978193146419</v>
      </c>
    </row>
    <row r="89" spans="2:9" ht="30" x14ac:dyDescent="0.25">
      <c r="B89" s="54" t="s">
        <v>62</v>
      </c>
      <c r="C89" s="53">
        <f>SUM(D89:H89)</f>
        <v>892.00000000000011</v>
      </c>
      <c r="D89" s="53">
        <f>$C$85*D77/$C$77</f>
        <v>354.01801010322862</v>
      </c>
      <c r="E89" s="53">
        <f t="shared" ref="E89:H89" si="30">$C$85*E77/$C$77</f>
        <v>261.15440368987481</v>
      </c>
      <c r="F89" s="53">
        <f t="shared" si="30"/>
        <v>134.39754008346145</v>
      </c>
      <c r="G89" s="53">
        <f t="shared" si="30"/>
        <v>119.89984625521635</v>
      </c>
      <c r="H89" s="53">
        <f t="shared" si="30"/>
        <v>22.530199868218755</v>
      </c>
    </row>
    <row r="90" spans="2:9" x14ac:dyDescent="0.25">
      <c r="B90" s="55" t="s">
        <v>60</v>
      </c>
      <c r="C90" s="30">
        <f>+C83-C89</f>
        <v>159.99999999999989</v>
      </c>
      <c r="D90" s="30">
        <f t="shared" ref="D90:H90" si="31">+D83-D89</f>
        <v>362.98198989677138</v>
      </c>
      <c r="E90" s="30">
        <f t="shared" si="31"/>
        <v>156.84559631012519</v>
      </c>
      <c r="F90" s="30">
        <f t="shared" si="31"/>
        <v>-98.39754008346145</v>
      </c>
      <c r="G90" s="30">
        <f t="shared" si="31"/>
        <v>-218.89984625521635</v>
      </c>
      <c r="H90" s="30">
        <f t="shared" si="31"/>
        <v>-42.530199868218759</v>
      </c>
    </row>
    <row r="94" spans="2:9" x14ac:dyDescent="0.25">
      <c r="C94" s="67">
        <v>2024</v>
      </c>
      <c r="D94" s="77">
        <v>2023</v>
      </c>
      <c r="E94" s="67" t="s">
        <v>63</v>
      </c>
      <c r="G94" s="84" t="s">
        <v>70</v>
      </c>
    </row>
    <row r="95" spans="2:9" ht="23.25" x14ac:dyDescent="0.25">
      <c r="C95" s="79" t="s">
        <v>3</v>
      </c>
      <c r="D95" s="80" t="s">
        <v>3</v>
      </c>
      <c r="E95" s="81" t="s">
        <v>3</v>
      </c>
      <c r="F95" s="81" t="s">
        <v>68</v>
      </c>
      <c r="G95" s="85" t="s">
        <v>3</v>
      </c>
      <c r="H95" s="82" t="s">
        <v>71</v>
      </c>
      <c r="I95" s="84" t="s">
        <v>68</v>
      </c>
    </row>
    <row r="96" spans="2:9" x14ac:dyDescent="0.25">
      <c r="B96" s="71" t="s">
        <v>69</v>
      </c>
      <c r="C96" s="69">
        <v>119676.58</v>
      </c>
      <c r="D96" s="69">
        <v>71378.75</v>
      </c>
      <c r="E96" s="69">
        <f>+C96-D96</f>
        <v>48297.83</v>
      </c>
      <c r="F96" s="72">
        <f>+E96/D96</f>
        <v>0.67664157750030651</v>
      </c>
      <c r="G96" s="69">
        <v>125000</v>
      </c>
      <c r="H96" s="69">
        <f>+C96-G96</f>
        <v>-5323.4199999999983</v>
      </c>
      <c r="I96" s="83">
        <f>+H96/G96</f>
        <v>-4.2587359999999984E-2</v>
      </c>
    </row>
    <row r="97" spans="2:9" ht="15.75" thickBot="1" x14ac:dyDescent="0.3">
      <c r="B97" s="73" t="s">
        <v>64</v>
      </c>
      <c r="C97" s="69">
        <v>89689.359999999971</v>
      </c>
      <c r="D97" s="69">
        <v>56947.29</v>
      </c>
      <c r="E97" s="69">
        <f>+C97-D97</f>
        <v>32742.069999999971</v>
      </c>
      <c r="F97" s="72">
        <f t="shared" ref="F97:F102" si="32">+E97/D97</f>
        <v>0.57495396181275649</v>
      </c>
      <c r="G97" s="69">
        <v>85000</v>
      </c>
      <c r="H97" s="69">
        <f t="shared" ref="H97:H102" si="33">+C97-G97</f>
        <v>4689.3599999999715</v>
      </c>
      <c r="I97" s="83">
        <f t="shared" ref="I97:I102" si="34">+H97/G97</f>
        <v>5.5168941176470254E-2</v>
      </c>
    </row>
    <row r="98" spans="2:9" ht="15.75" thickBot="1" x14ac:dyDescent="0.3">
      <c r="B98" s="92" t="s">
        <v>65</v>
      </c>
      <c r="C98" s="93">
        <f>+C96-C97</f>
        <v>29987.22000000003</v>
      </c>
      <c r="D98" s="93">
        <f t="shared" ref="D98:G98" si="35">+D96-D97</f>
        <v>14431.46</v>
      </c>
      <c r="E98" s="93">
        <f t="shared" si="35"/>
        <v>15555.760000000031</v>
      </c>
      <c r="F98" s="94">
        <f t="shared" si="32"/>
        <v>1.0779061855141499</v>
      </c>
      <c r="G98" s="93">
        <f t="shared" si="35"/>
        <v>40000</v>
      </c>
      <c r="H98" s="93">
        <f t="shared" si="33"/>
        <v>-10012.77999999997</v>
      </c>
      <c r="I98" s="95">
        <f t="shared" si="34"/>
        <v>-0.25031949999999925</v>
      </c>
    </row>
    <row r="99" spans="2:9" ht="15.75" thickBot="1" x14ac:dyDescent="0.3">
      <c r="B99" s="74" t="s">
        <v>66</v>
      </c>
      <c r="C99" s="69">
        <v>46516.91</v>
      </c>
      <c r="D99" s="69">
        <v>21502.21</v>
      </c>
      <c r="E99" s="69">
        <f>+C99-D99</f>
        <v>25014.700000000004</v>
      </c>
      <c r="F99" s="72">
        <f t="shared" si="32"/>
        <v>1.1633548365493596</v>
      </c>
      <c r="G99" s="69">
        <v>45000</v>
      </c>
      <c r="H99" s="69">
        <f t="shared" si="33"/>
        <v>1516.9100000000035</v>
      </c>
      <c r="I99" s="83">
        <f t="shared" si="34"/>
        <v>3.370911111111119E-2</v>
      </c>
    </row>
    <row r="100" spans="2:9" ht="15.75" thickBot="1" x14ac:dyDescent="0.3">
      <c r="B100" s="92" t="s">
        <v>44</v>
      </c>
      <c r="C100" s="93">
        <f>+C98-C99</f>
        <v>-16529.689999999973</v>
      </c>
      <c r="D100" s="93">
        <f t="shared" ref="D100:G100" si="36">+D98-D99</f>
        <v>-7070.75</v>
      </c>
      <c r="E100" s="93">
        <f t="shared" si="36"/>
        <v>-9458.9399999999732</v>
      </c>
      <c r="F100" s="94">
        <f t="shared" si="32"/>
        <v>1.3377562493370538</v>
      </c>
      <c r="G100" s="93">
        <f t="shared" si="36"/>
        <v>-5000</v>
      </c>
      <c r="H100" s="93">
        <f t="shared" si="33"/>
        <v>-11529.689999999973</v>
      </c>
      <c r="I100" s="95">
        <f t="shared" si="34"/>
        <v>2.3059379999999945</v>
      </c>
    </row>
    <row r="101" spans="2:9" ht="15.75" thickBot="1" x14ac:dyDescent="0.3">
      <c r="B101" s="75" t="s">
        <v>72</v>
      </c>
      <c r="C101" s="69">
        <v>3500</v>
      </c>
      <c r="D101" s="69">
        <v>3300</v>
      </c>
      <c r="E101" s="69">
        <f>+C101-D101</f>
        <v>200</v>
      </c>
      <c r="F101" s="72">
        <f t="shared" si="32"/>
        <v>6.0606060606060608E-2</v>
      </c>
      <c r="G101" s="69">
        <v>3300</v>
      </c>
      <c r="H101" s="69">
        <f t="shared" si="33"/>
        <v>200</v>
      </c>
      <c r="I101" s="83">
        <f t="shared" si="34"/>
        <v>6.0606060606060608E-2</v>
      </c>
    </row>
    <row r="102" spans="2:9" ht="15.75" thickBot="1" x14ac:dyDescent="0.3">
      <c r="B102" s="92" t="s">
        <v>67</v>
      </c>
      <c r="C102" s="93">
        <f>+C100-C101</f>
        <v>-20029.689999999973</v>
      </c>
      <c r="D102" s="93">
        <f t="shared" ref="D102:G102" si="37">+D100-D101</f>
        <v>-10370.75</v>
      </c>
      <c r="E102" s="93">
        <f t="shared" si="37"/>
        <v>-9658.9399999999732</v>
      </c>
      <c r="F102" s="94">
        <f t="shared" si="32"/>
        <v>0.93136369115058926</v>
      </c>
      <c r="G102" s="93">
        <f t="shared" si="37"/>
        <v>-8300</v>
      </c>
      <c r="H102" s="93">
        <f t="shared" si="33"/>
        <v>-11729.689999999973</v>
      </c>
      <c r="I102" s="95">
        <f t="shared" si="34"/>
        <v>1.4132156626505992</v>
      </c>
    </row>
    <row r="104" spans="2:9" x14ac:dyDescent="0.25">
      <c r="C104" s="67">
        <v>2024</v>
      </c>
      <c r="D104" s="77">
        <v>2023</v>
      </c>
      <c r="E104" s="67" t="s">
        <v>63</v>
      </c>
      <c r="G104" s="84" t="s">
        <v>70</v>
      </c>
    </row>
    <row r="105" spans="2:9" ht="23.25" x14ac:dyDescent="0.25">
      <c r="C105" s="79" t="s">
        <v>4</v>
      </c>
      <c r="D105" s="80" t="s">
        <v>4</v>
      </c>
      <c r="E105" s="81" t="s">
        <v>4</v>
      </c>
      <c r="F105" s="81" t="s">
        <v>68</v>
      </c>
      <c r="G105" s="85" t="s">
        <v>3</v>
      </c>
      <c r="H105" s="82" t="s">
        <v>71</v>
      </c>
      <c r="I105" s="84" t="s">
        <v>68</v>
      </c>
    </row>
    <row r="106" spans="2:9" x14ac:dyDescent="0.25">
      <c r="B106" s="71" t="s">
        <v>69</v>
      </c>
      <c r="C106" s="87">
        <v>1051981.3599999999</v>
      </c>
      <c r="D106" s="88">
        <v>1040643.09</v>
      </c>
      <c r="E106" s="88">
        <f t="shared" ref="E106:E111" si="38">+C106-D106</f>
        <v>11338.269999999902</v>
      </c>
      <c r="F106" s="86">
        <f>+E106/D106</f>
        <v>1.0895445430767144E-2</v>
      </c>
      <c r="G106" s="88">
        <v>1075000</v>
      </c>
      <c r="H106" s="88">
        <f>+C106-G106</f>
        <v>-23018.64000000013</v>
      </c>
      <c r="I106" s="86">
        <f>+H106/G106</f>
        <v>-2.1412688372093144E-2</v>
      </c>
    </row>
    <row r="107" spans="2:9" x14ac:dyDescent="0.25">
      <c r="B107" s="71" t="s">
        <v>64</v>
      </c>
      <c r="C107" s="87">
        <v>369429.01999999996</v>
      </c>
      <c r="D107" s="88">
        <v>420781.00999999989</v>
      </c>
      <c r="E107" s="88">
        <f t="shared" si="38"/>
        <v>-51351.989999999932</v>
      </c>
      <c r="F107" s="86">
        <f t="shared" ref="F107:F111" si="39">+E107/D107</f>
        <v>-0.12203970421573908</v>
      </c>
      <c r="G107" s="88">
        <v>385000</v>
      </c>
      <c r="H107" s="88">
        <f t="shared" ref="H107:H112" si="40">+C107-G107</f>
        <v>-15570.98000000004</v>
      </c>
      <c r="I107" s="86">
        <f t="shared" ref="I107:I112" si="41">+H107/G107</f>
        <v>-4.0444103896103999E-2</v>
      </c>
    </row>
    <row r="108" spans="2:9" x14ac:dyDescent="0.25">
      <c r="B108" s="89" t="s">
        <v>65</v>
      </c>
      <c r="C108" s="90">
        <f>+C106-C107</f>
        <v>682552.33999999985</v>
      </c>
      <c r="D108" s="90">
        <f t="shared" ref="D108:G108" si="42">+D106-D107</f>
        <v>619862.08000000007</v>
      </c>
      <c r="E108" s="90">
        <f t="shared" si="42"/>
        <v>62690.259999999835</v>
      </c>
      <c r="F108" s="91">
        <f t="shared" si="39"/>
        <v>0.10113582040701671</v>
      </c>
      <c r="G108" s="90">
        <f t="shared" si="42"/>
        <v>690000</v>
      </c>
      <c r="H108" s="90">
        <f t="shared" si="40"/>
        <v>-7447.660000000149</v>
      </c>
      <c r="I108" s="91">
        <f t="shared" si="41"/>
        <v>-1.0793710144927752E-2</v>
      </c>
    </row>
    <row r="109" spans="2:9" x14ac:dyDescent="0.25">
      <c r="B109" s="71" t="s">
        <v>66</v>
      </c>
      <c r="C109" s="87">
        <v>353359.76</v>
      </c>
      <c r="D109" s="87">
        <v>335440.46000000002</v>
      </c>
      <c r="E109" s="87">
        <f t="shared" si="38"/>
        <v>17919.299999999988</v>
      </c>
      <c r="F109" s="86">
        <f t="shared" si="39"/>
        <v>5.3420210549436964E-2</v>
      </c>
      <c r="G109" s="87">
        <v>348000</v>
      </c>
      <c r="H109" s="87">
        <f t="shared" si="40"/>
        <v>5359.7600000000093</v>
      </c>
      <c r="I109" s="86">
        <f t="shared" si="41"/>
        <v>1.5401609195402326E-2</v>
      </c>
    </row>
    <row r="110" spans="2:9" ht="15.75" thickBot="1" x14ac:dyDescent="0.3">
      <c r="B110" s="89" t="s">
        <v>44</v>
      </c>
      <c r="C110" s="90">
        <f>+C108-C109</f>
        <v>329192.57999999984</v>
      </c>
      <c r="D110" s="90">
        <f t="shared" ref="D110:G110" si="43">+D108-D109</f>
        <v>284421.62000000005</v>
      </c>
      <c r="E110" s="90">
        <f t="shared" si="43"/>
        <v>44770.959999999846</v>
      </c>
      <c r="F110" s="91">
        <f t="shared" si="43"/>
        <v>4.7715609857579749E-2</v>
      </c>
      <c r="G110" s="90">
        <f t="shared" si="43"/>
        <v>342000</v>
      </c>
      <c r="H110" s="90">
        <f t="shared" si="40"/>
        <v>-12807.420000000158</v>
      </c>
      <c r="I110" s="91">
        <f t="shared" si="41"/>
        <v>-3.7448596491228531E-2</v>
      </c>
    </row>
    <row r="111" spans="2:9" ht="15.75" thickBot="1" x14ac:dyDescent="0.3">
      <c r="B111" s="70" t="s">
        <v>73</v>
      </c>
      <c r="C111" s="87">
        <v>32847.191356700954</v>
      </c>
      <c r="D111" s="87">
        <v>32667.691356700951</v>
      </c>
      <c r="E111" s="87">
        <f t="shared" si="38"/>
        <v>179.50000000000364</v>
      </c>
      <c r="F111" s="86">
        <f t="shared" si="39"/>
        <v>5.4947256002889763E-3</v>
      </c>
      <c r="G111" s="87">
        <v>32000</v>
      </c>
      <c r="H111" s="87">
        <f t="shared" si="40"/>
        <v>847.1913567009542</v>
      </c>
      <c r="I111" s="86">
        <f t="shared" si="41"/>
        <v>2.647472989690482E-2</v>
      </c>
    </row>
    <row r="112" spans="2:9" x14ac:dyDescent="0.25">
      <c r="B112" s="89" t="s">
        <v>67</v>
      </c>
      <c r="C112" s="90">
        <f>+C110-C111</f>
        <v>296345.38864329888</v>
      </c>
      <c r="D112" s="90">
        <f t="shared" ref="D112:G112" si="44">+D110-D111</f>
        <v>251753.92864329909</v>
      </c>
      <c r="E112" s="90">
        <f t="shared" si="44"/>
        <v>44591.459999999846</v>
      </c>
      <c r="F112" s="91">
        <f t="shared" si="44"/>
        <v>4.2220884257290772E-2</v>
      </c>
      <c r="G112" s="90">
        <f t="shared" si="44"/>
        <v>310000</v>
      </c>
      <c r="H112" s="90">
        <f t="shared" si="40"/>
        <v>-13654.61135670112</v>
      </c>
      <c r="I112" s="91">
        <f t="shared" si="41"/>
        <v>-4.4047133408713288E-2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83CF0-C842-4DFC-8362-BFD954BDE4C6}">
  <dimension ref="B3:G51"/>
  <sheetViews>
    <sheetView showGridLines="0" workbookViewId="0">
      <selection activeCell="B6" sqref="B6"/>
    </sheetView>
  </sheetViews>
  <sheetFormatPr defaultRowHeight="15" x14ac:dyDescent="0.25"/>
  <cols>
    <col min="2" max="2" width="29.7109375" customWidth="1"/>
    <col min="3" max="3" width="11.5703125" bestFit="1" customWidth="1"/>
    <col min="4" max="4" width="12.42578125" customWidth="1"/>
    <col min="7" max="7" width="13.140625" customWidth="1"/>
  </cols>
  <sheetData>
    <row r="3" spans="2:4" x14ac:dyDescent="0.25">
      <c r="B3" s="1" t="s">
        <v>74</v>
      </c>
    </row>
    <row r="4" spans="2:4" x14ac:dyDescent="0.25">
      <c r="B4" s="126" t="s">
        <v>75</v>
      </c>
    </row>
    <row r="6" spans="2:4" x14ac:dyDescent="0.25">
      <c r="B6" s="55" t="s">
        <v>81</v>
      </c>
    </row>
    <row r="7" spans="2:4" x14ac:dyDescent="0.25">
      <c r="C7" s="109" t="s">
        <v>77</v>
      </c>
      <c r="D7" s="109" t="s">
        <v>78</v>
      </c>
    </row>
    <row r="8" spans="2:4" x14ac:dyDescent="0.25">
      <c r="B8" s="20" t="s">
        <v>76</v>
      </c>
      <c r="C8" s="76">
        <v>350</v>
      </c>
      <c r="D8" s="104">
        <v>315</v>
      </c>
    </row>
    <row r="9" spans="2:4" x14ac:dyDescent="0.25">
      <c r="B9" s="20" t="s">
        <v>82</v>
      </c>
      <c r="C9" s="108">
        <v>550</v>
      </c>
      <c r="D9" s="108">
        <v>570</v>
      </c>
    </row>
    <row r="10" spans="2:4" x14ac:dyDescent="0.25">
      <c r="B10" s="20" t="s">
        <v>104</v>
      </c>
      <c r="C10" s="20">
        <v>8</v>
      </c>
      <c r="D10" s="20"/>
    </row>
    <row r="11" spans="2:4" x14ac:dyDescent="0.25">
      <c r="B11" s="20" t="s">
        <v>106</v>
      </c>
      <c r="C11" s="20">
        <v>90</v>
      </c>
      <c r="D11" s="20"/>
    </row>
    <row r="12" spans="2:4" x14ac:dyDescent="0.25">
      <c r="B12" s="20" t="s">
        <v>105</v>
      </c>
      <c r="C12" s="20">
        <v>8</v>
      </c>
      <c r="D12" s="20"/>
    </row>
    <row r="13" spans="2:4" x14ac:dyDescent="0.25">
      <c r="B13" s="65" t="s">
        <v>107</v>
      </c>
      <c r="C13" s="65">
        <f>C12*C11*C10</f>
        <v>5760</v>
      </c>
      <c r="D13" s="65">
        <v>5900</v>
      </c>
    </row>
    <row r="14" spans="2:4" x14ac:dyDescent="0.25">
      <c r="B14" s="20" t="s">
        <v>108</v>
      </c>
      <c r="C14" s="108">
        <v>18.440000000000001</v>
      </c>
      <c r="D14" s="108">
        <v>19.5</v>
      </c>
    </row>
    <row r="15" spans="2:4" x14ac:dyDescent="0.25">
      <c r="B15" s="20" t="s">
        <v>79</v>
      </c>
      <c r="C15" s="108">
        <v>50000</v>
      </c>
      <c r="D15" s="108">
        <v>48000</v>
      </c>
    </row>
    <row r="16" spans="2:4" x14ac:dyDescent="0.25">
      <c r="B16" s="20" t="s">
        <v>80</v>
      </c>
      <c r="C16" s="108">
        <v>15000</v>
      </c>
      <c r="D16" s="108">
        <v>15500</v>
      </c>
    </row>
    <row r="18" spans="2:7" x14ac:dyDescent="0.25">
      <c r="C18" s="68" t="s">
        <v>83</v>
      </c>
      <c r="D18" s="78" t="s">
        <v>84</v>
      </c>
      <c r="E18" s="68" t="s">
        <v>85</v>
      </c>
      <c r="F18" s="104" t="s">
        <v>109</v>
      </c>
    </row>
    <row r="19" spans="2:7" x14ac:dyDescent="0.25">
      <c r="B19" s="110" t="s">
        <v>69</v>
      </c>
      <c r="C19" s="115">
        <f>C9*C8</f>
        <v>192500</v>
      </c>
      <c r="D19" s="115">
        <f>D9*D8</f>
        <v>179550</v>
      </c>
      <c r="E19" s="115">
        <f>+D19-C19</f>
        <v>-12950</v>
      </c>
      <c r="F19" s="112">
        <f>+E19/C19</f>
        <v>-6.7272727272727276E-2</v>
      </c>
    </row>
    <row r="20" spans="2:7" x14ac:dyDescent="0.25">
      <c r="B20" s="110" t="s">
        <v>64</v>
      </c>
      <c r="C20" s="115">
        <f>+C15</f>
        <v>50000</v>
      </c>
      <c r="D20" s="115">
        <f>+D15</f>
        <v>48000</v>
      </c>
      <c r="E20" s="115">
        <f>+D20-C20</f>
        <v>-2000</v>
      </c>
      <c r="F20" s="112">
        <f t="shared" ref="F20:F25" si="0">+E20/C20</f>
        <v>-0.04</v>
      </c>
    </row>
    <row r="21" spans="2:7" x14ac:dyDescent="0.25">
      <c r="B21" s="111" t="s">
        <v>65</v>
      </c>
      <c r="C21" s="116">
        <f>+C19-C20</f>
        <v>142500</v>
      </c>
      <c r="D21" s="116">
        <f t="shared" ref="D21" si="1">+D19-D20</f>
        <v>131550</v>
      </c>
      <c r="E21" s="116">
        <f t="shared" ref="E21:E25" si="2">+C21-D21</f>
        <v>10950</v>
      </c>
      <c r="F21" s="113">
        <f t="shared" si="0"/>
        <v>7.6842105263157892E-2</v>
      </c>
    </row>
    <row r="22" spans="2:7" x14ac:dyDescent="0.25">
      <c r="B22" s="110" t="s">
        <v>66</v>
      </c>
      <c r="C22" s="115">
        <f>+C13*C14</f>
        <v>106214.40000000001</v>
      </c>
      <c r="D22" s="115">
        <f>+D13*D14</f>
        <v>115050</v>
      </c>
      <c r="E22" s="115">
        <f>+D22-C22</f>
        <v>8835.5999999999913</v>
      </c>
      <c r="F22" s="112">
        <f t="shared" si="0"/>
        <v>8.3186460592913861E-2</v>
      </c>
    </row>
    <row r="23" spans="2:7" ht="15.75" thickBot="1" x14ac:dyDescent="0.3">
      <c r="B23" s="111" t="s">
        <v>44</v>
      </c>
      <c r="C23" s="116">
        <f>+C21-C22</f>
        <v>36285.599999999991</v>
      </c>
      <c r="D23" s="116">
        <f t="shared" ref="D23" si="3">+D21-D22</f>
        <v>16500</v>
      </c>
      <c r="E23" s="116">
        <f t="shared" si="2"/>
        <v>19785.599999999991</v>
      </c>
      <c r="F23" s="114">
        <f t="shared" si="0"/>
        <v>0.54527415834380566</v>
      </c>
    </row>
    <row r="24" spans="2:7" ht="15.75" thickBot="1" x14ac:dyDescent="0.3">
      <c r="B24" s="70" t="s">
        <v>73</v>
      </c>
      <c r="C24" s="115">
        <f>+C16</f>
        <v>15000</v>
      </c>
      <c r="D24" s="115">
        <f>+D16</f>
        <v>15500</v>
      </c>
      <c r="E24" s="115">
        <f t="shared" si="2"/>
        <v>-500</v>
      </c>
      <c r="F24" s="112">
        <f t="shared" si="0"/>
        <v>-3.3333333333333333E-2</v>
      </c>
    </row>
    <row r="25" spans="2:7" x14ac:dyDescent="0.25">
      <c r="B25" s="111" t="s">
        <v>67</v>
      </c>
      <c r="C25" s="116">
        <f>+C23-C24</f>
        <v>21285.599999999991</v>
      </c>
      <c r="D25" s="116">
        <f t="shared" ref="D25" si="4">+D23-D24</f>
        <v>1000</v>
      </c>
      <c r="E25" s="116">
        <f t="shared" si="2"/>
        <v>20285.599999999991</v>
      </c>
      <c r="F25" s="114">
        <f t="shared" si="0"/>
        <v>0.95301988198594356</v>
      </c>
    </row>
    <row r="28" spans="2:7" x14ac:dyDescent="0.25">
      <c r="B28" s="126" t="s">
        <v>111</v>
      </c>
      <c r="C28" s="68" t="s">
        <v>83</v>
      </c>
      <c r="D28" s="78" t="s">
        <v>84</v>
      </c>
      <c r="E28" s="68" t="s">
        <v>85</v>
      </c>
    </row>
    <row r="29" spans="2:7" x14ac:dyDescent="0.25">
      <c r="B29" s="125" t="s">
        <v>69</v>
      </c>
      <c r="C29" s="115">
        <f>+C19</f>
        <v>192500</v>
      </c>
      <c r="D29" s="115">
        <f>+D19</f>
        <v>179550</v>
      </c>
      <c r="E29" s="123">
        <f>+D29-C29</f>
        <v>-12950</v>
      </c>
    </row>
    <row r="31" spans="2:7" ht="45" x14ac:dyDescent="0.25">
      <c r="B31" s="118" t="s">
        <v>112</v>
      </c>
      <c r="C31" s="119" t="s">
        <v>83</v>
      </c>
      <c r="D31" s="119" t="s">
        <v>113</v>
      </c>
      <c r="E31" s="119" t="s">
        <v>115</v>
      </c>
      <c r="F31" s="119" t="s">
        <v>114</v>
      </c>
      <c r="G31" s="119" t="s">
        <v>116</v>
      </c>
    </row>
    <row r="32" spans="2:7" x14ac:dyDescent="0.25">
      <c r="B32" s="20" t="s">
        <v>110</v>
      </c>
      <c r="C32" s="20">
        <f>+C8</f>
        <v>350</v>
      </c>
      <c r="D32" s="20">
        <f>+D8</f>
        <v>315</v>
      </c>
      <c r="E32" s="17">
        <f>+D32-C32</f>
        <v>-35</v>
      </c>
      <c r="F32" s="108">
        <f>+C9</f>
        <v>550</v>
      </c>
      <c r="G32" s="124">
        <f>+E32*F32</f>
        <v>-19250</v>
      </c>
    </row>
    <row r="34" spans="2:7" ht="45" x14ac:dyDescent="0.25">
      <c r="B34" s="118" t="s">
        <v>112</v>
      </c>
      <c r="C34" s="119" t="s">
        <v>83</v>
      </c>
      <c r="D34" s="119" t="s">
        <v>113</v>
      </c>
      <c r="E34" s="119" t="s">
        <v>115</v>
      </c>
      <c r="F34" s="119" t="s">
        <v>118</v>
      </c>
      <c r="G34" s="119" t="s">
        <v>116</v>
      </c>
    </row>
    <row r="35" spans="2:7" x14ac:dyDescent="0.25">
      <c r="B35" s="20" t="s">
        <v>117</v>
      </c>
      <c r="C35" s="108">
        <f>+C9</f>
        <v>550</v>
      </c>
      <c r="D35" s="108">
        <f>+D9</f>
        <v>570</v>
      </c>
      <c r="E35" s="108">
        <f>+D35-C35</f>
        <v>20</v>
      </c>
      <c r="F35" s="104">
        <f>+D8</f>
        <v>315</v>
      </c>
      <c r="G35" s="124">
        <f>+E35*F35</f>
        <v>6300</v>
      </c>
    </row>
    <row r="36" spans="2:7" x14ac:dyDescent="0.25">
      <c r="G36" s="117"/>
    </row>
    <row r="37" spans="2:7" x14ac:dyDescent="0.25">
      <c r="B37" s="127" t="s">
        <v>119</v>
      </c>
      <c r="C37" s="121"/>
      <c r="D37" s="121"/>
      <c r="E37" s="121"/>
      <c r="F37" s="121"/>
      <c r="G37" s="129">
        <f>+G32+G35</f>
        <v>-12950</v>
      </c>
    </row>
    <row r="40" spans="2:7" ht="24.75" x14ac:dyDescent="0.25">
      <c r="B40" s="128" t="s">
        <v>120</v>
      </c>
    </row>
    <row r="41" spans="2:7" x14ac:dyDescent="0.25">
      <c r="C41" s="68" t="s">
        <v>83</v>
      </c>
      <c r="D41" s="78" t="s">
        <v>84</v>
      </c>
      <c r="E41" s="68" t="s">
        <v>85</v>
      </c>
    </row>
    <row r="42" spans="2:7" x14ac:dyDescent="0.25">
      <c r="B42" s="110" t="s">
        <v>66</v>
      </c>
      <c r="C42" s="115">
        <f>+C22</f>
        <v>106214.40000000001</v>
      </c>
      <c r="D42" s="115">
        <f t="shared" ref="D42:E42" si="5">+D22</f>
        <v>115050</v>
      </c>
      <c r="E42" s="122">
        <f t="shared" si="5"/>
        <v>8835.5999999999913</v>
      </c>
    </row>
    <row r="43" spans="2:7" ht="12.75" customHeight="1" x14ac:dyDescent="0.25"/>
    <row r="45" spans="2:7" ht="45" x14ac:dyDescent="0.25">
      <c r="B45" s="118" t="s">
        <v>112</v>
      </c>
      <c r="C45" s="119" t="s">
        <v>83</v>
      </c>
      <c r="D45" s="119" t="s">
        <v>113</v>
      </c>
      <c r="E45" s="119" t="s">
        <v>115</v>
      </c>
      <c r="F45" s="119" t="s">
        <v>122</v>
      </c>
      <c r="G45" s="119" t="s">
        <v>116</v>
      </c>
    </row>
    <row r="46" spans="2:7" x14ac:dyDescent="0.25">
      <c r="B46" s="20" t="s">
        <v>121</v>
      </c>
      <c r="C46" s="20">
        <f>+C13</f>
        <v>5760</v>
      </c>
      <c r="D46" s="20">
        <f>+D13</f>
        <v>5900</v>
      </c>
      <c r="E46" s="17">
        <f>+D46-C46</f>
        <v>140</v>
      </c>
      <c r="F46" s="108">
        <f>+C14</f>
        <v>18.440000000000001</v>
      </c>
      <c r="G46" s="124">
        <f>+E46*F46</f>
        <v>2581.6000000000004</v>
      </c>
    </row>
    <row r="48" spans="2:7" ht="45" x14ac:dyDescent="0.25">
      <c r="B48" s="118" t="s">
        <v>112</v>
      </c>
      <c r="C48" s="119" t="s">
        <v>83</v>
      </c>
      <c r="D48" s="119" t="s">
        <v>113</v>
      </c>
      <c r="E48" s="119" t="s">
        <v>115</v>
      </c>
      <c r="F48" s="119" t="s">
        <v>123</v>
      </c>
      <c r="G48" s="119" t="s">
        <v>116</v>
      </c>
    </row>
    <row r="49" spans="2:7" x14ac:dyDescent="0.25">
      <c r="B49" s="20" t="s">
        <v>117</v>
      </c>
      <c r="C49" s="108">
        <f>+C14</f>
        <v>18.440000000000001</v>
      </c>
      <c r="D49" s="108">
        <f>+D14</f>
        <v>19.5</v>
      </c>
      <c r="E49" s="108">
        <f>+D49-C49</f>
        <v>1.0599999999999987</v>
      </c>
      <c r="F49" s="104">
        <f>+D13</f>
        <v>5900</v>
      </c>
      <c r="G49" s="124">
        <f>+E49*F49</f>
        <v>6253.9999999999927</v>
      </c>
    </row>
    <row r="50" spans="2:7" x14ac:dyDescent="0.25">
      <c r="G50" s="117"/>
    </row>
    <row r="51" spans="2:7" x14ac:dyDescent="0.25">
      <c r="B51" s="120" t="s">
        <v>119</v>
      </c>
      <c r="C51" s="121"/>
      <c r="D51" s="121"/>
      <c r="E51" s="121"/>
      <c r="F51" s="121"/>
      <c r="G51" s="130">
        <f>+G46+G49</f>
        <v>8835.5999999999931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8104F-1288-4056-840A-F7973EBED48A}">
  <dimension ref="B1:N17"/>
  <sheetViews>
    <sheetView tabSelected="1" workbookViewId="0">
      <selection activeCell="L5" sqref="L5"/>
    </sheetView>
  </sheetViews>
  <sheetFormatPr defaultRowHeight="15" x14ac:dyDescent="0.25"/>
  <cols>
    <col min="2" max="2" width="21.7109375" bestFit="1" customWidth="1"/>
    <col min="6" max="6" width="11" bestFit="1" customWidth="1"/>
    <col min="7" max="9" width="11" customWidth="1"/>
    <col min="10" max="10" width="10" bestFit="1" customWidth="1"/>
  </cols>
  <sheetData>
    <row r="1" spans="2:14" x14ac:dyDescent="0.25">
      <c r="K1" s="20" t="s">
        <v>97</v>
      </c>
      <c r="L1" s="104">
        <v>172</v>
      </c>
      <c r="M1" s="105" t="s">
        <v>100</v>
      </c>
      <c r="N1" s="105">
        <v>172</v>
      </c>
    </row>
    <row r="2" spans="2:14" x14ac:dyDescent="0.25">
      <c r="K2" s="20" t="s">
        <v>98</v>
      </c>
      <c r="L2" s="104">
        <v>12</v>
      </c>
      <c r="M2" s="105" t="s">
        <v>101</v>
      </c>
      <c r="N2" s="105">
        <v>32</v>
      </c>
    </row>
    <row r="3" spans="2:14" x14ac:dyDescent="0.25">
      <c r="K3" s="20"/>
      <c r="L3" s="104">
        <f>+L1*L2</f>
        <v>2064</v>
      </c>
      <c r="M3" s="105" t="s">
        <v>102</v>
      </c>
      <c r="N3" s="105">
        <v>64</v>
      </c>
    </row>
    <row r="4" spans="2:14" x14ac:dyDescent="0.25">
      <c r="K4" s="20" t="s">
        <v>99</v>
      </c>
      <c r="L4" s="104">
        <f>-N5</f>
        <v>-340</v>
      </c>
      <c r="M4" s="105" t="s">
        <v>103</v>
      </c>
      <c r="N4" s="105">
        <v>72</v>
      </c>
    </row>
    <row r="5" spans="2:14" x14ac:dyDescent="0.25">
      <c r="B5" s="1" t="s">
        <v>124</v>
      </c>
      <c r="F5" s="96">
        <v>0.114629778094546</v>
      </c>
      <c r="G5" s="96"/>
      <c r="H5" s="99">
        <v>13.5</v>
      </c>
      <c r="J5" s="96">
        <v>0.30241864476688179</v>
      </c>
      <c r="L5" s="106">
        <f>SUM(L1:L4)</f>
        <v>1908</v>
      </c>
      <c r="N5" s="1">
        <f>SUM(N1:N4)</f>
        <v>340</v>
      </c>
    </row>
    <row r="6" spans="2:14" ht="60" x14ac:dyDescent="0.25">
      <c r="B6" s="100" t="s">
        <v>43</v>
      </c>
      <c r="C6" s="100" t="s">
        <v>86</v>
      </c>
      <c r="D6" s="100" t="s">
        <v>87</v>
      </c>
      <c r="E6" s="101" t="s">
        <v>93</v>
      </c>
      <c r="F6" s="102" t="s">
        <v>92</v>
      </c>
      <c r="G6" s="102" t="s">
        <v>94</v>
      </c>
      <c r="H6" s="102" t="s">
        <v>89</v>
      </c>
      <c r="I6" s="102" t="s">
        <v>95</v>
      </c>
      <c r="J6" s="100" t="s">
        <v>88</v>
      </c>
      <c r="K6" s="101" t="s">
        <v>90</v>
      </c>
      <c r="L6" s="103" t="s">
        <v>96</v>
      </c>
    </row>
    <row r="7" spans="2:14" x14ac:dyDescent="0.25">
      <c r="B7" s="20" t="s">
        <v>91</v>
      </c>
      <c r="C7" s="17">
        <v>1637.57</v>
      </c>
      <c r="D7" s="17">
        <v>14</v>
      </c>
      <c r="E7" s="17">
        <f>C7*D7</f>
        <v>22925.98</v>
      </c>
      <c r="F7" s="17">
        <f>E7*F5</f>
        <v>2627.9999999999995</v>
      </c>
      <c r="G7" s="53">
        <f>+E7+F7</f>
        <v>25553.98</v>
      </c>
      <c r="H7" s="17">
        <f>+G7/H5</f>
        <v>1892.8874074074074</v>
      </c>
      <c r="I7" s="17">
        <f>+G7+H7</f>
        <v>27446.867407407408</v>
      </c>
      <c r="J7" s="17">
        <f>+G7*J5</f>
        <v>7728.0000000000018</v>
      </c>
      <c r="K7" s="53">
        <f>+I7+J7</f>
        <v>35174.867407407408</v>
      </c>
      <c r="L7" s="107">
        <f>+K7/L5</f>
        <v>18.435465098221911</v>
      </c>
    </row>
    <row r="17" spans="4:9" x14ac:dyDescent="0.25">
      <c r="D17" s="98"/>
      <c r="E17" s="98"/>
      <c r="F17" s="97"/>
      <c r="G17" s="97"/>
      <c r="H17" s="97"/>
      <c r="I17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DIRECT COSTING + FULL</vt:lpstr>
      <vt:lpstr>ANALISI SCOSTAMENTI</vt:lpstr>
      <vt:lpstr>Analisi costo personale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dovier</dc:creator>
  <cp:lastModifiedBy>maurizio dovier</cp:lastModifiedBy>
  <dcterms:created xsi:type="dcterms:W3CDTF">2025-04-06T12:55:37Z</dcterms:created>
  <dcterms:modified xsi:type="dcterms:W3CDTF">2025-04-07T10:05:57Z</dcterms:modified>
</cp:coreProperties>
</file>