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units-my.sharepoint.com/personal/s329832_ds_units_it/Documents/"/>
    </mc:Choice>
  </mc:AlternateContent>
  <xr:revisionPtr revIDLastSave="3" documentId="8_{48050539-3EE8-9A4C-8DC4-2D63D50D5C94}" xr6:coauthVersionLast="47" xr6:coauthVersionMax="47" xr10:uidLastSave="{CD0558D8-169E-AD41-B7E6-F61BF4534A62}"/>
  <bookViews>
    <workbookView xWindow="0" yWindow="660" windowWidth="29400" windowHeight="16660" xr2:uid="{202BC225-576E-3E43-B7A2-DEA30E659A40}"/>
  </bookViews>
  <sheets>
    <sheet name="Metodo 1" sheetId="1" r:id="rId1"/>
    <sheet name="Metodo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D5" i="1"/>
  <c r="C12" i="1"/>
  <c r="D12" i="2"/>
  <c r="F12" i="2" s="1"/>
  <c r="D13" i="2"/>
  <c r="F13" i="2" s="1"/>
  <c r="D14" i="2"/>
  <c r="F14" i="2" s="1"/>
  <c r="D15" i="2"/>
  <c r="F15" i="2" s="1"/>
  <c r="D16" i="2"/>
  <c r="F16" i="2" s="1"/>
  <c r="C5" i="2"/>
  <c r="C6" i="2"/>
  <c r="C7" i="2"/>
  <c r="C8" i="2"/>
  <c r="C4" i="2"/>
  <c r="A5" i="2"/>
  <c r="A6" i="2"/>
  <c r="A7" i="2"/>
  <c r="A8" i="2"/>
  <c r="C13" i="1"/>
  <c r="C14" i="1"/>
  <c r="C15" i="1"/>
  <c r="C16" i="1"/>
  <c r="C17" i="1"/>
  <c r="C18" i="1"/>
  <c r="C19" i="1"/>
  <c r="C20" i="1"/>
  <c r="C21" i="1"/>
  <c r="A13" i="1"/>
  <c r="A14" i="1"/>
  <c r="A15" i="1"/>
  <c r="A16" i="1"/>
  <c r="A17" i="1"/>
  <c r="A18" i="1"/>
  <c r="A19" i="1"/>
  <c r="A20" i="1"/>
  <c r="A21" i="1"/>
  <c r="C7" i="1"/>
  <c r="D7" i="1"/>
  <c r="C6" i="1"/>
  <c r="C8" i="1" s="1"/>
  <c r="D4" i="1"/>
  <c r="F8" i="2" l="1"/>
  <c r="B16" i="2" s="1"/>
  <c r="E16" i="2" s="1"/>
  <c r="P7" i="2" s="1"/>
  <c r="S7" i="2" s="1"/>
  <c r="F7" i="2"/>
  <c r="B15" i="2" s="1"/>
  <c r="E15" i="2" s="1"/>
  <c r="P6" i="2" s="1"/>
  <c r="S6" i="2" s="1"/>
  <c r="C22" i="1"/>
  <c r="C28" i="1" s="1"/>
  <c r="C23" i="1"/>
  <c r="C24" i="1" s="1"/>
  <c r="C25" i="1" s="1"/>
  <c r="D6" i="1"/>
  <c r="F6" i="2"/>
  <c r="B14" i="2" s="1"/>
  <c r="E14" i="2" s="1"/>
  <c r="P5" i="2" s="1"/>
  <c r="S5" i="2" s="1"/>
  <c r="F5" i="2"/>
  <c r="B13" i="2" s="1"/>
  <c r="E13" i="2" s="1"/>
  <c r="P4" i="2" s="1"/>
  <c r="S4" i="2" s="1"/>
  <c r="F4" i="2"/>
  <c r="B12" i="2" s="1"/>
  <c r="E12" i="2" s="1"/>
  <c r="R3" i="2" s="1"/>
  <c r="R7" i="2"/>
  <c r="Q7" i="2"/>
  <c r="Q6" i="2"/>
  <c r="Q4" i="2"/>
  <c r="Q3" i="2"/>
  <c r="Q5" i="2"/>
  <c r="R6" i="2" l="1"/>
  <c r="R5" i="2"/>
  <c r="R4" i="2"/>
  <c r="P3" i="2"/>
  <c r="D8" i="1"/>
  <c r="C29" i="1" s="1"/>
  <c r="C30" i="1" s="1"/>
  <c r="Q9" i="2"/>
  <c r="R8" i="2"/>
  <c r="Q8" i="2"/>
  <c r="R9" i="2"/>
  <c r="S3" i="2" l="1"/>
  <c r="P9" i="2"/>
  <c r="P8" i="2"/>
  <c r="S8" i="2" l="1"/>
  <c r="S9" i="2"/>
  <c r="B20" i="2" l="1"/>
  <c r="A19" i="2"/>
  <c r="B27" i="2"/>
  <c r="B28" i="2" s="1"/>
  <c r="E20" i="2"/>
  <c r="D19" i="2" l="1"/>
  <c r="C23" i="2"/>
  <c r="C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 Sofia Sforzi</author>
  </authors>
  <commentList>
    <comment ref="A1" authorId="0" shapeId="0" xr:uid="{657CF3CE-8EAE-274C-8A6B-B71D0D5585A3}">
      <text>
        <r>
          <rPr>
            <b/>
            <sz val="10"/>
            <color rgb="FF000000"/>
            <rFont val="Tahoma"/>
            <family val="2"/>
          </rPr>
          <t>Ada Sofia Sforzi: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 misurazioni ripetute di t, considerando t=5T .</t>
        </r>
      </text>
    </comment>
    <comment ref="A2" authorId="0" shapeId="0" xr:uid="{52ADA700-731E-B34B-A87E-4115EEEB8057}">
      <text>
        <r>
          <rPr>
            <b/>
            <sz val="10"/>
            <color rgb="FF000000"/>
            <rFont val="Tahoma"/>
            <family val="2"/>
          </rPr>
          <t>Ada Sofia Sforzi: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Per misurare la lunghezza L si considera la lunghezza del filo libero (l) sommata a D/2, dove D è il diametro della pallina
</t>
        </r>
      </text>
    </comment>
    <comment ref="B11" authorId="0" shapeId="0" xr:uid="{8CC7A5AF-6796-F34D-9867-467F9B620EB2}">
      <text>
        <r>
          <rPr>
            <b/>
            <sz val="10"/>
            <color rgb="FF000000"/>
            <rFont val="Tahoma"/>
            <family val="2"/>
          </rPr>
          <t>Ada Sofia Sforzi: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t=5T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 Sofia Sforzi</author>
  </authors>
  <commentList>
    <comment ref="A1" authorId="0" shapeId="0" xr:uid="{71677394-AF22-E941-BEDA-C32A0FF81E15}">
      <text>
        <r>
          <rPr>
            <b/>
            <sz val="10"/>
            <color rgb="FF000000"/>
            <rFont val="Tahoma"/>
            <family val="2"/>
          </rPr>
          <t>Ada Sofia Sforzi: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Una sola misurazione di t (con t=5T), per 5 diverse L.</t>
        </r>
      </text>
    </comment>
    <comment ref="A2" authorId="0" shapeId="0" xr:uid="{5052A85C-3CF9-3041-AE76-3074A25E06C4}">
      <text>
        <r>
          <rPr>
            <b/>
            <sz val="10"/>
            <color rgb="FF000000"/>
            <rFont val="Tahoma"/>
            <family val="2"/>
          </rPr>
          <t xml:space="preserve">Ada Sofia Sforzi: </t>
        </r>
        <r>
          <rPr>
            <sz val="10"/>
            <color rgb="FF000000"/>
            <rFont val="Aptos Narrow"/>
            <scheme val="minor"/>
          </rPr>
          <t>Per misurare la lunghezza L si considera la lunghezza del filo libero (l) sommata a D/2, dove D è il diametro della pallina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C11" authorId="0" shapeId="0" xr:uid="{EC50F41D-6AF3-C94E-B7E4-B0A6C88A9A35}">
      <text>
        <r>
          <rPr>
            <b/>
            <sz val="10"/>
            <color rgb="FF000000"/>
            <rFont val="Tahoma"/>
            <family val="2"/>
          </rPr>
          <t>Ada Sofia Sforzi: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t=5T</t>
        </r>
      </text>
    </comment>
    <comment ref="E11" authorId="0" shapeId="0" xr:uid="{A5E67008-35BF-A943-AA8E-599794791AF8}">
      <text>
        <r>
          <rPr>
            <b/>
            <sz val="10"/>
            <color rgb="FF000000"/>
            <rFont val="Tahoma"/>
            <family val="2"/>
          </rPr>
          <t>Ada Sofia Sforzi: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x=L</t>
        </r>
      </text>
    </comment>
    <comment ref="F11" authorId="0" shapeId="0" xr:uid="{2A51833C-B249-1D47-9F70-2A2872E50201}">
      <text>
        <r>
          <rPr>
            <b/>
            <sz val="10"/>
            <color rgb="FF000000"/>
            <rFont val="Tahoma"/>
            <family val="2"/>
          </rPr>
          <t>Ada Sofia Sforzi: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y=T^2
</t>
        </r>
      </text>
    </comment>
    <comment ref="D18" authorId="0" shapeId="0" xr:uid="{76553F63-3488-874A-ACB2-8CB32A2CAE92}">
      <text>
        <r>
          <rPr>
            <b/>
            <sz val="10"/>
            <color rgb="FF000000"/>
            <rFont val="Tahoma"/>
            <family val="2"/>
          </rPr>
          <t>Ada Sofia Sforzi: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val. atteso circa uguale a 0</t>
        </r>
      </text>
    </comment>
  </commentList>
</comments>
</file>

<file path=xl/sharedStrings.xml><?xml version="1.0" encoding="utf-8"?>
<sst xmlns="http://schemas.openxmlformats.org/spreadsheetml/2006/main" count="58" uniqueCount="45">
  <si>
    <t>METODO 1</t>
  </si>
  <si>
    <t>PREVISIONE: g = 9,805 m/s^2</t>
  </si>
  <si>
    <t>MISURAZIONE DELLA LUNGHEZZA L</t>
  </si>
  <si>
    <r>
      <t>misurazioni [</t>
    </r>
    <r>
      <rPr>
        <b/>
        <sz val="12"/>
        <color theme="1"/>
        <rFont val="Aptos Narrow"/>
        <scheme val="minor"/>
      </rPr>
      <t>cm</t>
    </r>
    <r>
      <rPr>
        <sz val="12"/>
        <color theme="1"/>
        <rFont val="Aptos Narrow"/>
        <family val="2"/>
        <scheme val="minor"/>
      </rPr>
      <t>]</t>
    </r>
  </si>
  <si>
    <r>
      <t>misurazioni [</t>
    </r>
    <r>
      <rPr>
        <b/>
        <sz val="12"/>
        <color theme="1"/>
        <rFont val="Aptos Narrow"/>
        <scheme val="minor"/>
      </rPr>
      <t>m</t>
    </r>
    <r>
      <rPr>
        <sz val="12"/>
        <color theme="1"/>
        <rFont val="Aptos Narrow"/>
        <family val="2"/>
        <scheme val="minor"/>
      </rPr>
      <t>]</t>
    </r>
  </si>
  <si>
    <t>l</t>
  </si>
  <si>
    <t>D</t>
  </si>
  <si>
    <t>L</t>
  </si>
  <si>
    <t>ERRORE</t>
  </si>
  <si>
    <t>ERRORE RELATIVO</t>
  </si>
  <si>
    <t>MISURAZIONE DI T</t>
  </si>
  <si>
    <t>N</t>
  </si>
  <si>
    <r>
      <rPr>
        <sz val="12"/>
        <color rgb="FF000000"/>
        <rFont val="Aptos Narrow"/>
        <scheme val="minor"/>
      </rPr>
      <t>t [</t>
    </r>
    <r>
      <rPr>
        <b/>
        <sz val="12"/>
        <color rgb="FF000000"/>
        <rFont val="Aptos Narrow"/>
        <scheme val="minor"/>
      </rPr>
      <t>s</t>
    </r>
    <r>
      <rPr>
        <sz val="12"/>
        <color rgb="FF000000"/>
        <rFont val="Aptos Narrow"/>
        <scheme val="minor"/>
      </rPr>
      <t>]</t>
    </r>
  </si>
  <si>
    <t>T [s] (t/5)</t>
  </si>
  <si>
    <t>MEDIA</t>
  </si>
  <si>
    <t>DEVIAZIONE STANDARD</t>
  </si>
  <si>
    <t>ERR. SULLA MEDIA</t>
  </si>
  <si>
    <t>RISULTATO g +/- errore g</t>
  </si>
  <si>
    <t>g</t>
  </si>
  <si>
    <t xml:space="preserve"> </t>
  </si>
  <si>
    <t xml:space="preserve">ERRORE </t>
  </si>
  <si>
    <t>METODO 2</t>
  </si>
  <si>
    <t>x</t>
  </si>
  <si>
    <t>y</t>
  </si>
  <si>
    <t>x*y</t>
  </si>
  <si>
    <t>x^2</t>
  </si>
  <si>
    <r>
      <t>l [</t>
    </r>
    <r>
      <rPr>
        <b/>
        <sz val="12"/>
        <color theme="1"/>
        <rFont val="Aptos Narrow"/>
        <scheme val="minor"/>
      </rPr>
      <t>cm</t>
    </r>
    <r>
      <rPr>
        <sz val="12"/>
        <color theme="1"/>
        <rFont val="Aptos Narrow"/>
        <scheme val="minor"/>
      </rPr>
      <t>]</t>
    </r>
  </si>
  <si>
    <r>
      <t>l [</t>
    </r>
    <r>
      <rPr>
        <b/>
        <sz val="12"/>
        <color theme="1"/>
        <rFont val="Aptos Narrow"/>
        <scheme val="minor"/>
      </rPr>
      <t>m</t>
    </r>
    <r>
      <rPr>
        <sz val="12"/>
        <color theme="1"/>
        <rFont val="Aptos Narrow"/>
        <scheme val="minor"/>
      </rPr>
      <t>]</t>
    </r>
  </si>
  <si>
    <r>
      <t>D [</t>
    </r>
    <r>
      <rPr>
        <b/>
        <sz val="12"/>
        <color theme="1"/>
        <rFont val="Aptos Narrow"/>
        <scheme val="minor"/>
      </rPr>
      <t>m</t>
    </r>
    <r>
      <rPr>
        <sz val="12"/>
        <color theme="1"/>
        <rFont val="Aptos Narrow"/>
        <family val="2"/>
        <scheme val="minor"/>
      </rPr>
      <t>]</t>
    </r>
  </si>
  <si>
    <r>
      <t>L [</t>
    </r>
    <r>
      <rPr>
        <b/>
        <sz val="12"/>
        <color theme="1"/>
        <rFont val="Aptos Narrow"/>
        <scheme val="minor"/>
      </rPr>
      <t>m</t>
    </r>
    <r>
      <rPr>
        <sz val="12"/>
        <color theme="1"/>
        <rFont val="Aptos Narrow"/>
        <family val="2"/>
        <scheme val="minor"/>
      </rPr>
      <t>]</t>
    </r>
  </si>
  <si>
    <t>MEDIE:</t>
  </si>
  <si>
    <t>DEVIAZIONI STANDARD</t>
  </si>
  <si>
    <t>COSTRUZIONE TABELLA</t>
  </si>
  <si>
    <r>
      <t>L [</t>
    </r>
    <r>
      <rPr>
        <b/>
        <sz val="12"/>
        <color theme="1"/>
        <rFont val="Aptos Narrow"/>
        <scheme val="minor"/>
      </rPr>
      <t>m</t>
    </r>
    <r>
      <rPr>
        <sz val="12"/>
        <color theme="1"/>
        <rFont val="Aptos Narrow"/>
        <scheme val="minor"/>
      </rPr>
      <t>]</t>
    </r>
  </si>
  <si>
    <r>
      <t>t [</t>
    </r>
    <r>
      <rPr>
        <b/>
        <sz val="12"/>
        <color theme="1"/>
        <rFont val="Aptos Narrow"/>
        <scheme val="minor"/>
      </rPr>
      <t>s</t>
    </r>
    <r>
      <rPr>
        <sz val="12"/>
        <color theme="1"/>
        <rFont val="Aptos Narrow"/>
        <family val="2"/>
        <scheme val="minor"/>
      </rPr>
      <t>]</t>
    </r>
  </si>
  <si>
    <r>
      <t>T [</t>
    </r>
    <r>
      <rPr>
        <b/>
        <sz val="12"/>
        <color theme="1"/>
        <rFont val="Aptos Narrow"/>
        <scheme val="minor"/>
      </rPr>
      <t>s</t>
    </r>
    <r>
      <rPr>
        <sz val="12"/>
        <color theme="1"/>
        <rFont val="Aptos Narrow"/>
        <family val="2"/>
        <scheme val="minor"/>
      </rPr>
      <t>]</t>
    </r>
  </si>
  <si>
    <t>m</t>
  </si>
  <si>
    <t>q</t>
  </si>
  <si>
    <t>ERR</t>
  </si>
  <si>
    <t>CALCOLO DI g CON ERRORE</t>
  </si>
  <si>
    <t>ALTERNATIVA - retta dei minimi quadrati con q=0</t>
  </si>
  <si>
    <r>
      <t>D</t>
    </r>
    <r>
      <rPr>
        <sz val="12"/>
        <color theme="1"/>
        <rFont val="Aptos Narrow"/>
        <scheme val="minor"/>
      </rPr>
      <t xml:space="preserve"> [</t>
    </r>
    <r>
      <rPr>
        <b/>
        <sz val="12"/>
        <color theme="1"/>
        <rFont val="Aptos Narrow"/>
        <scheme val="minor"/>
      </rPr>
      <t>mm</t>
    </r>
    <r>
      <rPr>
        <sz val="12"/>
        <color theme="1"/>
        <rFont val="Aptos Narrow"/>
        <scheme val="minor"/>
      </rPr>
      <t>]</t>
    </r>
  </si>
  <si>
    <t>PER FAVORE, NON CI QUERELI  &lt;3</t>
  </si>
  <si>
    <t>--&gt;</t>
  </si>
  <si>
    <t>&lt;--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</si>
</sst>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Aptos Narrow"/>
      <scheme val="minor"/>
    </font>
    <font>
      <sz val="10"/>
      <color rgb="FF000000"/>
      <name val="Aptos Narrow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E3E12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1.jpeg"/><Relationship Id="rId7" Type="http://schemas.openxmlformats.org/officeDocument/2006/relationships/image" Target="../media/image5.jpe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jpeg"/><Relationship Id="rId5" Type="http://schemas.openxmlformats.org/officeDocument/2006/relationships/image" Target="../media/image3.jpg"/><Relationship Id="rId4" Type="http://schemas.openxmlformats.org/officeDocument/2006/relationships/image" Target="../media/image2.jpeg"/><Relationship Id="rId9" Type="http://schemas.openxmlformats.org/officeDocument/2006/relationships/image" Target="../media/image7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/>
                </a:solidFill>
              </a:rPr>
              <a:t>grafico T^2=mL+q</a:t>
            </a:r>
          </a:p>
        </c:rich>
      </c:tx>
      <c:layout>
        <c:manualLayout>
          <c:xMode val="edge"/>
          <c:yMode val="edge"/>
          <c:x val="0.43069682018667432"/>
          <c:y val="4.6842914950434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IT"/>
        </a:p>
      </c:txPr>
    </c:title>
    <c:autoTitleDeleted val="0"/>
    <c:plotArea>
      <c:layout>
        <c:manualLayout>
          <c:layoutTarget val="inner"/>
          <c:xMode val="edge"/>
          <c:yMode val="edge"/>
          <c:x val="4.4371141131278942E-2"/>
          <c:y val="0.12429886517422077"/>
          <c:w val="0.9160208220336683"/>
          <c:h val="0.75153898018700094"/>
        </c:manualLayout>
      </c:layout>
      <c:scatterChart>
        <c:scatterStyle val="lineMarker"/>
        <c:varyColors val="0"/>
        <c:ser>
          <c:idx val="0"/>
          <c:order val="0"/>
          <c:tx>
            <c:strRef>
              <c:f>'Metodo 2'!$F$11</c:f>
              <c:strCache>
                <c:ptCount val="1"/>
                <c:pt idx="0">
                  <c:v>y</c:v>
                </c:pt>
              </c:strCache>
            </c:strRef>
          </c:tx>
          <c:spPr>
            <a:ln w="2222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25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 w="9525">
                <a:solidFill>
                  <a:srgbClr val="FFFF00">
                    <a:alpha val="79000"/>
                  </a:srgbClr>
                </a:solidFill>
              </a:ln>
              <a:effectLst/>
            </c:spPr>
          </c:marker>
          <c:dPt>
            <c:idx val="0"/>
            <c:marker>
              <c:symbol val="circle"/>
              <c:size val="25"/>
              <c:spPr>
                <a:blipFill>
                  <a:blip xmlns:r="http://schemas.openxmlformats.org/officeDocument/2006/relationships" r:embed="rId4"/>
                  <a:stretch>
                    <a:fillRect/>
                  </a:stretch>
                </a:blipFill>
                <a:ln w="9525">
                  <a:solidFill>
                    <a:srgbClr val="FFFF00">
                      <a:alpha val="79000"/>
                    </a:srgb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FA0-6043-B282-0AA89F44CABC}"/>
              </c:ext>
            </c:extLst>
          </c:dPt>
          <c:dPt>
            <c:idx val="1"/>
            <c:marker>
              <c:symbol val="circle"/>
              <c:size val="25"/>
              <c:spPr>
                <a:blipFill>
                  <a:blip xmlns:r="http://schemas.openxmlformats.org/officeDocument/2006/relationships" r:embed="rId5"/>
                  <a:stretch>
                    <a:fillRect/>
                  </a:stretch>
                </a:blipFill>
                <a:ln w="9525">
                  <a:solidFill>
                    <a:srgbClr val="FFFF00">
                      <a:alpha val="79000"/>
                    </a:srgb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FA0-6043-B282-0AA89F44CABC}"/>
              </c:ext>
            </c:extLst>
          </c:dPt>
          <c:dPt>
            <c:idx val="2"/>
            <c:marker>
              <c:symbol val="circle"/>
              <c:size val="25"/>
              <c:spPr>
                <a:blipFill>
                  <a:blip xmlns:r="http://schemas.openxmlformats.org/officeDocument/2006/relationships" r:embed="rId6"/>
                  <a:stretch>
                    <a:fillRect/>
                  </a:stretch>
                </a:blipFill>
                <a:ln w="9525">
                  <a:solidFill>
                    <a:srgbClr val="FFFF00">
                      <a:alpha val="79000"/>
                    </a:srgb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FA0-6043-B282-0AA89F44CABC}"/>
              </c:ext>
            </c:extLst>
          </c:dPt>
          <c:dPt>
            <c:idx val="3"/>
            <c:marker>
              <c:symbol val="circle"/>
              <c:size val="25"/>
              <c:spPr>
                <a:blipFill dpi="0" rotWithShape="1">
                  <a:blip xmlns:r="http://schemas.openxmlformats.org/officeDocument/2006/relationships" r:embed="rId7"/>
                  <a:srcRect/>
                  <a:stretch>
                    <a:fillRect/>
                  </a:stretch>
                </a:blipFill>
                <a:ln w="9525">
                  <a:solidFill>
                    <a:srgbClr val="FFFF00">
                      <a:alpha val="79000"/>
                    </a:srgb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FA0-6043-B282-0AA89F44CABC}"/>
              </c:ext>
            </c:extLst>
          </c:dPt>
          <c:dPt>
            <c:idx val="4"/>
            <c:marker>
              <c:symbol val="circle"/>
              <c:size val="25"/>
              <c:spPr>
                <a:blipFill>
                  <a:blip xmlns:r="http://schemas.openxmlformats.org/officeDocument/2006/relationships" r:embed="rId8"/>
                  <a:stretch>
                    <a:fillRect/>
                  </a:stretch>
                </a:blipFill>
                <a:ln w="9525">
                  <a:solidFill>
                    <a:srgbClr val="FFFF00">
                      <a:alpha val="79000"/>
                    </a:srgb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FA0-6043-B282-0AA89F44CABC}"/>
              </c:ext>
            </c:extLst>
          </c:dPt>
          <c:xVal>
            <c:numRef>
              <c:f>'Metodo 2'!$E$12:$E$16</c:f>
              <c:numCache>
                <c:formatCode>General</c:formatCode>
                <c:ptCount val="5"/>
                <c:pt idx="0">
                  <c:v>0.33139000000000002</c:v>
                </c:pt>
                <c:pt idx="1">
                  <c:v>0.39139000000000002</c:v>
                </c:pt>
                <c:pt idx="2">
                  <c:v>0.53039000000000003</c:v>
                </c:pt>
                <c:pt idx="3">
                  <c:v>0.65539000000000003</c:v>
                </c:pt>
                <c:pt idx="4">
                  <c:v>0.80338999999999994</c:v>
                </c:pt>
              </c:numCache>
            </c:numRef>
          </c:xVal>
          <c:yVal>
            <c:numRef>
              <c:f>'Metodo 2'!$F$12:$F$16</c:f>
              <c:numCache>
                <c:formatCode>General</c:formatCode>
                <c:ptCount val="5"/>
                <c:pt idx="0">
                  <c:v>1.3595559999999998</c:v>
                </c:pt>
                <c:pt idx="1">
                  <c:v>1.597696</c:v>
                </c:pt>
                <c:pt idx="2">
                  <c:v>2.1432959999999999</c:v>
                </c:pt>
                <c:pt idx="3">
                  <c:v>2.6373759999999997</c:v>
                </c:pt>
                <c:pt idx="4">
                  <c:v>3.1897960000000003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FF-984F-A9B8-C4DA0197E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802304"/>
        <c:axId val="1780800512"/>
      </c:scatterChart>
      <c:valAx>
        <c:axId val="178080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780800512"/>
        <c:crosses val="autoZero"/>
        <c:crossBetween val="midCat"/>
      </c:valAx>
      <c:valAx>
        <c:axId val="178080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1E3E1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780802304"/>
        <c:crosses val="autoZero"/>
        <c:crossBetween val="midCat"/>
      </c:valAx>
      <c:spPr>
        <a:blipFill dpi="0" rotWithShape="1">
          <a:blip xmlns:r="http://schemas.openxmlformats.org/officeDocument/2006/relationships" r:embed="rId9">
            <a:alphaModFix amt="65000"/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323850</xdr:colOff>
      <xdr:row>16</xdr:row>
      <xdr:rowOff>44450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23DE9B-BA34-6D83-0329-C92DF5EFD465}"/>
            </a:ext>
          </a:extLst>
        </xdr:cNvPr>
        <xdr:cNvSpPr txBox="1"/>
      </xdr:nvSpPr>
      <xdr:spPr>
        <a:xfrm>
          <a:off x="8947150" y="329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5</xdr:col>
      <xdr:colOff>172720</xdr:colOff>
      <xdr:row>23</xdr:row>
      <xdr:rowOff>96520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E0C291C-FBBB-5616-698A-63464B155E41}"/>
            </a:ext>
          </a:extLst>
        </xdr:cNvPr>
        <xdr:cNvSpPr txBox="1"/>
      </xdr:nvSpPr>
      <xdr:spPr>
        <a:xfrm>
          <a:off x="5334000" y="47701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812786</xdr:colOff>
      <xdr:row>11</xdr:row>
      <xdr:rowOff>16719</xdr:rowOff>
    </xdr:from>
    <xdr:to>
      <xdr:col>18</xdr:col>
      <xdr:colOff>27966</xdr:colOff>
      <xdr:row>41</xdr:row>
      <xdr:rowOff>17857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6B2A3BF9-2B53-9F78-83AF-BC4A0AC4D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FD52-E721-CC47-A172-07C71DA7105E}">
  <dimension ref="A1:W76"/>
  <sheetViews>
    <sheetView tabSelected="1" zoomScale="83" workbookViewId="0">
      <selection activeCell="H12" sqref="H12"/>
    </sheetView>
  </sheetViews>
  <sheetFormatPr baseColWidth="10" defaultColWidth="10.83203125" defaultRowHeight="16" x14ac:dyDescent="0.2"/>
  <cols>
    <col min="1" max="1" width="5.1640625" customWidth="1"/>
    <col min="2" max="2" width="20.83203125" customWidth="1"/>
    <col min="3" max="3" width="15.5" customWidth="1"/>
    <col min="4" max="4" width="15.1640625" customWidth="1"/>
  </cols>
  <sheetData>
    <row r="1" spans="1:23" x14ac:dyDescent="0.2">
      <c r="A1" s="16" t="s">
        <v>0</v>
      </c>
      <c r="B1" s="16"/>
      <c r="C1" s="16"/>
      <c r="D1" s="16"/>
      <c r="E1" s="17" t="s">
        <v>1</v>
      </c>
      <c r="F1" s="17"/>
      <c r="G1" s="1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">
      <c r="A2" s="15" t="s">
        <v>2</v>
      </c>
      <c r="B2" s="15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">
      <c r="A3" s="2"/>
      <c r="B3" s="2"/>
      <c r="C3" s="2" t="s">
        <v>3</v>
      </c>
      <c r="D3" s="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">
      <c r="A4" s="2"/>
      <c r="B4" s="3" t="s">
        <v>5</v>
      </c>
      <c r="C4" s="4">
        <v>90.2</v>
      </c>
      <c r="D4" s="2">
        <f>C4/100</f>
        <v>0.90200000000000002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">
      <c r="A5" s="2"/>
      <c r="B5" s="3" t="s">
        <v>6</v>
      </c>
      <c r="C5" s="5">
        <v>20.78</v>
      </c>
      <c r="D5" s="2">
        <f>C5/1000</f>
        <v>2.078E-2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">
      <c r="A6" s="2"/>
      <c r="B6" s="3" t="s">
        <v>7</v>
      </c>
      <c r="C6" s="2">
        <f>C4+C5/2</f>
        <v>100.59</v>
      </c>
      <c r="D6" s="2">
        <f>D4+D5/2</f>
        <v>0.91239000000000003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">
      <c r="A7" s="2"/>
      <c r="B7" s="3" t="s">
        <v>8</v>
      </c>
      <c r="C7" s="2">
        <f>5/10</f>
        <v>0.5</v>
      </c>
      <c r="D7" s="2">
        <f>C7/100</f>
        <v>5.0000000000000001E-3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">
      <c r="A8" s="2"/>
      <c r="B8" s="3" t="s">
        <v>9</v>
      </c>
      <c r="C8" s="2">
        <f>C7/C6</f>
        <v>4.9706730291281436E-3</v>
      </c>
      <c r="D8" s="2">
        <f>D7/D6</f>
        <v>5.4801126711165179E-3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x14ac:dyDescent="0.2">
      <c r="A10" s="15" t="s">
        <v>10</v>
      </c>
      <c r="B10" s="15"/>
      <c r="C10" s="15"/>
      <c r="D10" s="15"/>
      <c r="E10" s="1"/>
      <c r="F10" s="1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x14ac:dyDescent="0.2">
      <c r="A11" s="3" t="s">
        <v>11</v>
      </c>
      <c r="B11" s="12" t="s">
        <v>12</v>
      </c>
      <c r="C11" s="2" t="s">
        <v>13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x14ac:dyDescent="0.2">
      <c r="A12" s="2">
        <v>1</v>
      </c>
      <c r="B12" s="4">
        <v>9.61</v>
      </c>
      <c r="C12" s="2">
        <f>B12/5</f>
        <v>1.9219999999999999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2">
      <c r="A13" s="2">
        <f>A12+1</f>
        <v>2</v>
      </c>
      <c r="B13" s="5">
        <v>9.66</v>
      </c>
      <c r="C13" s="2">
        <f t="shared" ref="C13:C21" si="0">B13/5</f>
        <v>1.9319999999999999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x14ac:dyDescent="0.2">
      <c r="A14" s="2">
        <f t="shared" ref="A14:A21" si="1">A13+1</f>
        <v>3</v>
      </c>
      <c r="B14" s="4">
        <v>9.66</v>
      </c>
      <c r="C14" s="2">
        <f t="shared" si="0"/>
        <v>1.9319999999999999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2">
      <c r="A15" s="2">
        <f t="shared" si="1"/>
        <v>4</v>
      </c>
      <c r="B15" s="5">
        <v>9.61</v>
      </c>
      <c r="C15" s="2">
        <f t="shared" si="0"/>
        <v>1.9219999999999999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">
      <c r="A16" s="2">
        <f t="shared" si="1"/>
        <v>5</v>
      </c>
      <c r="B16" s="4">
        <v>9.6</v>
      </c>
      <c r="C16" s="2">
        <f t="shared" si="0"/>
        <v>1.92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x14ac:dyDescent="0.2">
      <c r="A17" s="2">
        <f t="shared" si="1"/>
        <v>6</v>
      </c>
      <c r="B17" s="5">
        <v>9.64</v>
      </c>
      <c r="C17" s="2">
        <f t="shared" si="0"/>
        <v>1.9280000000000002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2">
      <c r="A18" s="2">
        <f t="shared" si="1"/>
        <v>7</v>
      </c>
      <c r="B18" s="4">
        <v>9.58</v>
      </c>
      <c r="C18" s="2">
        <f t="shared" si="0"/>
        <v>1.9159999999999999</v>
      </c>
      <c r="D18" s="2"/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2">
      <c r="A19" s="2">
        <f t="shared" si="1"/>
        <v>8</v>
      </c>
      <c r="B19" s="5">
        <v>9.6</v>
      </c>
      <c r="C19" s="2">
        <f t="shared" si="0"/>
        <v>1.92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2">
      <c r="A20" s="2">
        <f t="shared" si="1"/>
        <v>9</v>
      </c>
      <c r="B20" s="4">
        <v>9.6</v>
      </c>
      <c r="C20" s="2">
        <f t="shared" si="0"/>
        <v>1.92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">
      <c r="A21" s="2">
        <f t="shared" si="1"/>
        <v>10</v>
      </c>
      <c r="B21" s="5">
        <v>9.67</v>
      </c>
      <c r="C21" s="2">
        <f t="shared" si="0"/>
        <v>1.9339999999999999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">
      <c r="A22" s="2"/>
      <c r="B22" s="3" t="s">
        <v>14</v>
      </c>
      <c r="C22" s="2">
        <f>AVERAGE(C12:C21)</f>
        <v>1.9246000000000003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">
      <c r="A23" s="2"/>
      <c r="B23" s="3" t="s">
        <v>15</v>
      </c>
      <c r="C23" s="2">
        <f>_xlfn.STDEV.S(C12:C21)</f>
        <v>6.3280679867116383E-3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">
      <c r="A24" s="2"/>
      <c r="B24" s="3" t="s">
        <v>16</v>
      </c>
      <c r="C24" s="2">
        <f>C23/SQRT(10)</f>
        <v>2.0011108026404905E-3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">
      <c r="A25" s="2"/>
      <c r="B25" s="3" t="s">
        <v>9</v>
      </c>
      <c r="C25" s="2">
        <f>C24/C22</f>
        <v>1.0397541321004314E-3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">
      <c r="A27" s="15" t="s">
        <v>17</v>
      </c>
      <c r="B27" s="15"/>
      <c r="C27" s="15"/>
      <c r="D27" s="1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">
      <c r="A28" s="2"/>
      <c r="B28" s="3" t="s">
        <v>18</v>
      </c>
      <c r="C28" s="14">
        <f>4*(PI()^2)*D6/((C22)^2)</f>
        <v>9.7243210893238938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">
      <c r="A29" s="2" t="s">
        <v>19</v>
      </c>
      <c r="B29" s="3" t="s">
        <v>9</v>
      </c>
      <c r="C29" s="2">
        <f>SQRT(POWER((D8),2)+4*POWER((C25),2))</f>
        <v>5.8613982554516376E-3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">
      <c r="A30" s="2"/>
      <c r="B30" s="3" t="s">
        <v>20</v>
      </c>
      <c r="C30" s="2">
        <f>C29*C28</f>
        <v>5.6998118668414637E-2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23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2:23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</sheetData>
  <mergeCells count="5">
    <mergeCell ref="A27:D27"/>
    <mergeCell ref="A1:D1"/>
    <mergeCell ref="E1:G1"/>
    <mergeCell ref="A10:D10"/>
    <mergeCell ref="A2:D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588E-4703-F04B-907A-6C6170826470}">
  <dimension ref="A1:T46"/>
  <sheetViews>
    <sheetView zoomScale="82" zoomScaleNormal="135" workbookViewId="0">
      <selection activeCell="U20" sqref="U20"/>
    </sheetView>
  </sheetViews>
  <sheetFormatPr baseColWidth="10" defaultColWidth="10.83203125" defaultRowHeight="16" x14ac:dyDescent="0.2"/>
  <cols>
    <col min="1" max="1" width="5.1640625" customWidth="1"/>
    <col min="15" max="15" width="20.6640625" customWidth="1"/>
  </cols>
  <sheetData>
    <row r="1" spans="1:20" x14ac:dyDescent="0.2">
      <c r="A1" s="16" t="s">
        <v>21</v>
      </c>
      <c r="B1" s="16"/>
      <c r="C1" s="16"/>
      <c r="D1" s="16"/>
      <c r="E1" s="16"/>
      <c r="F1" s="1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15" t="s">
        <v>2</v>
      </c>
      <c r="B2" s="15"/>
      <c r="C2" s="15"/>
      <c r="D2" s="15"/>
      <c r="E2" s="15"/>
      <c r="F2" s="15"/>
      <c r="G2" s="2"/>
      <c r="H2" s="2"/>
      <c r="I2" s="2"/>
      <c r="J2" s="2"/>
      <c r="K2" s="2"/>
      <c r="L2" s="2"/>
      <c r="M2" s="2"/>
      <c r="N2" s="2"/>
      <c r="O2" s="2"/>
      <c r="P2" s="11" t="s">
        <v>22</v>
      </c>
      <c r="Q2" s="11" t="s">
        <v>23</v>
      </c>
      <c r="R2" s="11" t="s">
        <v>24</v>
      </c>
      <c r="S2" s="11" t="s">
        <v>25</v>
      </c>
      <c r="T2" s="2"/>
    </row>
    <row r="3" spans="1:20" x14ac:dyDescent="0.2">
      <c r="A3" s="3" t="s">
        <v>11</v>
      </c>
      <c r="B3" s="2" t="s">
        <v>26</v>
      </c>
      <c r="C3" s="2" t="s">
        <v>27</v>
      </c>
      <c r="D3" s="2" t="s">
        <v>41</v>
      </c>
      <c r="E3" s="2" t="s">
        <v>28</v>
      </c>
      <c r="F3" s="2" t="s">
        <v>29</v>
      </c>
      <c r="G3" s="2"/>
      <c r="H3" s="2"/>
      <c r="I3" s="2"/>
      <c r="J3" s="2"/>
      <c r="K3" s="2"/>
      <c r="L3" s="2"/>
      <c r="M3" s="2"/>
      <c r="N3" s="2"/>
      <c r="O3" s="2"/>
      <c r="P3" s="2">
        <f>E12</f>
        <v>0.33139000000000002</v>
      </c>
      <c r="Q3" s="2">
        <f t="shared" ref="P3:Q7" si="0">F12</f>
        <v>1.3595559999999998</v>
      </c>
      <c r="R3" s="2">
        <f>E12*F12</f>
        <v>0.45054326283999996</v>
      </c>
      <c r="S3" s="2">
        <f>POWER(P3,2)</f>
        <v>0.10981933210000001</v>
      </c>
      <c r="T3" s="2"/>
    </row>
    <row r="4" spans="1:20" x14ac:dyDescent="0.2">
      <c r="A4" s="2">
        <v>1</v>
      </c>
      <c r="B4" s="4">
        <v>32.1</v>
      </c>
      <c r="C4" s="2">
        <f>B4/100</f>
        <v>0.32100000000000001</v>
      </c>
      <c r="D4" s="4">
        <v>20.78</v>
      </c>
      <c r="E4" s="2">
        <f>D4/1000</f>
        <v>2.078E-2</v>
      </c>
      <c r="F4" s="2">
        <f>C4+E4/2</f>
        <v>0.33139000000000002</v>
      </c>
      <c r="G4" s="2"/>
      <c r="H4" s="2"/>
      <c r="I4" s="2"/>
      <c r="J4" s="2"/>
      <c r="K4" s="2"/>
      <c r="L4" s="2"/>
      <c r="M4" s="2"/>
      <c r="N4" s="2"/>
      <c r="O4" s="2"/>
      <c r="P4" s="2">
        <f>E13</f>
        <v>0.39139000000000002</v>
      </c>
      <c r="Q4" s="2">
        <f t="shared" si="0"/>
        <v>1.597696</v>
      </c>
      <c r="R4" s="2">
        <f>E13*F13</f>
        <v>0.62532223744000004</v>
      </c>
      <c r="S4" s="2">
        <f t="shared" ref="S4:S7" si="1">POWER(P4,2)</f>
        <v>0.15318613210000001</v>
      </c>
      <c r="T4" s="2"/>
    </row>
    <row r="5" spans="1:20" x14ac:dyDescent="0.2">
      <c r="A5" s="2">
        <f>A4+1</f>
        <v>2</v>
      </c>
      <c r="B5" s="5">
        <v>38.1</v>
      </c>
      <c r="C5" s="2">
        <f t="shared" ref="C5:C8" si="2">B5/100</f>
        <v>0.38100000000000001</v>
      </c>
      <c r="D5" s="5">
        <v>20.78</v>
      </c>
      <c r="E5" s="2">
        <f>D5/1000</f>
        <v>2.078E-2</v>
      </c>
      <c r="F5" s="2">
        <f t="shared" ref="F5:F7" si="3">C5+E5/2</f>
        <v>0.39139000000000002</v>
      </c>
      <c r="G5" s="2"/>
      <c r="H5" s="2"/>
      <c r="I5" s="2"/>
      <c r="J5" s="2"/>
      <c r="K5" s="2"/>
      <c r="L5" s="2"/>
      <c r="M5" s="2"/>
      <c r="N5" s="2"/>
      <c r="O5" s="2"/>
      <c r="P5" s="2">
        <f t="shared" si="0"/>
        <v>0.53039000000000003</v>
      </c>
      <c r="Q5" s="2">
        <f t="shared" si="0"/>
        <v>2.1432959999999999</v>
      </c>
      <c r="R5" s="2">
        <f>E14*F14</f>
        <v>1.13678276544</v>
      </c>
      <c r="S5" s="2">
        <f t="shared" si="1"/>
        <v>0.28131355210000003</v>
      </c>
      <c r="T5" s="2"/>
    </row>
    <row r="6" spans="1:20" x14ac:dyDescent="0.2">
      <c r="A6" s="2">
        <f t="shared" ref="A6:A8" si="4">A5+1</f>
        <v>3</v>
      </c>
      <c r="B6" s="4">
        <v>52</v>
      </c>
      <c r="C6" s="2">
        <f t="shared" si="2"/>
        <v>0.52</v>
      </c>
      <c r="D6" s="4">
        <v>20.78</v>
      </c>
      <c r="E6" s="2">
        <f>D6/1000</f>
        <v>2.078E-2</v>
      </c>
      <c r="F6" s="2">
        <f t="shared" si="3"/>
        <v>0.53039000000000003</v>
      </c>
      <c r="G6" s="2"/>
      <c r="H6" s="2"/>
      <c r="I6" s="2"/>
      <c r="J6" s="2"/>
      <c r="K6" s="2"/>
      <c r="L6" s="2"/>
      <c r="M6" s="2"/>
      <c r="N6" s="2"/>
      <c r="O6" s="2"/>
      <c r="P6" s="2">
        <f t="shared" si="0"/>
        <v>0.65539000000000003</v>
      </c>
      <c r="Q6" s="2">
        <f t="shared" si="0"/>
        <v>2.6373759999999997</v>
      </c>
      <c r="R6" s="2">
        <f>E15*F15</f>
        <v>1.7285098566399999</v>
      </c>
      <c r="S6" s="2">
        <f>POWER(P6,2)</f>
        <v>0.42953605210000001</v>
      </c>
      <c r="T6" s="2"/>
    </row>
    <row r="7" spans="1:20" x14ac:dyDescent="0.2">
      <c r="A7" s="2">
        <f t="shared" si="4"/>
        <v>4</v>
      </c>
      <c r="B7" s="5">
        <v>64.5</v>
      </c>
      <c r="C7" s="2">
        <f t="shared" si="2"/>
        <v>0.64500000000000002</v>
      </c>
      <c r="D7" s="5">
        <v>20.78</v>
      </c>
      <c r="E7" s="2">
        <f>D7/1000</f>
        <v>2.078E-2</v>
      </c>
      <c r="F7" s="2">
        <f t="shared" si="3"/>
        <v>0.65539000000000003</v>
      </c>
      <c r="G7" s="2"/>
      <c r="H7" s="2"/>
      <c r="I7" s="2"/>
      <c r="J7" s="2"/>
      <c r="K7" s="2"/>
      <c r="L7" s="2"/>
      <c r="M7" s="2"/>
      <c r="N7" s="2"/>
      <c r="O7" s="2"/>
      <c r="P7" s="2">
        <f t="shared" si="0"/>
        <v>0.80338999999999994</v>
      </c>
      <c r="Q7" s="2">
        <f t="shared" si="0"/>
        <v>3.1897960000000003</v>
      </c>
      <c r="R7" s="2">
        <f>E16*F16</f>
        <v>2.56265020844</v>
      </c>
      <c r="S7" s="2">
        <f t="shared" si="1"/>
        <v>0.64543549209999995</v>
      </c>
      <c r="T7" s="2"/>
    </row>
    <row r="8" spans="1:20" x14ac:dyDescent="0.2">
      <c r="A8" s="2">
        <f t="shared" si="4"/>
        <v>5</v>
      </c>
      <c r="B8" s="4">
        <v>79.3</v>
      </c>
      <c r="C8" s="2">
        <f t="shared" si="2"/>
        <v>0.79299999999999993</v>
      </c>
      <c r="D8" s="4">
        <v>20.78</v>
      </c>
      <c r="E8" s="2">
        <f>D8/1000</f>
        <v>2.078E-2</v>
      </c>
      <c r="F8" s="2">
        <f>C8+E8/2</f>
        <v>0.80338999999999994</v>
      </c>
      <c r="G8" s="2"/>
      <c r="H8" s="2"/>
      <c r="I8" s="2"/>
      <c r="J8" s="2"/>
      <c r="K8" s="2"/>
      <c r="L8" s="2"/>
      <c r="M8" s="2"/>
      <c r="N8" s="2"/>
      <c r="O8" s="9" t="s">
        <v>30</v>
      </c>
      <c r="P8" s="10">
        <f>AVERAGE(P3:P7)</f>
        <v>0.54238999999999993</v>
      </c>
      <c r="Q8" s="10">
        <f>AVERAGE(Q3:Q7)</f>
        <v>2.1855440000000002</v>
      </c>
      <c r="R8" s="10">
        <f>AVERAGE(R3:R7)</f>
        <v>1.3007616661600001</v>
      </c>
      <c r="S8" s="10">
        <f>AVERAGE(S3:S7)</f>
        <v>0.32385811210000004</v>
      </c>
      <c r="T8" s="2"/>
    </row>
    <row r="9" spans="1:20" x14ac:dyDescent="0.2">
      <c r="A9" s="2"/>
      <c r="B9" s="2"/>
      <c r="C9" s="2"/>
      <c r="D9" s="2"/>
      <c r="E9" s="2"/>
      <c r="F9" s="2"/>
      <c r="K9" s="2"/>
      <c r="L9" s="2"/>
      <c r="M9" s="2"/>
      <c r="N9" s="2"/>
      <c r="O9" s="9" t="s">
        <v>31</v>
      </c>
      <c r="P9" s="10">
        <f>_xlfn.STDEV.P(P3:P7)</f>
        <v>0.1722533018551459</v>
      </c>
      <c r="Q9" s="10">
        <f>_xlfn.STDEV.P(Q3:Q7)</f>
        <v>0.66966866082862142</v>
      </c>
      <c r="R9" s="10">
        <f>_xlfn.STDEV.P(R3:R7)</f>
        <v>0.77218003635051424</v>
      </c>
      <c r="S9" s="10">
        <f t="shared" ref="S9" si="5">_xlfn.STDEV.P(S3:S7)</f>
        <v>0.19561768939281046</v>
      </c>
      <c r="T9" s="2"/>
    </row>
    <row r="10" spans="1:20" x14ac:dyDescent="0.2">
      <c r="A10" s="15" t="s">
        <v>32</v>
      </c>
      <c r="B10" s="15"/>
      <c r="C10" s="15"/>
      <c r="D10" s="15"/>
      <c r="E10" s="15"/>
      <c r="F10" s="1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">
      <c r="A11" s="2" t="s">
        <v>11</v>
      </c>
      <c r="B11" s="2" t="s">
        <v>33</v>
      </c>
      <c r="C11" s="2" t="s">
        <v>34</v>
      </c>
      <c r="D11" s="2" t="s">
        <v>35</v>
      </c>
      <c r="E11" s="8" t="s">
        <v>22</v>
      </c>
      <c r="F11" s="8" t="s">
        <v>23</v>
      </c>
      <c r="G11" s="13" t="s">
        <v>43</v>
      </c>
      <c r="H11" s="18" t="s">
        <v>42</v>
      </c>
      <c r="I11" s="18"/>
      <c r="J11" s="18"/>
      <c r="K11" s="18"/>
      <c r="L11" s="13" t="s">
        <v>44</v>
      </c>
      <c r="M11" s="2"/>
      <c r="N11" s="2"/>
      <c r="O11" s="2"/>
      <c r="P11" s="2"/>
      <c r="Q11" s="2"/>
      <c r="R11" s="2"/>
      <c r="S11" s="2"/>
      <c r="T11" s="2"/>
    </row>
    <row r="12" spans="1:20" x14ac:dyDescent="0.2">
      <c r="A12" s="2">
        <v>1</v>
      </c>
      <c r="B12" s="2">
        <f>F4</f>
        <v>0.33139000000000002</v>
      </c>
      <c r="C12" s="4">
        <v>5.83</v>
      </c>
      <c r="D12" s="2">
        <f>C12/5</f>
        <v>1.1659999999999999</v>
      </c>
      <c r="E12" s="7">
        <f>B12</f>
        <v>0.33139000000000002</v>
      </c>
      <c r="F12" s="7">
        <f>D12^2</f>
        <v>1.3595559999999998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">
      <c r="A13" s="2">
        <v>2</v>
      </c>
      <c r="B13" s="2">
        <f t="shared" ref="B13:B16" si="6">F5</f>
        <v>0.39139000000000002</v>
      </c>
      <c r="C13" s="5">
        <v>6.32</v>
      </c>
      <c r="D13" s="2">
        <f t="shared" ref="D13:D16" si="7">C13/5</f>
        <v>1.264</v>
      </c>
      <c r="E13" s="7">
        <f>B13</f>
        <v>0.39139000000000002</v>
      </c>
      <c r="F13" s="7">
        <f>D13^2</f>
        <v>1.597696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">
      <c r="A14" s="2">
        <v>3</v>
      </c>
      <c r="B14" s="2">
        <f>F6</f>
        <v>0.53039000000000003</v>
      </c>
      <c r="C14" s="4">
        <v>7.32</v>
      </c>
      <c r="D14" s="2">
        <f t="shared" si="7"/>
        <v>1.464</v>
      </c>
      <c r="E14" s="7">
        <f t="shared" ref="E14:E16" si="8">B14</f>
        <v>0.53039000000000003</v>
      </c>
      <c r="F14" s="7">
        <f t="shared" ref="F14:F16" si="9">D14^2</f>
        <v>2.1432959999999999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">
      <c r="A15" s="2">
        <v>4</v>
      </c>
      <c r="B15" s="2">
        <f t="shared" si="6"/>
        <v>0.65539000000000003</v>
      </c>
      <c r="C15" s="5">
        <v>8.1199999999999992</v>
      </c>
      <c r="D15" s="2">
        <f t="shared" si="7"/>
        <v>1.6239999999999999</v>
      </c>
      <c r="E15" s="7">
        <f t="shared" si="8"/>
        <v>0.65539000000000003</v>
      </c>
      <c r="F15" s="7">
        <f t="shared" si="9"/>
        <v>2.6373759999999997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">
      <c r="A16" s="2">
        <v>5</v>
      </c>
      <c r="B16" s="2">
        <f t="shared" si="6"/>
        <v>0.80338999999999994</v>
      </c>
      <c r="C16" s="4">
        <v>8.93</v>
      </c>
      <c r="D16" s="2">
        <f t="shared" si="7"/>
        <v>1.786</v>
      </c>
      <c r="E16" s="7">
        <f t="shared" si="8"/>
        <v>0.80338999999999994</v>
      </c>
      <c r="F16" s="7">
        <f t="shared" si="9"/>
        <v>3.1897960000000003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">
      <c r="A18" s="15" t="s">
        <v>36</v>
      </c>
      <c r="B18" s="15"/>
      <c r="C18" s="15"/>
      <c r="D18" s="19" t="s">
        <v>37</v>
      </c>
      <c r="E18" s="15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">
      <c r="A19" s="17">
        <f>(R8-P8*Q8)/(S8-POWER(P8,2))</f>
        <v>3.8874213378629658</v>
      </c>
      <c r="B19" s="17"/>
      <c r="C19" s="20"/>
      <c r="D19" s="21">
        <f>Q8-A19*P8</f>
        <v>7.7045540556506253E-2</v>
      </c>
      <c r="E19" s="17"/>
      <c r="F19" s="17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">
      <c r="A20" s="2" t="s">
        <v>38</v>
      </c>
      <c r="B20" s="17">
        <f>(SQRT(1/(S8-POWER(P8,2)))*Q9)/(SQRT(5))</f>
        <v>1.7386309950369305</v>
      </c>
      <c r="C20" s="20"/>
      <c r="D20" s="2" t="s">
        <v>38</v>
      </c>
      <c r="E20" s="17">
        <f>(SQRT(S8/(S8-POWER(P8,2)))*Q9)/SQRT(5)</f>
        <v>0.98942939245712569</v>
      </c>
      <c r="F20" s="17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">
      <c r="A21" s="2"/>
      <c r="B21" s="2"/>
      <c r="C21" s="2"/>
      <c r="D21" s="17"/>
      <c r="E21" s="17"/>
      <c r="F21" s="17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">
      <c r="A22" s="15" t="s">
        <v>39</v>
      </c>
      <c r="B22" s="15"/>
      <c r="C22" s="15"/>
      <c r="D22" s="15"/>
      <c r="E22" s="15"/>
      <c r="F22" s="15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">
      <c r="A23" s="23" t="s">
        <v>18</v>
      </c>
      <c r="B23" s="23"/>
      <c r="C23" s="24">
        <f>4*POWER(3.1415926,2)/A19</f>
        <v>10.155425107380188</v>
      </c>
      <c r="D23" s="24"/>
      <c r="E23" s="24"/>
      <c r="F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">
      <c r="A24" s="23" t="s">
        <v>8</v>
      </c>
      <c r="B24" s="23"/>
      <c r="C24" s="25">
        <f>(B20/A19)*C23</f>
        <v>4.5419663383269331</v>
      </c>
      <c r="D24" s="25"/>
      <c r="E24" s="25"/>
      <c r="F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">
      <c r="A25" s="2"/>
      <c r="B25" s="2"/>
      <c r="C25" s="2"/>
      <c r="D25" s="2"/>
      <c r="E25" s="2"/>
      <c r="F25" s="2"/>
      <c r="L25" s="2"/>
      <c r="M25" s="2"/>
      <c r="O25" s="2"/>
      <c r="P25" s="2"/>
      <c r="Q25" s="2"/>
      <c r="R25" s="2"/>
      <c r="S25" s="2"/>
      <c r="T25" s="2"/>
    </row>
    <row r="26" spans="1:20" x14ac:dyDescent="0.2">
      <c r="A26" s="22" t="s">
        <v>40</v>
      </c>
      <c r="B26" s="22"/>
      <c r="C26" s="22"/>
      <c r="D26" s="22"/>
      <c r="E26" s="22"/>
      <c r="F26" s="2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">
      <c r="A27" s="2" t="s">
        <v>36</v>
      </c>
      <c r="B27" s="2">
        <f>R8/S8</f>
        <v>4.0164554092081977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">
      <c r="A28" s="3" t="s">
        <v>18</v>
      </c>
      <c r="B28" s="14">
        <f>4*POWER(3.14159,2)/B27</f>
        <v>9.8291520483188286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">
      <c r="A29" s="2" t="s">
        <v>37</v>
      </c>
      <c r="B29" s="2">
        <v>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</sheetData>
  <mergeCells count="17">
    <mergeCell ref="A19:C19"/>
    <mergeCell ref="D19:F19"/>
    <mergeCell ref="B20:C20"/>
    <mergeCell ref="E20:F20"/>
    <mergeCell ref="A26:F26"/>
    <mergeCell ref="D21:F21"/>
    <mergeCell ref="A22:F22"/>
    <mergeCell ref="A23:B23"/>
    <mergeCell ref="A24:B24"/>
    <mergeCell ref="C23:E23"/>
    <mergeCell ref="C24:E24"/>
    <mergeCell ref="H11:K11"/>
    <mergeCell ref="A2:F2"/>
    <mergeCell ref="A1:F1"/>
    <mergeCell ref="A10:F10"/>
    <mergeCell ref="A18:C18"/>
    <mergeCell ref="D18:F1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Metodo 1</vt:lpstr>
      <vt:lpstr>Metodo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SFORZI ADA SOFIA [SM10A00059]</dc:creator>
  <cp:keywords/>
  <dc:description/>
  <cp:lastModifiedBy>SFORZI ADA SOFIA [SM10A00059]</cp:lastModifiedBy>
  <cp:revision/>
  <dcterms:created xsi:type="dcterms:W3CDTF">2026-05-09T09:17:20Z</dcterms:created>
  <dcterms:modified xsi:type="dcterms:W3CDTF">2026-05-14T09:21:21Z</dcterms:modified>
  <cp:category/>
  <cp:contentStatus/>
</cp:coreProperties>
</file>