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units-my.sharepoint.com/personal/34223_ds_units_it/Documents/Desktop/"/>
    </mc:Choice>
  </mc:AlternateContent>
  <xr:revisionPtr revIDLastSave="0" documentId="8_{5B2774CD-A38E-4B53-9325-54860AD9B6CF}" xr6:coauthVersionLast="47" xr6:coauthVersionMax="47" xr10:uidLastSave="{00000000-0000-0000-0000-000000000000}"/>
  <bookViews>
    <workbookView xWindow="-110" yWindow="-110" windowWidth="19420" windowHeight="10300" activeTab="4" xr2:uid="{14EBC8FB-3EFF-4F02-B678-8E4F449CE239}"/>
  </bookViews>
  <sheets>
    <sheet name="3° Esercizio" sheetId="1" r:id="rId1"/>
    <sheet name="4° Esercizio" sheetId="2" r:id="rId2"/>
    <sheet name="2° Esercizio" sheetId="3" r:id="rId3"/>
    <sheet name="1° Esercizio" sheetId="4" r:id="rId4"/>
    <sheet name="Sheet5" sheetId="5"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9" i="5" l="1"/>
  <c r="F17" i="5"/>
  <c r="B11" i="5"/>
  <c r="I20" i="3"/>
  <c r="K17" i="3"/>
  <c r="H20" i="3"/>
  <c r="N14" i="3"/>
  <c r="I17" i="3"/>
  <c r="I16" i="3"/>
  <c r="F17" i="3"/>
  <c r="B13" i="3"/>
  <c r="E11" i="3"/>
  <c r="B8" i="3"/>
  <c r="D16" i="2"/>
  <c r="D13" i="2"/>
  <c r="D15" i="2"/>
  <c r="D14" i="2"/>
  <c r="C16" i="2"/>
  <c r="F29" i="1"/>
  <c r="D31" i="1"/>
  <c r="D27" i="1"/>
  <c r="D26" i="1"/>
  <c r="D29" i="1" s="1"/>
  <c r="G16" i="1"/>
  <c r="E17" i="1"/>
  <c r="E16" i="1"/>
  <c r="K14" i="1"/>
  <c r="H12" i="1"/>
  <c r="M8" i="1"/>
  <c r="D10" i="1"/>
</calcChain>
</file>

<file path=xl/sharedStrings.xml><?xml version="1.0" encoding="utf-8"?>
<sst xmlns="http://schemas.openxmlformats.org/spreadsheetml/2006/main" count="184" uniqueCount="118">
  <si>
    <t>Esercizio III — Epsilon S.p.A. (aumento di capitale a pagamento)</t>
  </si>
  <si>
    <t>La società Epsilon S.p.A. presenta un capitale netto così composto: capitale sociale € 300.000, fondo sovrapprezzo azioni € 60.000 e riserve di utili € 90.000. Il valore nominale unitario delle azioni è di € 5.</t>
  </si>
  <si>
    <t>La società delibera un aumento di capitale a pagamento mediante l’emissione di 20.000 nuove azioni, a un prezzo pari al valore contabile unitario delle azioni preesistenti (emissione sopra la pari, con sovrapprezzo pari al sovrapprezzo teorico). L’apporto è versato integralmente in denaro.</t>
  </si>
  <si>
    <t>Si richiede di: determinare il valore contabile unitario e il sovrapprezzo teorico; redigere le scritture contabili dell’aumento; determinare il valore contabile unitario dopo l’operazione.</t>
  </si>
  <si>
    <t xml:space="preserve">Capitale Netto </t>
  </si>
  <si>
    <t xml:space="preserve">Capitale Sociale </t>
  </si>
  <si>
    <t>Fondo Sovrapprezzo Azioni</t>
  </si>
  <si>
    <t>Riserve di Utili</t>
  </si>
  <si>
    <t>Totale Capitale Netto</t>
  </si>
  <si>
    <t xml:space="preserve">1) determinare il valore contabile unitario </t>
  </si>
  <si>
    <t>CN/n azioni</t>
  </si>
  <si>
    <t>Numero delle azioni: CS/valore nominale unitario</t>
  </si>
  <si>
    <t>differenza tra il valore contabile unitario e il valore nominale unitario = sovrapprezzo per ogni azioni</t>
  </si>
  <si>
    <t>quota rilevata a capitale sociale</t>
  </si>
  <si>
    <t>quota rilevata a fondo sovrapprezzo</t>
  </si>
  <si>
    <t>Banca c/c</t>
  </si>
  <si>
    <t>Dare</t>
  </si>
  <si>
    <t>Avere</t>
  </si>
  <si>
    <t>A+</t>
  </si>
  <si>
    <t>a</t>
  </si>
  <si>
    <t>Diversi</t>
  </si>
  <si>
    <t>N+</t>
  </si>
  <si>
    <t>Fondo Sovrapprezzo azioni</t>
  </si>
  <si>
    <t>ed il sovrapprezzo</t>
  </si>
  <si>
    <t xml:space="preserve">2) redigere le scritture contabile </t>
  </si>
  <si>
    <t>3) Riderminare il valore contabile unitario dopo l'operazione di aumento</t>
  </si>
  <si>
    <t>valore contabile unitario</t>
  </si>
  <si>
    <t>La società Zeta S.p.A. presenta il seguente capitale netto: capitale sociale € 500.000 (50.000 azioni del valore nominale di € 10), riserva legale € 60.000, riserva straordinaria € 40.000. L’esercizio si chiude con una perdita di € 150.000.</t>
  </si>
  <si>
    <t>L’assemblea delibera la copertura integrale della perdita, utilizzando le riserve disponibili secondo l’ordine corretto e, per la parte residua, riducendo il capitale sociale mediante abbattimento del valore nominale unitario. Si richiede di redigere le scritture di copertura e di indicare la composizione del capitale netto al termine dell’operazione.</t>
  </si>
  <si>
    <t xml:space="preserve">Scritture di copertura </t>
  </si>
  <si>
    <t>Capitale Sociale 500000</t>
  </si>
  <si>
    <t xml:space="preserve">Riserva straordinaria </t>
  </si>
  <si>
    <t xml:space="preserve">Riserva Legale </t>
  </si>
  <si>
    <t>Riserva Straordinaria</t>
  </si>
  <si>
    <t>Riserva Legale</t>
  </si>
  <si>
    <t xml:space="preserve">Perdita d'esercizio </t>
  </si>
  <si>
    <t xml:space="preserve">Diversi </t>
  </si>
  <si>
    <t xml:space="preserve">Riserva Straordinaria </t>
  </si>
  <si>
    <t>Capitale Sociale</t>
  </si>
  <si>
    <t>Perdita d'esercizio</t>
  </si>
  <si>
    <t>Capitale Netto</t>
  </si>
  <si>
    <t>Totale</t>
  </si>
  <si>
    <t xml:space="preserve">prima della copertura della perdita </t>
  </si>
  <si>
    <t xml:space="preserve">dopo la copertura della perdita </t>
  </si>
  <si>
    <t>In data 1° aprile 2026 la società Beta S.p.A. stipula con una banca un mutuo passivo decennale di importo pari a € 500.000. Il tasso di interesse semplice applicato è fisso e pari al 4% annuo. Il piano di ammortamento prevede rate semestrali posticipate a quota capitale costante. Si redigano le scritture contabili relative all’esercizio 2026.</t>
  </si>
  <si>
    <t xml:space="preserve">1° Aprile Erogazione del mutuo </t>
  </si>
  <si>
    <t xml:space="preserve">Banca c/c </t>
  </si>
  <si>
    <t>Mutuo Passivo</t>
  </si>
  <si>
    <t>P+</t>
  </si>
  <si>
    <t xml:space="preserve">mutuo rimborsato in 20 rate semestrali </t>
  </si>
  <si>
    <t xml:space="preserve">tasso interesse annuale </t>
  </si>
  <si>
    <t xml:space="preserve">tasso interesse semestrale </t>
  </si>
  <si>
    <t xml:space="preserve">interessi </t>
  </si>
  <si>
    <t xml:space="preserve">1° Ottobre 2026 - Pagamento 1° rata </t>
  </si>
  <si>
    <t>mutuo passivo</t>
  </si>
  <si>
    <t>P-</t>
  </si>
  <si>
    <t xml:space="preserve">interessi passivi </t>
  </si>
  <si>
    <t>C+</t>
  </si>
  <si>
    <t>ottobre</t>
  </si>
  <si>
    <t>novembre</t>
  </si>
  <si>
    <t>dicembre</t>
  </si>
  <si>
    <t>gennaio</t>
  </si>
  <si>
    <t>febbraio</t>
  </si>
  <si>
    <t>marzo</t>
  </si>
  <si>
    <t xml:space="preserve">rateo passivo </t>
  </si>
  <si>
    <t>1° rata di 25000</t>
  </si>
  <si>
    <t xml:space="preserve">mutuo passivo dopo pagamento della prima rata </t>
  </si>
  <si>
    <t>interesse da pagare al 1° Aprile 2027 sarà pari a 9500</t>
  </si>
  <si>
    <t>rateo passivo è il debito che nasce a fine esercizio per aver usufruito del servizio di finanziamento</t>
  </si>
  <si>
    <t>rateo passivo</t>
  </si>
  <si>
    <t>Interesse passivo</t>
  </si>
  <si>
    <t>2%*500000</t>
  </si>
  <si>
    <t>60000+20000</t>
  </si>
  <si>
    <t>Conto</t>
  </si>
  <si>
    <t>Importo (€)</t>
  </si>
  <si>
    <t>Autofinanziamento</t>
  </si>
  <si>
    <t>Capitale d’apporto</t>
  </si>
  <si>
    <t>Cassa e banca</t>
  </si>
  <si>
    <t>Crediti verso clienti</t>
  </si>
  <si>
    <t>Debiti tributari per imposte sul reddito</t>
  </si>
  <si>
    <t>Debiti verso fornitori</t>
  </si>
  <si>
    <t>Fabbricato</t>
  </si>
  <si>
    <t>Fondo ammortamento fabbricato</t>
  </si>
  <si>
    <t>Fondo ammortamento impianti e macchinari</t>
  </si>
  <si>
    <t>Fondo ammortamento software</t>
  </si>
  <si>
    <t>Fondo svalutazione crediti</t>
  </si>
  <si>
    <t>Fondo TFR</t>
  </si>
  <si>
    <t>Impianti e macchinari</t>
  </si>
  <si>
    <t>Materie prime (rimanenze)</t>
  </si>
  <si>
    <t>Prodotti finiti (rimanenze)</t>
  </si>
  <si>
    <t>Software</t>
  </si>
  <si>
    <t xml:space="preserve">Inventario permanente </t>
  </si>
  <si>
    <t xml:space="preserve">Cassa </t>
  </si>
  <si>
    <t>A-</t>
  </si>
  <si>
    <t>Costo d'acquisto Materie Prime</t>
  </si>
  <si>
    <t xml:space="preserve">Materie prime </t>
  </si>
  <si>
    <t>Variazione nelle Rimanenze di Materie Prime</t>
  </si>
  <si>
    <t>R+</t>
  </si>
  <si>
    <t xml:space="preserve">Inventario Intermittente </t>
  </si>
  <si>
    <t>1) Si acquistano materie prime per un corrispettivo complessivo di € 240.000, con pagamento immediato</t>
  </si>
  <si>
    <t>2) Si vendono prodotti finiti per un corrispettivo complessivo di € 800.000, di cui il 50% per  cassa e il resto a credito.</t>
  </si>
  <si>
    <t>cassa</t>
  </si>
  <si>
    <t>credito</t>
  </si>
  <si>
    <t xml:space="preserve">Ricavi di vendita </t>
  </si>
  <si>
    <t>Crediti v/clienti</t>
  </si>
  <si>
    <t xml:space="preserve">3) vendita macchinario </t>
  </si>
  <si>
    <t xml:space="preserve">valore netto contabile </t>
  </si>
  <si>
    <t xml:space="preserve">costo storico-f.do ammortamento </t>
  </si>
  <si>
    <t xml:space="preserve">prezzo di vendita </t>
  </si>
  <si>
    <t>differenza tra prezzo di vendita e valore netto contabile</t>
  </si>
  <si>
    <t>profitto di realizzo (plusvalenza)</t>
  </si>
  <si>
    <t>Cassa</t>
  </si>
  <si>
    <t>F.do Ammortamento</t>
  </si>
  <si>
    <t xml:space="preserve">Macchinario </t>
  </si>
  <si>
    <t>Profitto di Realizzo</t>
  </si>
  <si>
    <t>Macchinario</t>
  </si>
  <si>
    <t xml:space="preserve">Profitto di Realizzo </t>
  </si>
  <si>
    <t>Passività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</si>
</sst>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Calibri"/>
      <family val="2"/>
      <scheme val="minor"/>
    </font>
    <font>
      <sz val="11"/>
      <color rgb="FFFF0000"/>
      <name val="Calibri"/>
      <family val="2"/>
      <scheme val="minor"/>
    </font>
    <font>
      <b/>
      <sz val="15"/>
      <color rgb="FF1F4E79"/>
      <name val="Arial"/>
      <family val="2"/>
    </font>
    <font>
      <sz val="11"/>
      <color theme="1"/>
      <name val="Arial"/>
      <family val="2"/>
    </font>
    <font>
      <b/>
      <sz val="11"/>
      <color rgb="FF1F4E79"/>
      <name val="Arial"/>
      <family val="2"/>
    </font>
    <font>
      <sz val="11"/>
      <color rgb="FF000000"/>
      <name val="Arial"/>
      <family val="2"/>
    </font>
  </fonts>
  <fills count="8">
    <fill>
      <patternFill patternType="none"/>
    </fill>
    <fill>
      <patternFill patternType="gray125"/>
    </fill>
    <fill>
      <patternFill patternType="solid">
        <fgColor rgb="FFFFFF00"/>
        <bgColor indexed="64"/>
      </patternFill>
    </fill>
    <fill>
      <patternFill patternType="solid">
        <fgColor rgb="FFFF0000"/>
        <bgColor indexed="64"/>
      </patternFill>
    </fill>
    <fill>
      <patternFill patternType="solid">
        <fgColor rgb="FFD5E8F0"/>
        <bgColor indexed="64"/>
      </patternFill>
    </fill>
    <fill>
      <patternFill patternType="solid">
        <fgColor rgb="FFFFFFFF"/>
        <bgColor indexed="64"/>
      </patternFill>
    </fill>
    <fill>
      <patternFill patternType="solid">
        <fgColor rgb="FFF2F7FB"/>
        <bgColor indexed="64"/>
      </patternFill>
    </fill>
    <fill>
      <patternFill patternType="solid">
        <fgColor theme="0"/>
        <bgColor indexed="64"/>
      </patternFill>
    </fill>
  </fills>
  <borders count="8">
    <border>
      <left/>
      <right/>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medium">
        <color rgb="FFBBBBBB"/>
      </left>
      <right style="medium">
        <color rgb="FFBBBBBB"/>
      </right>
      <top style="medium">
        <color rgb="FFBBBBBB"/>
      </top>
      <bottom style="medium">
        <color rgb="FFBBBBBB"/>
      </bottom>
      <diagonal/>
    </border>
    <border>
      <left/>
      <right style="medium">
        <color rgb="FFBBBBBB"/>
      </right>
      <top style="medium">
        <color rgb="FFBBBBBB"/>
      </top>
      <bottom style="medium">
        <color rgb="FFBBBBBB"/>
      </bottom>
      <diagonal/>
    </border>
    <border>
      <left style="medium">
        <color rgb="FFBBBBBB"/>
      </left>
      <right style="medium">
        <color rgb="FFBBBBBB"/>
      </right>
      <top/>
      <bottom style="medium">
        <color rgb="FFBBBBBB"/>
      </bottom>
      <diagonal/>
    </border>
    <border>
      <left/>
      <right style="medium">
        <color rgb="FFBBBBBB"/>
      </right>
      <top/>
      <bottom style="medium">
        <color rgb="FFBBBBBB"/>
      </bottom>
      <diagonal/>
    </border>
  </borders>
  <cellStyleXfs count="2">
    <xf numFmtId="0" fontId="0" fillId="0" borderId="0"/>
    <xf numFmtId="9" fontId="1" fillId="0" borderId="0" applyFont="0" applyFill="0" applyBorder="0" applyAlignment="0" applyProtection="0"/>
  </cellStyleXfs>
  <cellXfs count="28">
    <xf numFmtId="0" fontId="0" fillId="0" borderId="0" xfId="0"/>
    <xf numFmtId="0" fontId="3" fillId="0" borderId="0" xfId="0" applyFont="1" applyAlignment="1">
      <alignment vertical="center"/>
    </xf>
    <xf numFmtId="0" fontId="4" fillId="0" borderId="0" xfId="0" applyFont="1" applyAlignment="1">
      <alignment vertical="center"/>
    </xf>
    <xf numFmtId="0" fontId="0" fillId="2" borderId="0" xfId="0" applyFill="1"/>
    <xf numFmtId="0" fontId="0" fillId="0" borderId="2" xfId="0" applyBorder="1"/>
    <xf numFmtId="0" fontId="0" fillId="0" borderId="3" xfId="0" applyBorder="1"/>
    <xf numFmtId="0" fontId="2" fillId="0" borderId="0" xfId="0" applyFont="1"/>
    <xf numFmtId="0" fontId="2" fillId="0" borderId="2" xfId="0" applyFont="1" applyBorder="1"/>
    <xf numFmtId="0" fontId="4" fillId="0" borderId="0" xfId="0" applyFont="1" applyAlignment="1">
      <alignment vertical="top" wrapText="1"/>
    </xf>
    <xf numFmtId="0" fontId="0" fillId="0" borderId="0" xfId="0" applyAlignment="1">
      <alignment horizontal="center"/>
    </xf>
    <xf numFmtId="9" fontId="0" fillId="0" borderId="0" xfId="0" applyNumberFormat="1"/>
    <xf numFmtId="9" fontId="0" fillId="0" borderId="0" xfId="1" applyFont="1"/>
    <xf numFmtId="16" fontId="0" fillId="0" borderId="0" xfId="0" applyNumberFormat="1"/>
    <xf numFmtId="0" fontId="2" fillId="3" borderId="0" xfId="0" applyFont="1" applyFill="1"/>
    <xf numFmtId="14" fontId="0" fillId="0" borderId="0" xfId="0" applyNumberFormat="1"/>
    <xf numFmtId="0" fontId="5" fillId="4" borderId="4" xfId="0" applyFont="1" applyFill="1" applyBorder="1" applyAlignment="1">
      <alignment vertical="center" wrapText="1"/>
    </xf>
    <xf numFmtId="0" fontId="5" fillId="4" borderId="5" xfId="0" applyFont="1" applyFill="1" applyBorder="1" applyAlignment="1">
      <alignment horizontal="right" vertical="center" wrapText="1"/>
    </xf>
    <xf numFmtId="0" fontId="6" fillId="5" borderId="6" xfId="0" applyFont="1" applyFill="1" applyBorder="1" applyAlignment="1">
      <alignment vertical="center" wrapText="1"/>
    </xf>
    <xf numFmtId="3" fontId="6" fillId="5" borderId="7" xfId="0" applyNumberFormat="1" applyFont="1" applyFill="1" applyBorder="1" applyAlignment="1">
      <alignment horizontal="right" vertical="center" wrapText="1"/>
    </xf>
    <xf numFmtId="0" fontId="6" fillId="6" borderId="6" xfId="0" applyFont="1" applyFill="1" applyBorder="1" applyAlignment="1">
      <alignment vertical="center" wrapText="1"/>
    </xf>
    <xf numFmtId="3" fontId="6" fillId="6" borderId="7" xfId="0" applyNumberFormat="1" applyFont="1" applyFill="1" applyBorder="1" applyAlignment="1">
      <alignment horizontal="right" vertical="center" wrapText="1"/>
    </xf>
    <xf numFmtId="0" fontId="4" fillId="0" borderId="0" xfId="0" applyFont="1"/>
    <xf numFmtId="0" fontId="0" fillId="3" borderId="0" xfId="0" applyFill="1"/>
    <xf numFmtId="0" fontId="0" fillId="3" borderId="2" xfId="0" applyFill="1" applyBorder="1"/>
    <xf numFmtId="0" fontId="0" fillId="0" borderId="0" xfId="0" applyAlignment="1">
      <alignment horizontal="center"/>
    </xf>
    <xf numFmtId="0" fontId="0" fillId="0" borderId="1" xfId="0" applyBorder="1" applyAlignment="1">
      <alignment horizontal="center"/>
    </xf>
    <xf numFmtId="0" fontId="0" fillId="7" borderId="0" xfId="0" applyFill="1" applyBorder="1" applyAlignment="1">
      <alignment horizontal="center"/>
    </xf>
    <xf numFmtId="0" fontId="0" fillId="7" borderId="0" xfId="0" applyFill="1" applyBorder="1"/>
  </cellXfs>
  <cellStyles count="2">
    <cellStyle name="Normale" xfId="0" builtinId="0"/>
    <cellStyle name="Percentual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399317</xdr:colOff>
      <xdr:row>28</xdr:row>
      <xdr:rowOff>25644</xdr:rowOff>
    </xdr:from>
    <xdr:to>
      <xdr:col>6</xdr:col>
      <xdr:colOff>102577</xdr:colOff>
      <xdr:row>28</xdr:row>
      <xdr:rowOff>117231</xdr:rowOff>
    </xdr:to>
    <xdr:cxnSp macro="">
      <xdr:nvCxnSpPr>
        <xdr:cNvPr id="3" name="Straight Connector 2">
          <a:extLst>
            <a:ext uri="{FF2B5EF4-FFF2-40B4-BE49-F238E27FC236}">
              <a16:creationId xmlns:a16="http://schemas.microsoft.com/office/drawing/2014/main" id="{988F0CDE-DCE4-4ACB-8545-11F1F2D9CB70}"/>
            </a:ext>
          </a:extLst>
        </xdr:cNvPr>
        <xdr:cNvCxnSpPr/>
      </xdr:nvCxnSpPr>
      <xdr:spPr>
        <a:xfrm flipV="1">
          <a:off x="3439990" y="5154490"/>
          <a:ext cx="311395" cy="9158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9A997-9E4D-4C2B-8F77-AEB77328D2BD}">
  <dimension ref="A1:M31"/>
  <sheetViews>
    <sheetView topLeftCell="A19" zoomScale="194" zoomScaleNormal="194" workbookViewId="0">
      <selection activeCell="G30" sqref="G30"/>
    </sheetView>
  </sheetViews>
  <sheetFormatPr defaultRowHeight="14.5" x14ac:dyDescent="0.35"/>
  <sheetData>
    <row r="1" spans="1:13" ht="19" x14ac:dyDescent="0.35">
      <c r="A1" s="1" t="s">
        <v>0</v>
      </c>
    </row>
    <row r="2" spans="1:13" x14ac:dyDescent="0.35">
      <c r="A2" s="2" t="s">
        <v>1</v>
      </c>
    </row>
    <row r="3" spans="1:13" x14ac:dyDescent="0.35">
      <c r="A3" s="2" t="s">
        <v>2</v>
      </c>
    </row>
    <row r="4" spans="1:13" x14ac:dyDescent="0.35">
      <c r="A4" s="2" t="s">
        <v>3</v>
      </c>
    </row>
    <row r="6" spans="1:13" x14ac:dyDescent="0.35">
      <c r="A6" s="2" t="s">
        <v>4</v>
      </c>
    </row>
    <row r="7" spans="1:13" x14ac:dyDescent="0.35">
      <c r="A7" s="2" t="s">
        <v>5</v>
      </c>
      <c r="D7">
        <v>300000</v>
      </c>
    </row>
    <row r="8" spans="1:13" x14ac:dyDescent="0.35">
      <c r="A8" s="2" t="s">
        <v>6</v>
      </c>
      <c r="D8">
        <v>60000</v>
      </c>
      <c r="H8" t="s">
        <v>11</v>
      </c>
      <c r="M8">
        <f>300000/5</f>
        <v>60000</v>
      </c>
    </row>
    <row r="9" spans="1:13" x14ac:dyDescent="0.35">
      <c r="A9" s="2" t="s">
        <v>7</v>
      </c>
      <c r="D9">
        <v>90000</v>
      </c>
    </row>
    <row r="10" spans="1:13" x14ac:dyDescent="0.35">
      <c r="A10" s="2" t="s">
        <v>8</v>
      </c>
      <c r="D10">
        <f>SUM(D7:D9)</f>
        <v>450000</v>
      </c>
    </row>
    <row r="12" spans="1:13" x14ac:dyDescent="0.35">
      <c r="A12" s="2" t="s">
        <v>9</v>
      </c>
      <c r="F12" t="s">
        <v>10</v>
      </c>
      <c r="H12">
        <f>450000/60000</f>
        <v>7.5</v>
      </c>
    </row>
    <row r="13" spans="1:13" x14ac:dyDescent="0.35">
      <c r="A13" s="2" t="s">
        <v>23</v>
      </c>
    </row>
    <row r="14" spans="1:13" x14ac:dyDescent="0.35">
      <c r="A14" s="2" t="s">
        <v>12</v>
      </c>
      <c r="K14">
        <f>7.5-5</f>
        <v>2.5</v>
      </c>
    </row>
    <row r="16" spans="1:13" x14ac:dyDescent="0.35">
      <c r="A16" t="s">
        <v>13</v>
      </c>
      <c r="E16">
        <f>20000*5</f>
        <v>100000</v>
      </c>
      <c r="F16" s="3"/>
      <c r="G16">
        <f>20000*7.5</f>
        <v>150000</v>
      </c>
    </row>
    <row r="17" spans="1:7" x14ac:dyDescent="0.35">
      <c r="A17" t="s">
        <v>14</v>
      </c>
      <c r="E17">
        <f>20000*2.5</f>
        <v>50000</v>
      </c>
      <c r="F17" s="3"/>
    </row>
    <row r="18" spans="1:7" x14ac:dyDescent="0.35">
      <c r="A18" t="s">
        <v>24</v>
      </c>
      <c r="F18" s="3"/>
    </row>
    <row r="19" spans="1:7" x14ac:dyDescent="0.35">
      <c r="D19" t="s">
        <v>16</v>
      </c>
      <c r="E19" t="s">
        <v>17</v>
      </c>
    </row>
    <row r="20" spans="1:7" x14ac:dyDescent="0.35">
      <c r="A20" t="s">
        <v>15</v>
      </c>
      <c r="B20" t="s">
        <v>19</v>
      </c>
      <c r="C20" t="s">
        <v>20</v>
      </c>
      <c r="D20">
        <v>150000</v>
      </c>
    </row>
    <row r="21" spans="1:7" x14ac:dyDescent="0.35">
      <c r="A21" t="s">
        <v>18</v>
      </c>
      <c r="C21" t="s">
        <v>5</v>
      </c>
      <c r="E21">
        <v>100000</v>
      </c>
    </row>
    <row r="22" spans="1:7" x14ac:dyDescent="0.35">
      <c r="C22" t="s">
        <v>21</v>
      </c>
    </row>
    <row r="23" spans="1:7" x14ac:dyDescent="0.35">
      <c r="C23" t="s">
        <v>22</v>
      </c>
      <c r="E23">
        <v>50000</v>
      </c>
    </row>
    <row r="24" spans="1:7" x14ac:dyDescent="0.35">
      <c r="C24" t="s">
        <v>21</v>
      </c>
    </row>
    <row r="25" spans="1:7" x14ac:dyDescent="0.35">
      <c r="A25" t="s">
        <v>25</v>
      </c>
    </row>
    <row r="26" spans="1:7" x14ac:dyDescent="0.35">
      <c r="A26" s="2" t="s">
        <v>5</v>
      </c>
      <c r="D26">
        <f>300000+100000</f>
        <v>400000</v>
      </c>
    </row>
    <row r="27" spans="1:7" x14ac:dyDescent="0.35">
      <c r="A27" s="2" t="s">
        <v>6</v>
      </c>
      <c r="D27">
        <f>60000+50000</f>
        <v>110000</v>
      </c>
    </row>
    <row r="28" spans="1:7" x14ac:dyDescent="0.35">
      <c r="A28" s="2" t="s">
        <v>7</v>
      </c>
      <c r="D28">
        <v>90000</v>
      </c>
    </row>
    <row r="29" spans="1:7" x14ac:dyDescent="0.35">
      <c r="A29" s="2" t="s">
        <v>8</v>
      </c>
      <c r="D29">
        <f>SUM(D26:D28)</f>
        <v>600000</v>
      </c>
      <c r="F29">
        <f>60000+20000</f>
        <v>80000</v>
      </c>
      <c r="G29" t="s">
        <v>72</v>
      </c>
    </row>
    <row r="31" spans="1:7" x14ac:dyDescent="0.35">
      <c r="A31" s="2" t="s">
        <v>26</v>
      </c>
      <c r="D31">
        <f>D29/80000</f>
        <v>7.5</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CE698-DEF7-4602-A4B9-21F1EC4CC97F}">
  <dimension ref="A1:K16"/>
  <sheetViews>
    <sheetView topLeftCell="A7" zoomScale="198" zoomScaleNormal="198" workbookViewId="0">
      <selection activeCell="D17" sqref="D17"/>
    </sheetView>
  </sheetViews>
  <sheetFormatPr defaultRowHeight="14.5" x14ac:dyDescent="0.35"/>
  <sheetData>
    <row r="1" spans="1:11" x14ac:dyDescent="0.35">
      <c r="A1" s="2" t="s">
        <v>27</v>
      </c>
    </row>
    <row r="2" spans="1:11" x14ac:dyDescent="0.35">
      <c r="A2" s="2" t="s">
        <v>28</v>
      </c>
    </row>
    <row r="4" spans="1:11" x14ac:dyDescent="0.35">
      <c r="A4" t="s">
        <v>29</v>
      </c>
      <c r="G4" t="s">
        <v>30</v>
      </c>
    </row>
    <row r="5" spans="1:11" x14ac:dyDescent="0.35">
      <c r="G5" t="s">
        <v>31</v>
      </c>
      <c r="I5">
        <v>40000</v>
      </c>
    </row>
    <row r="6" spans="1:11" x14ac:dyDescent="0.35">
      <c r="D6" t="s">
        <v>16</v>
      </c>
      <c r="E6" t="s">
        <v>17</v>
      </c>
      <c r="G6" t="s">
        <v>32</v>
      </c>
      <c r="I6">
        <v>60000</v>
      </c>
    </row>
    <row r="7" spans="1:11" x14ac:dyDescent="0.35">
      <c r="A7" t="s">
        <v>36</v>
      </c>
      <c r="B7" t="s">
        <v>19</v>
      </c>
      <c r="C7" t="s">
        <v>39</v>
      </c>
      <c r="E7">
        <v>150000</v>
      </c>
    </row>
    <row r="8" spans="1:11" x14ac:dyDescent="0.35">
      <c r="A8" t="s">
        <v>37</v>
      </c>
      <c r="D8">
        <v>40000</v>
      </c>
      <c r="G8" s="25" t="s">
        <v>33</v>
      </c>
      <c r="H8" s="25"/>
      <c r="J8" s="25" t="s">
        <v>34</v>
      </c>
      <c r="K8" s="25"/>
    </row>
    <row r="9" spans="1:11" x14ac:dyDescent="0.35">
      <c r="A9" t="s">
        <v>32</v>
      </c>
      <c r="D9">
        <v>60000</v>
      </c>
      <c r="G9" s="6">
        <v>40000</v>
      </c>
      <c r="H9" s="4">
        <v>40000</v>
      </c>
      <c r="J9" s="6">
        <v>60000</v>
      </c>
      <c r="K9" s="4">
        <v>60000</v>
      </c>
    </row>
    <row r="10" spans="1:11" x14ac:dyDescent="0.35">
      <c r="A10" t="s">
        <v>38</v>
      </c>
      <c r="D10">
        <v>50000</v>
      </c>
      <c r="H10" s="5"/>
      <c r="K10" s="5"/>
    </row>
    <row r="11" spans="1:11" x14ac:dyDescent="0.35">
      <c r="H11" s="5"/>
      <c r="K11" s="5"/>
    </row>
    <row r="12" spans="1:11" x14ac:dyDescent="0.35">
      <c r="A12" t="s">
        <v>40</v>
      </c>
      <c r="C12" t="s">
        <v>42</v>
      </c>
      <c r="D12" t="s">
        <v>43</v>
      </c>
    </row>
    <row r="13" spans="1:11" x14ac:dyDescent="0.35">
      <c r="A13" t="s">
        <v>5</v>
      </c>
      <c r="C13">
        <v>500000</v>
      </c>
      <c r="D13">
        <f>C13-50000</f>
        <v>450000</v>
      </c>
      <c r="G13" s="25" t="s">
        <v>5</v>
      </c>
      <c r="H13" s="25"/>
      <c r="J13" s="25" t="s">
        <v>35</v>
      </c>
      <c r="K13" s="25"/>
    </row>
    <row r="14" spans="1:11" x14ac:dyDescent="0.35">
      <c r="A14" t="s">
        <v>31</v>
      </c>
      <c r="C14">
        <v>40000</v>
      </c>
      <c r="D14">
        <f>C14-C14</f>
        <v>0</v>
      </c>
      <c r="G14" s="6">
        <v>50000</v>
      </c>
      <c r="H14" s="4">
        <v>500000</v>
      </c>
      <c r="J14">
        <v>150000</v>
      </c>
      <c r="K14" s="7">
        <v>150000</v>
      </c>
    </row>
    <row r="15" spans="1:11" x14ac:dyDescent="0.35">
      <c r="A15" t="s">
        <v>32</v>
      </c>
      <c r="C15">
        <v>60000</v>
      </c>
      <c r="D15">
        <f>C15-C15</f>
        <v>0</v>
      </c>
      <c r="H15" s="5"/>
      <c r="K15" s="5"/>
    </row>
    <row r="16" spans="1:11" x14ac:dyDescent="0.35">
      <c r="A16" t="s">
        <v>41</v>
      </c>
      <c r="C16">
        <f>SUM(C13:C15)</f>
        <v>600000</v>
      </c>
      <c r="D16">
        <f>D13+D14+D15</f>
        <v>450000</v>
      </c>
      <c r="H16" s="5"/>
      <c r="K16" s="5"/>
    </row>
  </sheetData>
  <mergeCells count="4">
    <mergeCell ref="G8:H8"/>
    <mergeCell ref="J8:K8"/>
    <mergeCell ref="G13:H13"/>
    <mergeCell ref="J13:K1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C9729-B14A-4309-A765-AEFEF8EEBB28}">
  <dimension ref="A1:N24"/>
  <sheetViews>
    <sheetView topLeftCell="C11" zoomScale="194" zoomScaleNormal="194" workbookViewId="0">
      <selection activeCell="H13" sqref="H13:J13"/>
    </sheetView>
  </sheetViews>
  <sheetFormatPr defaultRowHeight="14.5" x14ac:dyDescent="0.35"/>
  <cols>
    <col min="1" max="1" width="5.81640625" customWidth="1"/>
    <col min="3" max="3" width="10.6328125" bestFit="1" customWidth="1"/>
  </cols>
  <sheetData>
    <row r="1" spans="1:14" ht="150" customHeight="1" x14ac:dyDescent="0.35">
      <c r="A1" s="8" t="s">
        <v>44</v>
      </c>
    </row>
    <row r="2" spans="1:14" x14ac:dyDescent="0.35">
      <c r="B2" t="s">
        <v>45</v>
      </c>
    </row>
    <row r="3" spans="1:14" x14ac:dyDescent="0.35">
      <c r="E3" t="s">
        <v>16</v>
      </c>
      <c r="F3" t="s">
        <v>17</v>
      </c>
    </row>
    <row r="4" spans="1:14" x14ac:dyDescent="0.35">
      <c r="B4" t="s">
        <v>46</v>
      </c>
      <c r="C4" s="9" t="s">
        <v>19</v>
      </c>
      <c r="D4" t="s">
        <v>47</v>
      </c>
      <c r="E4">
        <v>500000</v>
      </c>
      <c r="F4">
        <v>500000</v>
      </c>
    </row>
    <row r="5" spans="1:14" x14ac:dyDescent="0.35">
      <c r="B5" t="s">
        <v>18</v>
      </c>
      <c r="D5" t="s">
        <v>48</v>
      </c>
    </row>
    <row r="7" spans="1:14" x14ac:dyDescent="0.35">
      <c r="B7" t="s">
        <v>49</v>
      </c>
    </row>
    <row r="8" spans="1:14" x14ac:dyDescent="0.35">
      <c r="B8">
        <f>500000/20</f>
        <v>25000</v>
      </c>
    </row>
    <row r="10" spans="1:14" x14ac:dyDescent="0.35">
      <c r="B10" t="s">
        <v>50</v>
      </c>
      <c r="E10" s="10">
        <v>0.04</v>
      </c>
    </row>
    <row r="11" spans="1:14" x14ac:dyDescent="0.35">
      <c r="B11" t="s">
        <v>51</v>
      </c>
      <c r="E11" s="11">
        <f>E10/2</f>
        <v>0.02</v>
      </c>
      <c r="H11" s="3" t="s">
        <v>58</v>
      </c>
      <c r="I11" s="3" t="s">
        <v>59</v>
      </c>
      <c r="J11" s="3" t="s">
        <v>60</v>
      </c>
      <c r="K11" t="s">
        <v>61</v>
      </c>
      <c r="L11" t="s">
        <v>62</v>
      </c>
      <c r="M11" t="s">
        <v>63</v>
      </c>
    </row>
    <row r="12" spans="1:14" x14ac:dyDescent="0.35">
      <c r="E12" s="11"/>
      <c r="G12" s="12">
        <v>46296</v>
      </c>
      <c r="H12" s="3"/>
      <c r="I12" s="3"/>
      <c r="J12" s="3"/>
      <c r="N12" s="12">
        <v>46113</v>
      </c>
    </row>
    <row r="13" spans="1:14" x14ac:dyDescent="0.35">
      <c r="B13">
        <f>2%*500000</f>
        <v>10000</v>
      </c>
      <c r="C13" t="s">
        <v>52</v>
      </c>
      <c r="D13" t="s">
        <v>71</v>
      </c>
      <c r="H13" s="24" t="s">
        <v>64</v>
      </c>
      <c r="I13" s="24"/>
      <c r="J13" s="24"/>
    </row>
    <row r="14" spans="1:14" x14ac:dyDescent="0.35">
      <c r="H14" s="13"/>
      <c r="I14" s="13"/>
      <c r="J14" s="13"/>
      <c r="K14" s="13"/>
      <c r="L14" s="13"/>
      <c r="M14" s="13"/>
      <c r="N14">
        <f>2%*I17</f>
        <v>9500</v>
      </c>
    </row>
    <row r="15" spans="1:14" x14ac:dyDescent="0.35">
      <c r="B15" t="s">
        <v>53</v>
      </c>
      <c r="H15" t="s">
        <v>54</v>
      </c>
      <c r="I15">
        <v>500000</v>
      </c>
    </row>
    <row r="16" spans="1:14" x14ac:dyDescent="0.35">
      <c r="E16" t="s">
        <v>16</v>
      </c>
      <c r="F16" t="s">
        <v>17</v>
      </c>
      <c r="H16" t="s">
        <v>65</v>
      </c>
      <c r="I16">
        <f>25000</f>
        <v>25000</v>
      </c>
    </row>
    <row r="17" spans="2:11" x14ac:dyDescent="0.35">
      <c r="B17" t="s">
        <v>20</v>
      </c>
      <c r="C17" t="s">
        <v>19</v>
      </c>
      <c r="D17" t="s">
        <v>15</v>
      </c>
      <c r="F17">
        <f>E18+E20</f>
        <v>35000</v>
      </c>
      <c r="H17" t="s">
        <v>66</v>
      </c>
      <c r="I17">
        <f>I15-25000</f>
        <v>475000</v>
      </c>
      <c r="K17">
        <f>2%*I17</f>
        <v>9500</v>
      </c>
    </row>
    <row r="18" spans="2:11" x14ac:dyDescent="0.35">
      <c r="B18" t="s">
        <v>54</v>
      </c>
      <c r="E18">
        <v>25000</v>
      </c>
      <c r="H18" t="s">
        <v>67</v>
      </c>
    </row>
    <row r="19" spans="2:11" x14ac:dyDescent="0.35">
      <c r="B19" t="s">
        <v>55</v>
      </c>
      <c r="H19" t="s">
        <v>68</v>
      </c>
    </row>
    <row r="20" spans="2:11" x14ac:dyDescent="0.35">
      <c r="B20" t="s">
        <v>56</v>
      </c>
      <c r="E20">
        <v>10000</v>
      </c>
      <c r="H20">
        <f>N14/2</f>
        <v>4750</v>
      </c>
      <c r="I20">
        <f>9500/2</f>
        <v>4750</v>
      </c>
    </row>
    <row r="21" spans="2:11" x14ac:dyDescent="0.35">
      <c r="B21" t="s">
        <v>57</v>
      </c>
    </row>
    <row r="22" spans="2:11" x14ac:dyDescent="0.35">
      <c r="C22" s="14">
        <v>46387</v>
      </c>
      <c r="E22" t="s">
        <v>16</v>
      </c>
      <c r="F22" t="s">
        <v>17</v>
      </c>
    </row>
    <row r="23" spans="2:11" x14ac:dyDescent="0.35">
      <c r="B23" t="s">
        <v>70</v>
      </c>
      <c r="C23" t="s">
        <v>19</v>
      </c>
      <c r="D23" t="s">
        <v>69</v>
      </c>
      <c r="E23">
        <v>4750</v>
      </c>
      <c r="F23">
        <v>4750</v>
      </c>
    </row>
    <row r="24" spans="2:11" x14ac:dyDescent="0.35">
      <c r="B24" t="s">
        <v>57</v>
      </c>
      <c r="D24" t="s">
        <v>48</v>
      </c>
    </row>
  </sheetData>
  <mergeCells count="1">
    <mergeCell ref="H13:J1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C001A-259A-4F80-B7DD-87F39E051059}">
  <dimension ref="A1:B17"/>
  <sheetViews>
    <sheetView workbookViewId="0">
      <selection activeCell="D9" sqref="D9"/>
    </sheetView>
  </sheetViews>
  <sheetFormatPr defaultRowHeight="14.5" x14ac:dyDescent="0.35"/>
  <cols>
    <col min="1" max="1" width="33.36328125" customWidth="1"/>
    <col min="2" max="2" width="22.81640625" customWidth="1"/>
  </cols>
  <sheetData>
    <row r="1" spans="1:2" ht="15" thickBot="1" x14ac:dyDescent="0.4">
      <c r="A1" s="15" t="s">
        <v>73</v>
      </c>
      <c r="B1" s="16" t="s">
        <v>74</v>
      </c>
    </row>
    <row r="2" spans="1:2" ht="15" thickBot="1" x14ac:dyDescent="0.4">
      <c r="A2" s="17" t="s">
        <v>75</v>
      </c>
      <c r="B2" s="18">
        <v>472000</v>
      </c>
    </row>
    <row r="3" spans="1:2" ht="15" thickBot="1" x14ac:dyDescent="0.4">
      <c r="A3" s="19" t="s">
        <v>76</v>
      </c>
      <c r="B3" s="20">
        <v>600000</v>
      </c>
    </row>
    <row r="4" spans="1:2" ht="15" thickBot="1" x14ac:dyDescent="0.4">
      <c r="A4" s="17" t="s">
        <v>77</v>
      </c>
      <c r="B4" s="18">
        <v>156000</v>
      </c>
    </row>
    <row r="5" spans="1:2" ht="15" thickBot="1" x14ac:dyDescent="0.4">
      <c r="A5" s="19" t="s">
        <v>78</v>
      </c>
      <c r="B5" s="20">
        <v>200000</v>
      </c>
    </row>
    <row r="6" spans="1:2" ht="28.5" thickBot="1" x14ac:dyDescent="0.4">
      <c r="A6" s="17" t="s">
        <v>79</v>
      </c>
      <c r="B6" s="18">
        <v>30000</v>
      </c>
    </row>
    <row r="7" spans="1:2" ht="15" thickBot="1" x14ac:dyDescent="0.4">
      <c r="A7" s="19" t="s">
        <v>80</v>
      </c>
      <c r="B7" s="20">
        <v>140000</v>
      </c>
    </row>
    <row r="8" spans="1:2" ht="15" thickBot="1" x14ac:dyDescent="0.4">
      <c r="A8" s="17" t="s">
        <v>81</v>
      </c>
      <c r="B8" s="18">
        <v>600000</v>
      </c>
    </row>
    <row r="9" spans="1:2" ht="15" thickBot="1" x14ac:dyDescent="0.4">
      <c r="A9" s="19" t="s">
        <v>82</v>
      </c>
      <c r="B9" s="20">
        <v>120000</v>
      </c>
    </row>
    <row r="10" spans="1:2" ht="28.5" thickBot="1" x14ac:dyDescent="0.4">
      <c r="A10" s="17" t="s">
        <v>83</v>
      </c>
      <c r="B10" s="18">
        <v>160000</v>
      </c>
    </row>
    <row r="11" spans="1:2" ht="15" thickBot="1" x14ac:dyDescent="0.4">
      <c r="A11" s="19" t="s">
        <v>84</v>
      </c>
      <c r="B11" s="20">
        <v>24000</v>
      </c>
    </row>
    <row r="12" spans="1:2" ht="15" thickBot="1" x14ac:dyDescent="0.4">
      <c r="A12" s="17" t="s">
        <v>85</v>
      </c>
      <c r="B12" s="18">
        <v>10000</v>
      </c>
    </row>
    <row r="13" spans="1:2" ht="15" thickBot="1" x14ac:dyDescent="0.4">
      <c r="A13" s="19" t="s">
        <v>86</v>
      </c>
      <c r="B13" s="20">
        <v>80000</v>
      </c>
    </row>
    <row r="14" spans="1:2" ht="15" thickBot="1" x14ac:dyDescent="0.4">
      <c r="A14" s="17" t="s">
        <v>87</v>
      </c>
      <c r="B14" s="18">
        <v>400000</v>
      </c>
    </row>
    <row r="15" spans="1:2" ht="15" thickBot="1" x14ac:dyDescent="0.4">
      <c r="A15" s="19" t="s">
        <v>88</v>
      </c>
      <c r="B15" s="20">
        <v>100000</v>
      </c>
    </row>
    <row r="16" spans="1:2" ht="15" thickBot="1" x14ac:dyDescent="0.4">
      <c r="A16" s="17" t="s">
        <v>89</v>
      </c>
      <c r="B16" s="18">
        <v>120000</v>
      </c>
    </row>
    <row r="17" spans="1:2" ht="15" thickBot="1" x14ac:dyDescent="0.4">
      <c r="A17" s="19" t="s">
        <v>90</v>
      </c>
      <c r="B17" s="20">
        <v>60000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38493-A395-4DC3-B284-0FDC8EC72687}">
  <dimension ref="A1:L38"/>
  <sheetViews>
    <sheetView tabSelected="1" topLeftCell="A28" zoomScale="208" zoomScaleNormal="208" workbookViewId="0">
      <selection activeCell="D33" sqref="D33"/>
    </sheetView>
  </sheetViews>
  <sheetFormatPr defaultRowHeight="14.5" x14ac:dyDescent="0.35"/>
  <sheetData>
    <row r="1" spans="1:12" x14ac:dyDescent="0.35">
      <c r="A1" s="21" t="s">
        <v>99</v>
      </c>
    </row>
    <row r="3" spans="1:12" x14ac:dyDescent="0.35">
      <c r="A3" t="s">
        <v>91</v>
      </c>
      <c r="H3" t="s">
        <v>98</v>
      </c>
    </row>
    <row r="4" spans="1:12" x14ac:dyDescent="0.35">
      <c r="D4" t="s">
        <v>16</v>
      </c>
      <c r="E4" t="s">
        <v>17</v>
      </c>
      <c r="K4" t="s">
        <v>16</v>
      </c>
      <c r="L4" t="s">
        <v>17</v>
      </c>
    </row>
    <row r="5" spans="1:12" x14ac:dyDescent="0.35">
      <c r="A5" t="s">
        <v>94</v>
      </c>
      <c r="B5" t="s">
        <v>19</v>
      </c>
      <c r="C5" t="s">
        <v>46</v>
      </c>
      <c r="D5">
        <v>240000</v>
      </c>
      <c r="E5">
        <v>240000</v>
      </c>
      <c r="H5" t="s">
        <v>94</v>
      </c>
      <c r="I5" t="s">
        <v>19</v>
      </c>
      <c r="J5" t="s">
        <v>46</v>
      </c>
      <c r="K5">
        <v>240000</v>
      </c>
      <c r="L5">
        <v>240000</v>
      </c>
    </row>
    <row r="6" spans="1:12" x14ac:dyDescent="0.35">
      <c r="A6" t="s">
        <v>57</v>
      </c>
      <c r="C6" t="s">
        <v>93</v>
      </c>
      <c r="H6" t="s">
        <v>57</v>
      </c>
      <c r="J6" t="s">
        <v>93</v>
      </c>
    </row>
    <row r="7" spans="1:12" x14ac:dyDescent="0.35">
      <c r="A7" t="s">
        <v>95</v>
      </c>
      <c r="B7" t="s">
        <v>19</v>
      </c>
      <c r="C7" t="s">
        <v>96</v>
      </c>
      <c r="D7">
        <v>240000</v>
      </c>
      <c r="E7">
        <v>240000</v>
      </c>
    </row>
    <row r="8" spans="1:12" x14ac:dyDescent="0.35">
      <c r="A8" t="s">
        <v>18</v>
      </c>
      <c r="C8" t="s">
        <v>97</v>
      </c>
    </row>
    <row r="10" spans="1:12" x14ac:dyDescent="0.35">
      <c r="A10" t="s">
        <v>100</v>
      </c>
    </row>
    <row r="11" spans="1:12" x14ac:dyDescent="0.35">
      <c r="B11">
        <f>50%*800000</f>
        <v>400000</v>
      </c>
      <c r="C11" t="s">
        <v>101</v>
      </c>
    </row>
    <row r="12" spans="1:12" x14ac:dyDescent="0.35">
      <c r="B12">
        <v>400000</v>
      </c>
      <c r="C12" t="s">
        <v>102</v>
      </c>
      <c r="D12" t="s">
        <v>16</v>
      </c>
      <c r="E12" t="s">
        <v>17</v>
      </c>
    </row>
    <row r="13" spans="1:12" x14ac:dyDescent="0.35">
      <c r="A13" t="s">
        <v>20</v>
      </c>
      <c r="B13" t="s">
        <v>19</v>
      </c>
      <c r="C13" t="s">
        <v>103</v>
      </c>
      <c r="E13">
        <v>800000</v>
      </c>
    </row>
    <row r="14" spans="1:12" x14ac:dyDescent="0.35">
      <c r="A14" t="s">
        <v>92</v>
      </c>
      <c r="D14">
        <v>400000</v>
      </c>
    </row>
    <row r="15" spans="1:12" x14ac:dyDescent="0.35">
      <c r="A15" t="s">
        <v>104</v>
      </c>
      <c r="D15">
        <v>400000</v>
      </c>
    </row>
    <row r="16" spans="1:12" x14ac:dyDescent="0.35">
      <c r="A16" t="s">
        <v>105</v>
      </c>
    </row>
    <row r="17" spans="1:10" x14ac:dyDescent="0.35">
      <c r="A17" t="s">
        <v>106</v>
      </c>
      <c r="D17" t="s">
        <v>107</v>
      </c>
      <c r="F17">
        <f>100000-60000</f>
        <v>40000</v>
      </c>
    </row>
    <row r="18" spans="1:10" x14ac:dyDescent="0.35">
      <c r="A18" t="s">
        <v>108</v>
      </c>
      <c r="F18">
        <v>50000</v>
      </c>
    </row>
    <row r="19" spans="1:10" x14ac:dyDescent="0.35">
      <c r="A19" t="s">
        <v>109</v>
      </c>
      <c r="F19">
        <f>F18-F17</f>
        <v>10000</v>
      </c>
      <c r="G19" t="s">
        <v>110</v>
      </c>
    </row>
    <row r="20" spans="1:10" x14ac:dyDescent="0.35">
      <c r="A20" s="3"/>
      <c r="B20" s="3"/>
      <c r="C20" s="3"/>
      <c r="D20" s="3" t="s">
        <v>16</v>
      </c>
      <c r="E20" s="3" t="s">
        <v>17</v>
      </c>
    </row>
    <row r="21" spans="1:10" x14ac:dyDescent="0.35">
      <c r="A21" s="3" t="s">
        <v>20</v>
      </c>
      <c r="B21" s="3" t="s">
        <v>19</v>
      </c>
      <c r="C21" s="3" t="s">
        <v>20</v>
      </c>
      <c r="D21" s="3"/>
      <c r="E21" s="3"/>
      <c r="F21" s="25" t="s">
        <v>111</v>
      </c>
      <c r="G21" s="25"/>
      <c r="I21" s="25" t="s">
        <v>112</v>
      </c>
      <c r="J21" s="25"/>
    </row>
    <row r="22" spans="1:10" x14ac:dyDescent="0.35">
      <c r="A22" s="3" t="s">
        <v>92</v>
      </c>
      <c r="B22" s="3"/>
      <c r="C22" s="3"/>
      <c r="D22" s="3">
        <v>50000</v>
      </c>
      <c r="E22" s="3"/>
      <c r="F22">
        <v>50000</v>
      </c>
      <c r="G22" s="4"/>
      <c r="I22" s="22">
        <v>60000</v>
      </c>
      <c r="J22" s="4">
        <v>-60000</v>
      </c>
    </row>
    <row r="23" spans="1:10" x14ac:dyDescent="0.35">
      <c r="A23" s="3" t="s">
        <v>112</v>
      </c>
      <c r="B23" s="3"/>
      <c r="C23" s="3"/>
      <c r="D23" s="3">
        <v>60000</v>
      </c>
      <c r="E23" s="3"/>
      <c r="G23" s="5"/>
      <c r="J23" s="5"/>
    </row>
    <row r="24" spans="1:10" x14ac:dyDescent="0.35">
      <c r="A24" s="3"/>
      <c r="B24" s="3"/>
      <c r="C24" s="3" t="s">
        <v>115</v>
      </c>
      <c r="D24" s="3"/>
      <c r="E24" s="3">
        <v>100000</v>
      </c>
      <c r="G24" s="5"/>
      <c r="J24" s="5"/>
    </row>
    <row r="25" spans="1:10" x14ac:dyDescent="0.35">
      <c r="A25" s="3"/>
      <c r="B25" s="3"/>
      <c r="C25" s="3" t="s">
        <v>116</v>
      </c>
      <c r="D25" s="3"/>
      <c r="E25" s="3">
        <v>10000</v>
      </c>
    </row>
    <row r="26" spans="1:10" x14ac:dyDescent="0.35">
      <c r="D26" t="s">
        <v>16</v>
      </c>
      <c r="E26" t="s">
        <v>17</v>
      </c>
      <c r="F26" s="25" t="s">
        <v>113</v>
      </c>
      <c r="G26" s="25"/>
      <c r="I26" s="25" t="s">
        <v>114</v>
      </c>
      <c r="J26" s="25"/>
    </row>
    <row r="27" spans="1:10" x14ac:dyDescent="0.35">
      <c r="A27" t="s">
        <v>112</v>
      </c>
      <c r="B27" t="s">
        <v>19</v>
      </c>
      <c r="C27" t="s">
        <v>115</v>
      </c>
      <c r="D27">
        <v>60000</v>
      </c>
      <c r="E27">
        <v>60000</v>
      </c>
      <c r="F27">
        <v>100000</v>
      </c>
      <c r="G27" s="23">
        <v>60000</v>
      </c>
      <c r="J27" s="4">
        <v>10000</v>
      </c>
    </row>
    <row r="28" spans="1:10" x14ac:dyDescent="0.35">
      <c r="D28" t="s">
        <v>16</v>
      </c>
      <c r="E28" t="s">
        <v>17</v>
      </c>
      <c r="G28" s="5">
        <v>40000</v>
      </c>
      <c r="J28" s="5"/>
    </row>
    <row r="29" spans="1:10" x14ac:dyDescent="0.35">
      <c r="A29" t="s">
        <v>92</v>
      </c>
      <c r="B29" t="s">
        <v>19</v>
      </c>
      <c r="C29" t="s">
        <v>20</v>
      </c>
      <c r="D29">
        <v>50000</v>
      </c>
      <c r="G29" s="5"/>
      <c r="J29" s="5"/>
    </row>
    <row r="30" spans="1:10" x14ac:dyDescent="0.35">
      <c r="C30" t="s">
        <v>115</v>
      </c>
      <c r="E30">
        <v>40000</v>
      </c>
    </row>
    <row r="31" spans="1:10" x14ac:dyDescent="0.35">
      <c r="C31" t="s">
        <v>116</v>
      </c>
      <c r="E31">
        <v>10000</v>
      </c>
      <c r="G31" s="26"/>
      <c r="H31" s="26"/>
    </row>
    <row r="32" spans="1:10" x14ac:dyDescent="0.35">
      <c r="G32" s="27"/>
      <c r="H32" s="27"/>
    </row>
    <row r="33" spans="7:8" x14ac:dyDescent="0.35">
      <c r="G33" s="27"/>
      <c r="H33" s="27"/>
    </row>
    <row r="34" spans="7:8" x14ac:dyDescent="0.35">
      <c r="G34" s="27"/>
      <c r="H34" s="27"/>
    </row>
    <row r="35" spans="7:8" x14ac:dyDescent="0.35">
      <c r="G35" s="27"/>
      <c r="H35" s="27"/>
    </row>
    <row r="36" spans="7:8" x14ac:dyDescent="0.35">
      <c r="G36" s="24"/>
      <c r="H36" s="24"/>
    </row>
    <row r="37" spans="7:8" x14ac:dyDescent="0.35">
      <c r="H37" t="s">
        <v>117</v>
      </c>
    </row>
    <row r="38" spans="7:8" x14ac:dyDescent="0.35">
      <c r="H38">
        <v>100000</v>
      </c>
    </row>
  </sheetData>
  <mergeCells count="6">
    <mergeCell ref="G36:H36"/>
    <mergeCell ref="F21:G21"/>
    <mergeCell ref="I21:J21"/>
    <mergeCell ref="F26:G26"/>
    <mergeCell ref="I26:J26"/>
    <mergeCell ref="G31:H31"/>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5</vt:i4>
      </vt:variant>
    </vt:vector>
  </HeadingPairs>
  <TitlesOfParts>
    <vt:vector size="5" baseType="lpstr">
      <vt:lpstr>3° Esercizio</vt:lpstr>
      <vt:lpstr>4° Esercizio</vt:lpstr>
      <vt:lpstr>2° Esercizio</vt:lpstr>
      <vt:lpstr>1° Esercizio</vt:lpstr>
      <vt:lpstr>Sheet5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ROSSI PAOLA</dc:creator>
  <cp:lastModifiedBy>ROSSI PAOLA</cp:lastModifiedBy>
  <dcterms:created xsi:type="dcterms:W3CDTF">2026-05-27T07:02:30Z</dcterms:created>
  <dcterms:modified xsi:type="dcterms:W3CDTF">2026-05-27T13:29:07Z</dcterms:modified>
</cp:coreProperties>
</file>