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\Documents\UNI\Appelli miei\2025_09_08\"/>
    </mc:Choice>
  </mc:AlternateContent>
  <xr:revisionPtr revIDLastSave="0" documentId="13_ncr:1_{0191CD55-5748-4A0D-A62C-9CBA6ED8093C}" xr6:coauthVersionLast="47" xr6:coauthVersionMax="47" xr10:uidLastSave="{00000000-0000-0000-0000-000000000000}"/>
  <bookViews>
    <workbookView xWindow="-110" yWindow="-110" windowWidth="19420" windowHeight="11500" xr2:uid="{E463553E-F415-4108-BD19-0A65F85ED450}"/>
  </bookViews>
  <sheets>
    <sheet name="Compito" sheetId="3" r:id="rId1"/>
    <sheet name="Quesito 1" sheetId="4" r:id="rId2"/>
    <sheet name="Quesito 2" sheetId="2" r:id="rId3"/>
    <sheet name="Quesito 3" sheetId="1" r:id="rId4"/>
    <sheet name="Quesito 4" sheetId="7" r:id="rId5"/>
    <sheet name="Quesito 5" sheetId="6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7" l="1"/>
  <c r="D48" i="7"/>
  <c r="F48" i="7"/>
  <c r="B48" i="7" s="1"/>
  <c r="C49" i="7"/>
  <c r="F49" i="7"/>
  <c r="B49" i="7" s="1"/>
  <c r="F50" i="7"/>
  <c r="B29" i="7"/>
  <c r="B24" i="7"/>
  <c r="D19" i="1"/>
  <c r="D23" i="1"/>
  <c r="D22" i="1"/>
  <c r="D21" i="1"/>
  <c r="D20" i="1"/>
  <c r="B25" i="1"/>
  <c r="C23" i="1"/>
  <c r="C22" i="1"/>
  <c r="C21" i="1"/>
  <c r="C20" i="1"/>
  <c r="C19" i="1"/>
  <c r="E20" i="7"/>
  <c r="D20" i="7"/>
  <c r="C20" i="7"/>
  <c r="F47" i="7" s="1"/>
  <c r="B20" i="7"/>
  <c r="F46" i="7" s="1"/>
  <c r="F19" i="7"/>
  <c r="C38" i="7" s="1"/>
  <c r="F18" i="7"/>
  <c r="C37" i="7" s="1"/>
  <c r="F17" i="7"/>
  <c r="C36" i="7" s="1"/>
  <c r="F16" i="7"/>
  <c r="E49" i="7" l="1"/>
  <c r="D49" i="7"/>
  <c r="E48" i="7"/>
  <c r="C35" i="7"/>
  <c r="C46" i="7" s="1"/>
  <c r="E46" i="7"/>
  <c r="B46" i="7"/>
  <c r="F20" i="7"/>
  <c r="C47" i="7"/>
  <c r="E47" i="7"/>
  <c r="B47" i="7"/>
  <c r="D47" i="7"/>
  <c r="D46" i="7"/>
  <c r="E50" i="7" l="1"/>
  <c r="D50" i="7"/>
  <c r="C50" i="7"/>
  <c r="B52" i="7" s="1"/>
  <c r="B50" i="7"/>
  <c r="D32" i="6" l="1"/>
  <c r="D28" i="6" a="1"/>
  <c r="D28" i="6" s="1"/>
  <c r="B25" i="6"/>
  <c r="E14" i="6" s="1"/>
  <c r="B24" i="6"/>
  <c r="H17" i="6" s="1"/>
  <c r="C21" i="6"/>
  <c r="B21" i="6"/>
  <c r="D20" i="6"/>
  <c r="D19" i="6"/>
  <c r="D18" i="6"/>
  <c r="D17" i="6"/>
  <c r="D16" i="6"/>
  <c r="D15" i="6"/>
  <c r="D14" i="6"/>
  <c r="D13" i="6"/>
  <c r="E32" i="6"/>
  <c r="D29" i="6"/>
  <c r="H15" i="6" l="1"/>
  <c r="H18" i="6"/>
  <c r="E16" i="6"/>
  <c r="E18" i="6"/>
  <c r="E15" i="6"/>
  <c r="E19" i="6"/>
  <c r="H14" i="6"/>
  <c r="D21" i="6"/>
  <c r="E13" i="6"/>
  <c r="H19" i="6"/>
  <c r="H16" i="6"/>
  <c r="H13" i="6"/>
  <c r="E20" i="6"/>
  <c r="E17" i="6"/>
  <c r="H20" i="6"/>
  <c r="H21" i="6" l="1"/>
  <c r="E21" i="6"/>
  <c r="D27" i="6" s="1"/>
  <c r="E27" i="6" s="1"/>
  <c r="F14" i="6" l="1"/>
  <c r="G14" i="6" s="1"/>
  <c r="F17" i="6"/>
  <c r="G17" i="6" s="1"/>
  <c r="F20" i="6"/>
  <c r="G20" i="6" s="1"/>
  <c r="F13" i="6"/>
  <c r="F16" i="6"/>
  <c r="G16" i="6" s="1"/>
  <c r="F19" i="6"/>
  <c r="G19" i="6" s="1"/>
  <c r="F15" i="6"/>
  <c r="G15" i="6" s="1"/>
  <c r="F18" i="6"/>
  <c r="G18" i="6" s="1"/>
  <c r="G13" i="6" l="1"/>
  <c r="G21" i="6" s="1"/>
  <c r="D31" i="6" s="1"/>
  <c r="F21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<sst xmlns="http://schemas.openxmlformats.org/spreadsheetml/2006/main" count="37" uniqueCount="34">
  <si>
    <t>Anno</t>
  </si>
  <si>
    <t>a)</t>
  </si>
  <si>
    <t>b)</t>
  </si>
  <si>
    <t>y</t>
  </si>
  <si>
    <t>x</t>
  </si>
  <si>
    <t>P</t>
  </si>
  <si>
    <t>(p-E(P))^2</t>
  </si>
  <si>
    <t>C'</t>
  </si>
  <si>
    <t>(C-C')^2</t>
  </si>
  <si>
    <t>(c-E(c))^2</t>
  </si>
  <si>
    <t>Somma</t>
  </si>
  <si>
    <t>n</t>
  </si>
  <si>
    <t>E(C)</t>
  </si>
  <si>
    <t>E(P)</t>
  </si>
  <si>
    <t>beta^</t>
  </si>
  <si>
    <t>alfa^</t>
  </si>
  <si>
    <t>Calcolato</t>
  </si>
  <si>
    <t>R^2</t>
  </si>
  <si>
    <t>Livelli professionali</t>
  </si>
  <si>
    <t xml:space="preserve">La risposta è </t>
  </si>
  <si>
    <t>Y</t>
  </si>
  <si>
    <t>CAGR</t>
  </si>
  <si>
    <t>NI_2020</t>
  </si>
  <si>
    <t>NI_2022</t>
  </si>
  <si>
    <r>
      <t>p</t>
    </r>
    <r>
      <rPr>
        <b/>
        <i/>
        <vertAlign val="subscript"/>
        <sz val="11"/>
        <color theme="1"/>
        <rFont val="Aptos Narrow"/>
        <family val="2"/>
        <scheme val="minor"/>
      </rPr>
      <t>11</t>
    </r>
  </si>
  <si>
    <r>
      <t>p</t>
    </r>
    <r>
      <rPr>
        <b/>
        <i/>
        <vertAlign val="subscript"/>
        <sz val="11"/>
        <color theme="1"/>
        <rFont val="Aptos Narrow"/>
        <family val="2"/>
        <scheme val="minor"/>
      </rPr>
      <t>23</t>
    </r>
  </si>
  <si>
    <t>c) Commento: mi servono i tassi di transizione alla categoria 2, dallo stato 1 (non sono consentiti passaggi dalla classe superiore ad una inferiore) e i tassi di permanenza nella 2. Poi calcolo il fabbisogno al 2025, ipotizzando non ci siano entrate o uscite</t>
  </si>
  <si>
    <t xml:space="preserve">     Prendo il numero di quelli che stavano in 1 al 2025 e calcolo quanti andranno in 2 con il tasso di transizione calcolato in precedenza</t>
  </si>
  <si>
    <t xml:space="preserve">     Poi prendo il numero di quelli che erano in 2  nel 2024 e che rimarranno in 2 anche nel 2025</t>
  </si>
  <si>
    <t xml:space="preserve">    Ipotizzo che i passaggi sono solamente da una classe a quella immediatamente superiore e che non ci siano dimissioni</t>
  </si>
  <si>
    <t xml:space="preserve">a) Commento: calcolo il tasso di transizione dalla categoria 1 alla 2 tra il 2023 ed il 2024 </t>
  </si>
  <si>
    <t xml:space="preserve">b) Commento: calcolo il tasso di permanenza nello stato 2 tra il 2023 ed il 2024 </t>
  </si>
  <si>
    <t>Q</t>
  </si>
  <si>
    <t>Q*P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</si>
</sst>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7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vertAlign val="sub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3" fillId="0" borderId="0" xfId="0" applyFont="1"/>
    <xf numFmtId="0" fontId="2" fillId="0" borderId="0" xfId="0" applyFont="1"/>
    <xf numFmtId="0" fontId="0" fillId="2" borderId="0" xfId="0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9" fontId="0" fillId="2" borderId="0" xfId="1" applyFont="1" applyFill="1"/>
    <xf numFmtId="2" fontId="0" fillId="0" borderId="0" xfId="0" applyNumberFormat="1"/>
    <xf numFmtId="0" fontId="0" fillId="0" borderId="5" xfId="0" applyBorder="1"/>
    <xf numFmtId="0" fontId="4" fillId="2" borderId="0" xfId="0" applyFont="1" applyFill="1"/>
    <xf numFmtId="2" fontId="4" fillId="2" borderId="0" xfId="0" applyNumberFormat="1" applyFont="1" applyFill="1"/>
    <xf numFmtId="0" fontId="2" fillId="0" borderId="0" xfId="0" quotePrefix="1" applyFont="1"/>
    <xf numFmtId="164" fontId="2" fillId="0" borderId="0" xfId="0" applyNumberFormat="1" applyFont="1"/>
    <xf numFmtId="0" fontId="2" fillId="2" borderId="0" xfId="0" applyFont="1" applyFill="1"/>
    <xf numFmtId="0" fontId="2" fillId="2" borderId="2" xfId="0" applyFont="1" applyFill="1" applyBorder="1"/>
    <xf numFmtId="167" fontId="0" fillId="2" borderId="0" xfId="1" applyNumberFormat="1" applyFont="1" applyFill="1"/>
    <xf numFmtId="167" fontId="0" fillId="0" borderId="0" xfId="1" applyNumberFormat="1" applyFont="1"/>
    <xf numFmtId="0" fontId="2" fillId="0" borderId="0" xfId="0" applyFont="1" applyBorder="1"/>
    <xf numFmtId="2" fontId="2" fillId="0" borderId="2" xfId="0" applyNumberFormat="1" applyFont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[1]Foglio7!$B$5:$B$12</c:f>
              <c:numCache>
                <c:formatCode>General</c:formatCode>
                <c:ptCount val="8"/>
                <c:pt idx="0">
                  <c:v>32</c:v>
                </c:pt>
                <c:pt idx="1">
                  <c:v>29</c:v>
                </c:pt>
                <c:pt idx="2">
                  <c:v>28</c:v>
                </c:pt>
                <c:pt idx="3">
                  <c:v>31</c:v>
                </c:pt>
                <c:pt idx="4">
                  <c:v>32</c:v>
                </c:pt>
                <c:pt idx="5">
                  <c:v>31</c:v>
                </c:pt>
                <c:pt idx="6">
                  <c:v>31</c:v>
                </c:pt>
                <c:pt idx="7">
                  <c:v>34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[1]Foglio7!$A$5:$A$12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45C-4431-A5C5-E332A23A08B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[1]Foglio7!$F$5:$F$12</c:f>
              <c:numCache>
                <c:formatCode>General</c:formatCode>
                <c:ptCount val="8"/>
                <c:pt idx="0">
                  <c:v>29.545454545454547</c:v>
                </c:pt>
                <c:pt idx="1">
                  <c:v>30.44055944055944</c:v>
                </c:pt>
                <c:pt idx="2">
                  <c:v>28.65034965034965</c:v>
                </c:pt>
                <c:pt idx="3">
                  <c:v>31.335664335664333</c:v>
                </c:pt>
                <c:pt idx="4">
                  <c:v>32.230769230769226</c:v>
                </c:pt>
                <c:pt idx="5">
                  <c:v>31.335664335664333</c:v>
                </c:pt>
                <c:pt idx="6">
                  <c:v>31.335664335664333</c:v>
                </c:pt>
                <c:pt idx="7">
                  <c:v>33.125874125874127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[1]Foglio7!$A$5:$A$12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45C-4431-A5C5-E332A23A0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877504"/>
        <c:axId val="669874624"/>
      </c:lineChart>
      <c:catAx>
        <c:axId val="66987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9874624"/>
        <c:crosses val="autoZero"/>
        <c:auto val="1"/>
        <c:lblAlgn val="ctr"/>
        <c:lblOffset val="100"/>
        <c:noMultiLvlLbl val="0"/>
      </c:catAx>
      <c:valAx>
        <c:axId val="669874624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987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chart" Target="../charts/chart1.xml"/><Relationship Id="rId1" Type="http://schemas.openxmlformats.org/officeDocument/2006/relationships/image" Target="../media/image16.png"/><Relationship Id="rId4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267418</xdr:colOff>
      <xdr:row>40</xdr:row>
      <xdr:rowOff>159800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8F1FDF1-C4DD-4950-EE31-C22794094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4218" cy="752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222251</xdr:colOff>
      <xdr:row>5</xdr:row>
      <xdr:rowOff>171451</xdr:rowOff>
    </xdr:from>
    <xdr:to>
      <xdr:col>10</xdr:col>
      <xdr:colOff>594316</xdr:colOff>
      <xdr:row>26</xdr:row>
      <xdr:rowOff>133351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4DDD28E-ECCB-B4AC-229F-825801BA9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1" y="1092201"/>
          <a:ext cx="6468065" cy="3829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95250</xdr:rowOff>
    </xdr:from>
    <xdr:to>
      <xdr:col>11</xdr:col>
      <xdr:colOff>21078</xdr:colOff>
      <xdr:row>49</xdr:row>
      <xdr:rowOff>25400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95EBAAD3-7E02-1E77-4D02-CC7BB3E82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067300"/>
          <a:ext cx="6726678" cy="398145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0</xdr:row>
      <xdr:rowOff>0</xdr:rowOff>
    </xdr:from>
    <xdr:to>
      <xdr:col>11</xdr:col>
      <xdr:colOff>44450</xdr:colOff>
      <xdr:row>5</xdr:row>
      <xdr:rowOff>37378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D898DDE-4F0C-FA7F-6BA2-380C699BA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" y="0"/>
          <a:ext cx="6521450" cy="9581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577851</xdr:colOff>
      <xdr:row>8</xdr:row>
      <xdr:rowOff>82550</xdr:rowOff>
    </xdr:from>
    <xdr:to>
      <xdr:col>10</xdr:col>
      <xdr:colOff>501317</xdr:colOff>
      <xdr:row>26</xdr:row>
      <xdr:rowOff>158750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53D20C0-C068-55B0-6145-EAC1FFA74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851" y="1555750"/>
          <a:ext cx="6019466" cy="3390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524884</xdr:colOff>
      <xdr:row>7</xdr:row>
      <xdr:rowOff>54162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109AA41-8E1C-56A4-328E-84BB0404C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230484" cy="1343212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27</xdr:row>
      <xdr:rowOff>177801</xdr:rowOff>
    </xdr:from>
    <xdr:to>
      <xdr:col>10</xdr:col>
      <xdr:colOff>559537</xdr:colOff>
      <xdr:row>48</xdr:row>
      <xdr:rowOff>120650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6A0DFC4-C08F-9927-38CB-830D9AB54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1" y="5149851"/>
          <a:ext cx="6445986" cy="380999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49</xdr:row>
      <xdr:rowOff>152399</xdr:rowOff>
    </xdr:from>
    <xdr:to>
      <xdr:col>11</xdr:col>
      <xdr:colOff>50799</xdr:colOff>
      <xdr:row>70</xdr:row>
      <xdr:rowOff>77831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239FF687-6F9B-6730-C473-47E4BC20E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9550" y="9175749"/>
          <a:ext cx="6546849" cy="37925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571240</xdr:colOff>
      <xdr:row>14</xdr:row>
      <xdr:rowOff>76201</xdr:rowOff>
    </xdr:from>
    <xdr:to>
      <xdr:col>15</xdr:col>
      <xdr:colOff>595159</xdr:colOff>
      <xdr:row>17</xdr:row>
      <xdr:rowOff>107951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CCD24BC-A468-4525-98D5-B8438967B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240" y="2654301"/>
          <a:ext cx="6119919" cy="58420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18</xdr:row>
      <xdr:rowOff>82550</xdr:rowOff>
    </xdr:from>
    <xdr:to>
      <xdr:col>18</xdr:col>
      <xdr:colOff>401568</xdr:colOff>
      <xdr:row>20</xdr:row>
      <xdr:rowOff>118010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8253098-50A9-4F10-9F6F-208C7C31B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90850" y="3397250"/>
          <a:ext cx="8383518" cy="403760"/>
        </a:xfrm>
        <a:prstGeom prst="rect">
          <a:avLst/>
        </a:prstGeom>
      </xdr:spPr>
    </xdr:pic>
    <xdr:clientData/>
  </xdr:twoCellAnchor>
  <xdr:twoCellAnchor editAs="oneCell">
    <xdr:from>
      <xdr:col>4</xdr:col>
      <xdr:colOff>565150</xdr:colOff>
      <xdr:row>25</xdr:row>
      <xdr:rowOff>95250</xdr:rowOff>
    </xdr:from>
    <xdr:to>
      <xdr:col>11</xdr:col>
      <xdr:colOff>524674</xdr:colOff>
      <xdr:row>30</xdr:row>
      <xdr:rowOff>145029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17458C40-1C6B-4CDC-BCBA-DA73AEDC3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03550" y="4699000"/>
          <a:ext cx="4226724" cy="9705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434642</xdr:colOff>
      <xdr:row>11</xdr:row>
      <xdr:rowOff>165100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198CAAD6-FC4F-FA5C-3FEC-60D6A8E63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8359442" cy="2190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368300</xdr:colOff>
      <xdr:row>20</xdr:row>
      <xdr:rowOff>151605</xdr:rowOff>
    </xdr:from>
    <xdr:to>
      <xdr:col>14</xdr:col>
      <xdr:colOff>250097</xdr:colOff>
      <xdr:row>24</xdr:row>
      <xdr:rowOff>108099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9C2C38D-7AA7-49E2-8AD1-6ADAFED40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5600" y="3860005"/>
          <a:ext cx="4148997" cy="718494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26</xdr:row>
      <xdr:rowOff>6351</xdr:rowOff>
    </xdr:from>
    <xdr:to>
      <xdr:col>17</xdr:col>
      <xdr:colOff>150601</xdr:colOff>
      <xdr:row>29</xdr:row>
      <xdr:rowOff>131115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11C024F8-FA97-AF99-3A93-C9565EAEA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0" y="4845051"/>
          <a:ext cx="6551401" cy="7026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107950</xdr:colOff>
      <xdr:row>12</xdr:row>
      <xdr:rowOff>149005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AA2A9AE1-067F-1639-2401-A367427C2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5784850" cy="23588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25</xdr:row>
      <xdr:rowOff>120650</xdr:rowOff>
    </xdr:from>
    <xdr:to>
      <xdr:col>14</xdr:col>
      <xdr:colOff>457564</xdr:colOff>
      <xdr:row>29</xdr:row>
      <xdr:rowOff>146156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313193C4-23C3-4E73-AE34-AFC88B42F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7350" y="3251200"/>
          <a:ext cx="2610214" cy="762106"/>
        </a:xfrm>
        <a:prstGeom prst="rect">
          <a:avLst/>
        </a:prstGeom>
      </xdr:spPr>
    </xdr:pic>
    <xdr:clientData/>
  </xdr:twoCellAnchor>
  <xdr:twoCellAnchor>
    <xdr:from>
      <xdr:col>0</xdr:col>
      <xdr:colOff>92075</xdr:colOff>
      <xdr:row>33</xdr:row>
      <xdr:rowOff>50800</xdr:rowOff>
    </xdr:from>
    <xdr:to>
      <xdr:col>7</xdr:col>
      <xdr:colOff>85725</xdr:colOff>
      <xdr:row>48</xdr:row>
      <xdr:rowOff>31750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9B91EC04-5DC3-4AE5-8928-6F1658AC0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19050</xdr:colOff>
      <xdr:row>19</xdr:row>
      <xdr:rowOff>31750</xdr:rowOff>
    </xdr:from>
    <xdr:to>
      <xdr:col>13</xdr:col>
      <xdr:colOff>562306</xdr:colOff>
      <xdr:row>24</xdr:row>
      <xdr:rowOff>171572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F3C90DE-67F9-4A7B-9D27-054C961F5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0650" y="2057400"/>
          <a:ext cx="2372056" cy="10605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9</xdr:col>
      <xdr:colOff>76201</xdr:colOff>
      <xdr:row>9</xdr:row>
      <xdr:rowOff>76821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C2BC009-4BA4-BDF1-64D7-25CFB28BC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5918200" cy="17341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ber/Documents/UNI/Compiti/Compiti%20fatti/2021_09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2"/>
      <sheetName val="Foglio6"/>
      <sheetName val="Foglio7"/>
      <sheetName val="Foglio8"/>
    </sheetNames>
    <sheetDataSet>
      <sheetData sheetId="0"/>
      <sheetData sheetId="1"/>
      <sheetData sheetId="2" refreshError="1">
        <row r="5">
          <cell r="A5">
            <v>2000</v>
          </cell>
          <cell r="B5">
            <v>32</v>
          </cell>
          <cell r="F5">
            <v>29.545454545454547</v>
          </cell>
        </row>
        <row r="6">
          <cell r="A6">
            <v>2001</v>
          </cell>
          <cell r="B6">
            <v>29</v>
          </cell>
          <cell r="F6">
            <v>30.44055944055944</v>
          </cell>
        </row>
        <row r="7">
          <cell r="A7">
            <v>2002</v>
          </cell>
          <cell r="B7">
            <v>28</v>
          </cell>
          <cell r="F7">
            <v>28.65034965034965</v>
          </cell>
        </row>
        <row r="8">
          <cell r="A8">
            <v>2003</v>
          </cell>
          <cell r="B8">
            <v>31</v>
          </cell>
          <cell r="F8">
            <v>31.335664335664333</v>
          </cell>
        </row>
        <row r="9">
          <cell r="A9">
            <v>2004</v>
          </cell>
          <cell r="B9">
            <v>32</v>
          </cell>
          <cell r="F9">
            <v>32.230769230769226</v>
          </cell>
        </row>
        <row r="10">
          <cell r="A10">
            <v>2005</v>
          </cell>
          <cell r="B10">
            <v>31</v>
          </cell>
          <cell r="F10">
            <v>31.335664335664333</v>
          </cell>
        </row>
        <row r="11">
          <cell r="A11">
            <v>2006</v>
          </cell>
          <cell r="B11">
            <v>31</v>
          </cell>
          <cell r="F11">
            <v>31.335664335664333</v>
          </cell>
        </row>
        <row r="12">
          <cell r="A12">
            <v>2007</v>
          </cell>
          <cell r="B12">
            <v>34</v>
          </cell>
          <cell r="F12">
            <v>33.125874125874127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FFFF-E022-4766-B0D1-89502A096353}">
  <dimension ref="A1"/>
  <sheetViews>
    <sheetView tabSelected="1" workbookViewId="0">
      <selection activeCell="O12" sqref="O1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394-687F-4CF2-A242-2A3620B4D500}">
  <dimension ref="A1"/>
  <sheetViews>
    <sheetView workbookViewId="0">
      <selection activeCell="O12" sqref="O1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D786-5641-4C9C-8FE8-29E7A934C813}">
  <dimension ref="A1"/>
  <sheetViews>
    <sheetView workbookViewId="0">
      <selection activeCell="N18" sqref="N18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12C4-63DC-43DD-89E9-B137B5C27F49}">
  <dimension ref="A18:D25"/>
  <sheetViews>
    <sheetView workbookViewId="0">
      <selection activeCell="E17" sqref="E17"/>
    </sheetView>
  </sheetViews>
  <sheetFormatPr defaultRowHeight="14.5" x14ac:dyDescent="0.35"/>
  <sheetData>
    <row r="18" spans="1:4" x14ac:dyDescent="0.35">
      <c r="A18" s="3" t="s">
        <v>0</v>
      </c>
      <c r="B18" s="3" t="s">
        <v>20</v>
      </c>
      <c r="C18" s="16" t="s">
        <v>22</v>
      </c>
      <c r="D18" s="16" t="s">
        <v>23</v>
      </c>
    </row>
    <row r="19" spans="1:4" x14ac:dyDescent="0.35">
      <c r="A19">
        <v>2020</v>
      </c>
      <c r="B19">
        <v>265</v>
      </c>
      <c r="C19" s="9">
        <f>+B19/$B$19</f>
        <v>1</v>
      </c>
      <c r="D19" s="9">
        <f>+C19/$C$21</f>
        <v>1.0392156862745099</v>
      </c>
    </row>
    <row r="20" spans="1:4" x14ac:dyDescent="0.35">
      <c r="A20">
        <v>2021</v>
      </c>
      <c r="B20">
        <v>310</v>
      </c>
      <c r="C20" s="9">
        <f t="shared" ref="C20:C23" si="0">+B20/$B$19</f>
        <v>1.1698113207547169</v>
      </c>
      <c r="D20" s="9">
        <f t="shared" ref="D20:D23" si="1">+C20/$C$21</f>
        <v>1.2156862745098038</v>
      </c>
    </row>
    <row r="21" spans="1:4" x14ac:dyDescent="0.35">
      <c r="A21">
        <v>2022</v>
      </c>
      <c r="B21">
        <v>255</v>
      </c>
      <c r="C21" s="9">
        <f t="shared" si="0"/>
        <v>0.96226415094339623</v>
      </c>
      <c r="D21" s="9">
        <f t="shared" si="1"/>
        <v>1</v>
      </c>
    </row>
    <row r="22" spans="1:4" x14ac:dyDescent="0.35">
      <c r="A22">
        <v>2023</v>
      </c>
      <c r="B22">
        <v>301</v>
      </c>
      <c r="C22" s="9">
        <f t="shared" si="0"/>
        <v>1.1358490566037736</v>
      </c>
      <c r="D22" s="9">
        <f t="shared" si="1"/>
        <v>1.1803921568627451</v>
      </c>
    </row>
    <row r="23" spans="1:4" x14ac:dyDescent="0.35">
      <c r="A23">
        <v>2024</v>
      </c>
      <c r="B23">
        <v>320</v>
      </c>
      <c r="C23" s="9">
        <f t="shared" si="0"/>
        <v>1.2075471698113207</v>
      </c>
      <c r="D23" s="9">
        <f t="shared" si="1"/>
        <v>1.2549019607843137</v>
      </c>
    </row>
    <row r="25" spans="1:4" x14ac:dyDescent="0.35">
      <c r="A25" t="s">
        <v>21</v>
      </c>
      <c r="B25" s="18">
        <f>+(B23/B19)^(1/4)-1</f>
        <v>4.827692504867831E-2</v>
      </c>
      <c r="C25" s="19"/>
      <c r="D25" s="1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1397-F10D-45CD-AF7E-07B7F3EE6C27}">
  <dimension ref="A14:F52"/>
  <sheetViews>
    <sheetView workbookViewId="0">
      <selection activeCell="J14" sqref="J14"/>
    </sheetView>
  </sheetViews>
  <sheetFormatPr defaultRowHeight="14.5" x14ac:dyDescent="0.35"/>
  <cols>
    <col min="1" max="1" width="19.36328125" customWidth="1"/>
    <col min="2" max="2" width="9.54296875" bestFit="1" customWidth="1"/>
  </cols>
  <sheetData>
    <row r="14" spans="1:6" ht="15" thickBot="1" x14ac:dyDescent="0.4"/>
    <row r="15" spans="1:6" ht="15" thickBot="1" x14ac:dyDescent="0.4">
      <c r="A15" s="5" t="s">
        <v>18</v>
      </c>
      <c r="B15" s="6">
        <v>1</v>
      </c>
      <c r="C15" s="6">
        <v>2</v>
      </c>
      <c r="D15" s="6">
        <v>3</v>
      </c>
      <c r="E15" s="6">
        <v>4</v>
      </c>
      <c r="F15" s="7">
        <v>2023</v>
      </c>
    </row>
    <row r="16" spans="1:6" x14ac:dyDescent="0.35">
      <c r="A16" s="8">
        <v>1</v>
      </c>
      <c r="B16">
        <v>98</v>
      </c>
      <c r="C16">
        <v>28</v>
      </c>
      <c r="D16">
        <v>14</v>
      </c>
      <c r="E16">
        <v>0</v>
      </c>
      <c r="F16" s="11">
        <f>SUM(B16:E16)</f>
        <v>140</v>
      </c>
    </row>
    <row r="17" spans="1:6" x14ac:dyDescent="0.35">
      <c r="A17" s="8">
        <v>2</v>
      </c>
      <c r="B17">
        <v>0</v>
      </c>
      <c r="C17">
        <v>153</v>
      </c>
      <c r="D17">
        <v>18</v>
      </c>
      <c r="E17">
        <v>9</v>
      </c>
      <c r="F17" s="11">
        <f t="shared" ref="F17:F19" si="0">SUM(B17:E17)</f>
        <v>180</v>
      </c>
    </row>
    <row r="18" spans="1:6" x14ac:dyDescent="0.35">
      <c r="A18" s="8">
        <v>3</v>
      </c>
      <c r="B18">
        <v>0</v>
      </c>
      <c r="C18">
        <v>0</v>
      </c>
      <c r="D18">
        <v>50</v>
      </c>
      <c r="E18">
        <v>6</v>
      </c>
      <c r="F18" s="11">
        <f t="shared" si="0"/>
        <v>56</v>
      </c>
    </row>
    <row r="19" spans="1:6" ht="15" thickBot="1" x14ac:dyDescent="0.4">
      <c r="A19" s="8">
        <v>4</v>
      </c>
      <c r="B19">
        <v>0</v>
      </c>
      <c r="C19">
        <v>0</v>
      </c>
      <c r="D19">
        <v>0</v>
      </c>
      <c r="E19">
        <v>12</v>
      </c>
      <c r="F19" s="11">
        <f t="shared" si="0"/>
        <v>12</v>
      </c>
    </row>
    <row r="20" spans="1:6" ht="15" thickBot="1" x14ac:dyDescent="0.4">
      <c r="A20" s="5">
        <v>2024</v>
      </c>
      <c r="B20" s="6">
        <f>SUM(B16:B19)</f>
        <v>98</v>
      </c>
      <c r="C20" s="6">
        <f t="shared" ref="C20:F20" si="1">SUM(C16:C19)</f>
        <v>181</v>
      </c>
      <c r="D20" s="6">
        <f t="shared" si="1"/>
        <v>82</v>
      </c>
      <c r="E20" s="6">
        <f t="shared" si="1"/>
        <v>27</v>
      </c>
      <c r="F20" s="7">
        <f t="shared" si="1"/>
        <v>388</v>
      </c>
    </row>
    <row r="22" spans="1:6" x14ac:dyDescent="0.35">
      <c r="A22" s="2" t="s">
        <v>30</v>
      </c>
    </row>
    <row r="23" spans="1:6" x14ac:dyDescent="0.35">
      <c r="A23" s="2"/>
    </row>
    <row r="24" spans="1:6" ht="16.5" x14ac:dyDescent="0.45">
      <c r="A24" s="12" t="s">
        <v>24</v>
      </c>
      <c r="B24" s="13">
        <f>+C16/F16</f>
        <v>0.2</v>
      </c>
    </row>
    <row r="25" spans="1:6" x14ac:dyDescent="0.35">
      <c r="A25" s="2"/>
    </row>
    <row r="27" spans="1:6" x14ac:dyDescent="0.35">
      <c r="A27" s="2" t="s">
        <v>31</v>
      </c>
    </row>
    <row r="28" spans="1:6" x14ac:dyDescent="0.35">
      <c r="A28" s="2"/>
    </row>
    <row r="29" spans="1:6" ht="16.5" x14ac:dyDescent="0.45">
      <c r="A29" s="12" t="s">
        <v>25</v>
      </c>
      <c r="B29" s="13">
        <f>+C17/F17</f>
        <v>0.85</v>
      </c>
    </row>
    <row r="32" spans="1:6" s="2" customFormat="1" x14ac:dyDescent="0.35">
      <c r="A32" s="2" t="s">
        <v>26</v>
      </c>
    </row>
    <row r="33" spans="1:6" ht="15" thickBot="1" x14ac:dyDescent="0.4"/>
    <row r="34" spans="1:6" ht="15" thickBot="1" x14ac:dyDescent="0.4">
      <c r="A34" s="5" t="s">
        <v>18</v>
      </c>
      <c r="B34" s="6">
        <v>1</v>
      </c>
      <c r="C34" s="6">
        <v>2</v>
      </c>
      <c r="D34" s="6">
        <v>3</v>
      </c>
      <c r="E34" s="6">
        <v>4</v>
      </c>
      <c r="F34" s="7">
        <v>2023</v>
      </c>
    </row>
    <row r="35" spans="1:6" x14ac:dyDescent="0.35">
      <c r="A35" s="8">
        <v>1</v>
      </c>
      <c r="C35" s="10">
        <f>+C16/$F16</f>
        <v>0.2</v>
      </c>
      <c r="F35" s="11"/>
    </row>
    <row r="36" spans="1:6" x14ac:dyDescent="0.35">
      <c r="A36" s="8">
        <v>2</v>
      </c>
      <c r="C36" s="10">
        <f>+C17/$F17</f>
        <v>0.85</v>
      </c>
      <c r="F36" s="11"/>
    </row>
    <row r="37" spans="1:6" x14ac:dyDescent="0.35">
      <c r="A37" s="8">
        <v>3</v>
      </c>
      <c r="C37">
        <f>+C18/$F18</f>
        <v>0</v>
      </c>
      <c r="F37" s="11"/>
    </row>
    <row r="38" spans="1:6" ht="15" thickBot="1" x14ac:dyDescent="0.4">
      <c r="A38" s="8">
        <v>4</v>
      </c>
      <c r="C38">
        <f>+C19/$F19</f>
        <v>0</v>
      </c>
      <c r="F38" s="11"/>
    </row>
    <row r="39" spans="1:6" ht="15" thickBot="1" x14ac:dyDescent="0.4">
      <c r="A39" s="5">
        <v>2024</v>
      </c>
      <c r="B39" s="6"/>
      <c r="C39" s="21"/>
      <c r="D39" s="6"/>
      <c r="E39" s="6"/>
      <c r="F39" s="7"/>
    </row>
    <row r="40" spans="1:6" x14ac:dyDescent="0.35">
      <c r="A40" s="20"/>
      <c r="B40" s="20"/>
      <c r="C40" s="20"/>
      <c r="D40" s="20"/>
      <c r="E40" s="20"/>
      <c r="F40" s="20"/>
    </row>
    <row r="41" spans="1:6" s="2" customFormat="1" x14ac:dyDescent="0.35">
      <c r="A41" s="2" t="s">
        <v>27</v>
      </c>
    </row>
    <row r="42" spans="1:6" s="2" customFormat="1" x14ac:dyDescent="0.35">
      <c r="A42" s="2" t="s">
        <v>28</v>
      </c>
    </row>
    <row r="43" spans="1:6" s="2" customFormat="1" x14ac:dyDescent="0.35">
      <c r="A43" s="2" t="s">
        <v>29</v>
      </c>
    </row>
    <row r="44" spans="1:6" ht="15" thickBot="1" x14ac:dyDescent="0.4"/>
    <row r="45" spans="1:6" ht="15" thickBot="1" x14ac:dyDescent="0.4">
      <c r="A45" s="5" t="s">
        <v>18</v>
      </c>
      <c r="B45" s="6">
        <v>1</v>
      </c>
      <c r="C45" s="6">
        <v>2</v>
      </c>
      <c r="D45" s="6">
        <v>3</v>
      </c>
      <c r="E45" s="6">
        <v>4</v>
      </c>
      <c r="F45" s="7">
        <v>2024</v>
      </c>
    </row>
    <row r="46" spans="1:6" x14ac:dyDescent="0.35">
      <c r="A46" s="8">
        <v>1</v>
      </c>
      <c r="B46">
        <f>+$F46*B35</f>
        <v>0</v>
      </c>
      <c r="C46" s="10">
        <f t="shared" ref="C46:E46" si="2">+$F46*C35</f>
        <v>19.600000000000001</v>
      </c>
      <c r="D46">
        <f t="shared" si="2"/>
        <v>0</v>
      </c>
      <c r="E46">
        <f t="shared" si="2"/>
        <v>0</v>
      </c>
      <c r="F46" s="11">
        <f>+B20</f>
        <v>98</v>
      </c>
    </row>
    <row r="47" spans="1:6" x14ac:dyDescent="0.35">
      <c r="A47" s="8">
        <v>2</v>
      </c>
      <c r="B47">
        <f>+$F47*B36</f>
        <v>0</v>
      </c>
      <c r="C47">
        <f>+$F47*C36</f>
        <v>153.85</v>
      </c>
      <c r="D47">
        <f>+$F47*D36</f>
        <v>0</v>
      </c>
      <c r="E47">
        <f>+$F47*E36</f>
        <v>0</v>
      </c>
      <c r="F47" s="11">
        <f>+C20</f>
        <v>181</v>
      </c>
    </row>
    <row r="48" spans="1:6" x14ac:dyDescent="0.35">
      <c r="A48" s="8">
        <v>3</v>
      </c>
      <c r="B48">
        <f>+$F48*B37</f>
        <v>0</v>
      </c>
      <c r="C48">
        <f>+$F48*C37</f>
        <v>0</v>
      </c>
      <c r="D48">
        <f>+$F48*D37</f>
        <v>0</v>
      </c>
      <c r="E48">
        <f>+$F48*E37</f>
        <v>0</v>
      </c>
      <c r="F48" s="11">
        <f>+D20</f>
        <v>82</v>
      </c>
    </row>
    <row r="49" spans="1:6" ht="15" thickBot="1" x14ac:dyDescent="0.4">
      <c r="A49" s="8">
        <v>4</v>
      </c>
      <c r="B49">
        <f>+$F49*B38</f>
        <v>0</v>
      </c>
      <c r="C49">
        <f>+$F49*C38</f>
        <v>0</v>
      </c>
      <c r="D49">
        <f>+$F49*D38</f>
        <v>0</v>
      </c>
      <c r="E49">
        <f>+$F49*E38</f>
        <v>0</v>
      </c>
      <c r="F49" s="11">
        <f>+E20</f>
        <v>27</v>
      </c>
    </row>
    <row r="50" spans="1:6" ht="15" thickBot="1" x14ac:dyDescent="0.4">
      <c r="A50" s="5">
        <v>2025</v>
      </c>
      <c r="B50" s="6">
        <f t="shared" ref="B50:F50" si="3">SUM(B46:B49)</f>
        <v>0</v>
      </c>
      <c r="C50" s="17">
        <f t="shared" si="3"/>
        <v>173.45</v>
      </c>
      <c r="D50" s="6">
        <f t="shared" si="3"/>
        <v>0</v>
      </c>
      <c r="E50" s="6">
        <f t="shared" si="3"/>
        <v>0</v>
      </c>
      <c r="F50" s="7">
        <f t="shared" si="3"/>
        <v>388</v>
      </c>
    </row>
    <row r="52" spans="1:6" x14ac:dyDescent="0.35">
      <c r="A52" s="12" t="s">
        <v>19</v>
      </c>
      <c r="B52" s="12">
        <f>_xlfn.FLOOR.MATH(C50)</f>
        <v>173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AFCC-098F-4119-8F0E-9B8542731439}">
  <dimension ref="A11:H32"/>
  <sheetViews>
    <sheetView workbookViewId="0">
      <selection activeCell="L16" sqref="L16"/>
    </sheetView>
  </sheetViews>
  <sheetFormatPr defaultRowHeight="14.5" x14ac:dyDescent="0.35"/>
  <cols>
    <col min="5" max="5" width="11.36328125" customWidth="1"/>
    <col min="6" max="6" width="10.36328125" bestFit="1" customWidth="1"/>
    <col min="7" max="7" width="8.90625" bestFit="1" customWidth="1"/>
    <col min="8" max="8" width="9.36328125" bestFit="1" customWidth="1"/>
  </cols>
  <sheetData>
    <row r="11" spans="1:8" x14ac:dyDescent="0.35">
      <c r="B11" t="s">
        <v>3</v>
      </c>
      <c r="C11" t="s">
        <v>4</v>
      </c>
    </row>
    <row r="12" spans="1:8" x14ac:dyDescent="0.35">
      <c r="A12" s="3" t="s">
        <v>0</v>
      </c>
      <c r="B12" s="3" t="s">
        <v>32</v>
      </c>
      <c r="C12" s="3" t="s">
        <v>5</v>
      </c>
      <c r="D12" s="3" t="s">
        <v>33</v>
      </c>
      <c r="E12" s="14" t="s">
        <v>6</v>
      </c>
      <c r="F12" s="3" t="s">
        <v>7</v>
      </c>
      <c r="G12" s="3" t="s">
        <v>8</v>
      </c>
      <c r="H12" s="14" t="s">
        <v>9</v>
      </c>
    </row>
    <row r="13" spans="1:8" x14ac:dyDescent="0.35">
      <c r="A13">
        <v>2000</v>
      </c>
      <c r="B13">
        <v>25</v>
      </c>
      <c r="C13">
        <v>10</v>
      </c>
      <c r="D13">
        <f>+B13*C13</f>
        <v>250</v>
      </c>
      <c r="E13" s="1">
        <f>+(C13-$B$25)^2</f>
        <v>0.25</v>
      </c>
      <c r="F13" s="1">
        <f t="shared" ref="F13:F20" si="0">+$E$27+$D$27*C13</f>
        <v>26.421875</v>
      </c>
      <c r="G13" s="1">
        <f>+(B13-F13)^2</f>
        <v>2.021728515625</v>
      </c>
      <c r="H13" s="1">
        <f>+(B13-$B$24)^2</f>
        <v>5.0625</v>
      </c>
    </row>
    <row r="14" spans="1:8" x14ac:dyDescent="0.35">
      <c r="A14">
        <v>2001</v>
      </c>
      <c r="B14">
        <v>29</v>
      </c>
      <c r="C14">
        <v>8</v>
      </c>
      <c r="D14">
        <f t="shared" ref="D14:D20" si="1">+B14*C14</f>
        <v>232</v>
      </c>
      <c r="E14" s="1">
        <f t="shared" ref="E14:E20" si="2">+(C14-$B$25)^2</f>
        <v>2.25</v>
      </c>
      <c r="F14" s="1">
        <f t="shared" si="0"/>
        <v>29.734375</v>
      </c>
      <c r="G14" s="1">
        <f t="shared" ref="G14:G20" si="3">+(B14-F14)^2</f>
        <v>0.539306640625</v>
      </c>
      <c r="H14" s="1">
        <f t="shared" ref="H14:H20" si="4">+(B14-$B$24)^2</f>
        <v>3.0625</v>
      </c>
    </row>
    <row r="15" spans="1:8" x14ac:dyDescent="0.35">
      <c r="A15">
        <v>2002</v>
      </c>
      <c r="B15">
        <v>23</v>
      </c>
      <c r="C15">
        <v>12</v>
      </c>
      <c r="D15">
        <f t="shared" si="1"/>
        <v>276</v>
      </c>
      <c r="E15" s="1">
        <f t="shared" si="2"/>
        <v>6.25</v>
      </c>
      <c r="F15" s="1">
        <f t="shared" si="0"/>
        <v>23.109375</v>
      </c>
      <c r="G15" s="1">
        <f t="shared" si="3"/>
        <v>1.1962890625E-2</v>
      </c>
      <c r="H15" s="1">
        <f t="shared" si="4"/>
        <v>18.0625</v>
      </c>
    </row>
    <row r="16" spans="1:8" x14ac:dyDescent="0.35">
      <c r="A16">
        <v>2003</v>
      </c>
      <c r="B16">
        <v>20</v>
      </c>
      <c r="C16">
        <v>14</v>
      </c>
      <c r="D16">
        <f t="shared" si="1"/>
        <v>280</v>
      </c>
      <c r="E16" s="1">
        <f t="shared" si="2"/>
        <v>20.25</v>
      </c>
      <c r="F16" s="1">
        <f t="shared" si="0"/>
        <v>19.796875</v>
      </c>
      <c r="G16" s="1">
        <f t="shared" si="3"/>
        <v>4.1259765625E-2</v>
      </c>
      <c r="H16" s="1">
        <f t="shared" si="4"/>
        <v>52.5625</v>
      </c>
    </row>
    <row r="17" spans="1:8" x14ac:dyDescent="0.35">
      <c r="A17">
        <v>2004</v>
      </c>
      <c r="B17">
        <v>24</v>
      </c>
      <c r="C17">
        <v>12</v>
      </c>
      <c r="D17">
        <f t="shared" si="1"/>
        <v>288</v>
      </c>
      <c r="E17" s="1">
        <f t="shared" si="2"/>
        <v>6.25</v>
      </c>
      <c r="F17" s="1">
        <f t="shared" si="0"/>
        <v>23.109375</v>
      </c>
      <c r="G17" s="1">
        <f t="shared" si="3"/>
        <v>0.793212890625</v>
      </c>
      <c r="H17" s="1">
        <f t="shared" si="4"/>
        <v>10.5625</v>
      </c>
    </row>
    <row r="18" spans="1:8" x14ac:dyDescent="0.35">
      <c r="A18">
        <v>2005</v>
      </c>
      <c r="B18">
        <v>30</v>
      </c>
      <c r="C18">
        <v>8</v>
      </c>
      <c r="D18">
        <f t="shared" si="1"/>
        <v>240</v>
      </c>
      <c r="E18" s="1">
        <f t="shared" si="2"/>
        <v>2.25</v>
      </c>
      <c r="F18" s="1">
        <f t="shared" si="0"/>
        <v>29.734375</v>
      </c>
      <c r="G18" s="1">
        <f t="shared" si="3"/>
        <v>7.0556640625E-2</v>
      </c>
      <c r="H18" s="1">
        <f t="shared" si="4"/>
        <v>7.5625</v>
      </c>
    </row>
    <row r="19" spans="1:8" x14ac:dyDescent="0.35">
      <c r="A19">
        <v>2006</v>
      </c>
      <c r="B19">
        <v>32</v>
      </c>
      <c r="C19">
        <v>7</v>
      </c>
      <c r="D19">
        <f t="shared" si="1"/>
        <v>224</v>
      </c>
      <c r="E19" s="1">
        <f t="shared" si="2"/>
        <v>6.25</v>
      </c>
      <c r="F19" s="1">
        <f t="shared" si="0"/>
        <v>31.390625</v>
      </c>
      <c r="G19" s="1">
        <f t="shared" si="3"/>
        <v>0.371337890625</v>
      </c>
      <c r="H19" s="1">
        <f t="shared" si="4"/>
        <v>22.5625</v>
      </c>
    </row>
    <row r="20" spans="1:8" x14ac:dyDescent="0.35">
      <c r="A20">
        <v>2007</v>
      </c>
      <c r="B20">
        <v>35</v>
      </c>
      <c r="C20">
        <v>5</v>
      </c>
      <c r="D20">
        <f t="shared" si="1"/>
        <v>175</v>
      </c>
      <c r="E20" s="1">
        <f t="shared" si="2"/>
        <v>20.25</v>
      </c>
      <c r="F20" s="1">
        <f t="shared" si="0"/>
        <v>34.703125</v>
      </c>
      <c r="G20" s="1">
        <f t="shared" si="3"/>
        <v>8.8134765625E-2</v>
      </c>
      <c r="H20" s="1">
        <f t="shared" si="4"/>
        <v>60.0625</v>
      </c>
    </row>
    <row r="21" spans="1:8" x14ac:dyDescent="0.35">
      <c r="A21" s="3" t="s">
        <v>10</v>
      </c>
      <c r="B21" s="3">
        <f>SUM(B13:B20)</f>
        <v>218</v>
      </c>
      <c r="C21" s="3">
        <f t="shared" ref="C21:H21" si="5">SUM(C13:C20)</f>
        <v>76</v>
      </c>
      <c r="D21" s="3">
        <f t="shared" si="5"/>
        <v>1965</v>
      </c>
      <c r="E21" s="15">
        <f t="shared" si="5"/>
        <v>64</v>
      </c>
      <c r="F21" s="15">
        <f t="shared" si="5"/>
        <v>218</v>
      </c>
      <c r="G21" s="15">
        <f t="shared" si="5"/>
        <v>3.9375</v>
      </c>
      <c r="H21" s="15">
        <f t="shared" si="5"/>
        <v>179.5</v>
      </c>
    </row>
    <row r="23" spans="1:8" x14ac:dyDescent="0.35">
      <c r="A23" t="s">
        <v>11</v>
      </c>
      <c r="B23">
        <v>8</v>
      </c>
    </row>
    <row r="24" spans="1:8" x14ac:dyDescent="0.35">
      <c r="A24" t="s">
        <v>12</v>
      </c>
      <c r="B24">
        <f>SUM(B13:B20)/B23</f>
        <v>27.25</v>
      </c>
    </row>
    <row r="25" spans="1:8" x14ac:dyDescent="0.35">
      <c r="A25" t="s">
        <v>13</v>
      </c>
      <c r="B25">
        <f>SUM(C13:C20)/B23</f>
        <v>9.5</v>
      </c>
    </row>
    <row r="26" spans="1:8" x14ac:dyDescent="0.35">
      <c r="D26" t="s">
        <v>14</v>
      </c>
      <c r="E26" t="s">
        <v>15</v>
      </c>
    </row>
    <row r="27" spans="1:8" x14ac:dyDescent="0.35">
      <c r="A27" t="s">
        <v>1</v>
      </c>
      <c r="B27" t="s">
        <v>16</v>
      </c>
      <c r="D27" s="4">
        <f>+(D21-B23*B24*B25)/E21</f>
        <v>-1.65625</v>
      </c>
      <c r="E27" s="4">
        <f>+B24-D27*B25</f>
        <v>42.984375</v>
      </c>
    </row>
    <row r="28" spans="1:8" x14ac:dyDescent="0.35">
      <c r="D28" cm="1">
        <f t="array" ref="D28:E28">LINEST(B13:B20,C13:C20)</f>
        <v>-1.6562500000000002</v>
      </c>
      <c r="E28">
        <v>42.984375</v>
      </c>
    </row>
    <row r="29" spans="1:8" x14ac:dyDescent="0.35">
      <c r="D29" t="str">
        <f ca="1">_xlfn.FORMULATEXT(D28)</f>
        <v>=REGR.LIN(B13:B20;C13:C20)</v>
      </c>
    </row>
    <row r="31" spans="1:8" x14ac:dyDescent="0.35">
      <c r="A31" t="s">
        <v>2</v>
      </c>
      <c r="C31" t="s">
        <v>17</v>
      </c>
      <c r="D31" s="4">
        <f>1-(G21/H21)</f>
        <v>0.97806406685236769</v>
      </c>
    </row>
    <row r="32" spans="1:8" x14ac:dyDescent="0.35">
      <c r="D32">
        <f>RSQ(B13:B20,C13:C20)</f>
        <v>0.97806406685236758</v>
      </c>
      <c r="E32" t="str">
        <f ca="1">_xlfn.FORMULATEXT(D32)</f>
        <v>=RQ(B13:B20;C13:C20)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Compito</vt:lpstr>
      <vt:lpstr>Quesito 1</vt:lpstr>
      <vt:lpstr>Quesito 2</vt:lpstr>
      <vt:lpstr>Quesito 3</vt:lpstr>
      <vt:lpstr>Quesito 4</vt:lpstr>
      <vt:lpstr>Quesito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CANNATA ROBERTO</dc:creator>
  <cp:lastModifiedBy>CANNATA ROBERTO</cp:lastModifiedBy>
  <dcterms:created xsi:type="dcterms:W3CDTF">2024-12-28T08:47:49Z</dcterms:created>
  <dcterms:modified xsi:type="dcterms:W3CDTF">2025-08-18T11:56:15Z</dcterms:modified>
</cp:coreProperties>
</file>