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userName="Lorenzo Cannata" algorithmName="SHA-512" hashValue="DZT+6vBQvJ/XcOPjSDm70prRVnrXdtqJMGGLI6/G8WH613hdOqD7KdXaW9OU7e6JFQwi1h08iwLABTXwAH94oA==" saltValue="j50J3SruCge2IjUIGRCWlg==" spinCount="10000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\Documents\UNI\Appelli miei\2026_01_30\"/>
    </mc:Choice>
  </mc:AlternateContent>
  <xr:revisionPtr revIDLastSave="0" documentId="8_{BA1DEEF1-3200-49A5-A46A-54F797861729}" xr6:coauthVersionLast="47" xr6:coauthVersionMax="47" xr10:uidLastSave="{00000000-0000-0000-0000-000000000000}"/>
  <bookViews>
    <workbookView xWindow="-110" yWindow="-110" windowWidth="19420" windowHeight="11500" activeTab="1" xr2:uid="{E463553E-F415-4108-BD19-0A65F85ED450}"/>
  </bookViews>
  <sheets>
    <sheet name="Compito" sheetId="3" r:id="rId1"/>
    <sheet name="Quesito 1" sheetId="4" r:id="rId2"/>
    <sheet name="Quesito 2" sheetId="2" r:id="rId3"/>
    <sheet name="Quesito 3" sheetId="1" r:id="rId4"/>
    <sheet name="Quesito 4" sheetId="5" r:id="rId5"/>
    <sheet name="Quesito 5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5" l="1"/>
  <c r="D27" i="5" l="1"/>
  <c r="I21" i="5"/>
  <c r="I14" i="5"/>
  <c r="I15" i="5"/>
  <c r="I16" i="5"/>
  <c r="I17" i="5"/>
  <c r="I18" i="5"/>
  <c r="I19" i="5"/>
  <c r="I20" i="5"/>
  <c r="I13" i="5"/>
  <c r="B25" i="1"/>
  <c r="D24" i="6"/>
  <c r="E24" i="6" s="1"/>
  <c r="N17" i="6" s="1"/>
  <c r="D23" i="6"/>
  <c r="E23" i="6" s="1"/>
  <c r="N16" i="6" s="1"/>
  <c r="D22" i="6"/>
  <c r="E22" i="6" s="1"/>
  <c r="M19" i="6" s="1"/>
  <c r="D21" i="6"/>
  <c r="E21" i="6" s="1"/>
  <c r="M18" i="6" s="1"/>
  <c r="D20" i="6"/>
  <c r="E20" i="6" s="1"/>
  <c r="M17" i="6" s="1"/>
  <c r="D19" i="6"/>
  <c r="E19" i="6" s="1"/>
  <c r="M16" i="6" s="1"/>
  <c r="D18" i="6"/>
  <c r="E18" i="6" s="1"/>
  <c r="L19" i="6" s="1"/>
  <c r="D17" i="6"/>
  <c r="E17" i="6" s="1"/>
  <c r="L18" i="6" s="1"/>
  <c r="D32" i="5"/>
  <c r="D28" i="5" a="1"/>
  <c r="D28" i="5" s="1"/>
  <c r="B25" i="5"/>
  <c r="E14" i="5" s="1"/>
  <c r="B24" i="5"/>
  <c r="H13" i="5" s="1"/>
  <c r="D21" i="5"/>
  <c r="C21" i="5"/>
  <c r="B21" i="5"/>
  <c r="D20" i="5"/>
  <c r="D19" i="5"/>
  <c r="D18" i="5"/>
  <c r="D17" i="5"/>
  <c r="D16" i="5"/>
  <c r="D15" i="5"/>
  <c r="D14" i="5"/>
  <c r="D13" i="5"/>
  <c r="E32" i="5"/>
  <c r="D29" i="5"/>
  <c r="K18" i="6" l="1"/>
  <c r="K19" i="6"/>
  <c r="K16" i="6"/>
  <c r="K17" i="6"/>
  <c r="E19" i="5"/>
  <c r="E13" i="5"/>
  <c r="H16" i="5"/>
  <c r="H20" i="5"/>
  <c r="H17" i="5"/>
  <c r="H14" i="5"/>
  <c r="E18" i="5"/>
  <c r="E15" i="5"/>
  <c r="H18" i="5"/>
  <c r="H15" i="5"/>
  <c r="E16" i="5"/>
  <c r="H19" i="5"/>
  <c r="E20" i="5"/>
  <c r="E17" i="5"/>
  <c r="K20" i="6" l="1"/>
  <c r="J18" i="6" s="1"/>
  <c r="F25" i="6" s="1"/>
  <c r="H21" i="5"/>
  <c r="E21" i="5"/>
  <c r="E27" i="5" s="1"/>
  <c r="J19" i="6" l="1"/>
  <c r="F17" i="6"/>
  <c r="J16" i="6"/>
  <c r="F19" i="6" s="1"/>
  <c r="J17" i="6"/>
  <c r="F20" i="6" s="1"/>
  <c r="F21" i="6"/>
  <c r="F17" i="5"/>
  <c r="G17" i="5" s="1"/>
  <c r="F20" i="5"/>
  <c r="G20" i="5" s="1"/>
  <c r="F13" i="5"/>
  <c r="F19" i="5"/>
  <c r="G19" i="5" s="1"/>
  <c r="F15" i="5"/>
  <c r="G15" i="5" s="1"/>
  <c r="F18" i="5"/>
  <c r="G18" i="5" s="1"/>
  <c r="F14" i="5"/>
  <c r="G14" i="5" s="1"/>
  <c r="F16" i="5"/>
  <c r="G16" i="5" s="1"/>
  <c r="F15" i="6" l="1"/>
  <c r="F16" i="6"/>
  <c r="F23" i="6"/>
  <c r="F24" i="6"/>
  <c r="J20" i="6"/>
  <c r="F18" i="6"/>
  <c r="F22" i="6"/>
  <c r="F26" i="6"/>
  <c r="G13" i="5"/>
  <c r="G21" i="5" s="1"/>
  <c r="D31" i="5" s="1"/>
  <c r="F21" i="5"/>
  <c r="C20" i="1" l="1"/>
  <c r="C21" i="1"/>
  <c r="C22" i="1"/>
  <c r="D22" i="1" s="1"/>
  <c r="C23" i="1"/>
  <c r="C19" i="1"/>
  <c r="D19" i="1" l="1"/>
  <c r="D21" i="1"/>
  <c r="D20" i="1"/>
  <c r="D2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<sst xmlns="http://schemas.openxmlformats.org/spreadsheetml/2006/main" count="47" uniqueCount="46">
  <si>
    <t>Anno</t>
  </si>
  <si>
    <t>Y</t>
  </si>
  <si>
    <t>NI_0</t>
  </si>
  <si>
    <t>NI_3</t>
  </si>
  <si>
    <t>CAGR</t>
  </si>
  <si>
    <t>a)</t>
  </si>
  <si>
    <t>b)</t>
  </si>
  <si>
    <t>Quesito a)</t>
  </si>
  <si>
    <t>Quesito b)</t>
  </si>
  <si>
    <t>y</t>
  </si>
  <si>
    <t>x</t>
  </si>
  <si>
    <t>C</t>
  </si>
  <si>
    <t>P</t>
  </si>
  <si>
    <t>C*P</t>
  </si>
  <si>
    <t>(p-E(P))^2</t>
  </si>
  <si>
    <t>C'</t>
  </si>
  <si>
    <t>(C-C')^2</t>
  </si>
  <si>
    <t>(c-E(c))^2</t>
  </si>
  <si>
    <t>Somma</t>
  </si>
  <si>
    <t>n</t>
  </si>
  <si>
    <t>E(C)</t>
  </si>
  <si>
    <t>E(P)</t>
  </si>
  <si>
    <t>beta^</t>
  </si>
  <si>
    <t>alfa^</t>
  </si>
  <si>
    <t>Calcolato</t>
  </si>
  <si>
    <t>R^2</t>
  </si>
  <si>
    <t>Periodo</t>
  </si>
  <si>
    <t>X</t>
  </si>
  <si>
    <t>MM4</t>
  </si>
  <si>
    <t>Comp.stag e acc.</t>
  </si>
  <si>
    <t>Serie dest</t>
  </si>
  <si>
    <t>STIMA DEI COEFFICIENTI DI STAGIONALITA'</t>
  </si>
  <si>
    <t>Coeff.corretti*</t>
  </si>
  <si>
    <t>Coeff.grezzi</t>
  </si>
  <si>
    <t>Anno1</t>
  </si>
  <si>
    <t>Anno2</t>
  </si>
  <si>
    <t>Anno3</t>
  </si>
  <si>
    <t>Q1</t>
  </si>
  <si>
    <t>Q2</t>
  </si>
  <si>
    <t>Q3</t>
  </si>
  <si>
    <t>Q4</t>
  </si>
  <si>
    <t>Media</t>
  </si>
  <si>
    <t>*corretti con il principio della conservazione della base</t>
  </si>
  <si>
    <t>Lisciamento MM e trend-ciclo</t>
  </si>
  <si>
    <t>C^2</t>
  </si>
  <si>
    <t>alternativa calcolo beta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</si>
</sst>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164" fontId="0" fillId="0" borderId="0" xfId="1" applyNumberFormat="1" applyFont="1"/>
    <xf numFmtId="165" fontId="0" fillId="0" borderId="0" xfId="0" applyNumberFormat="1"/>
    <xf numFmtId="0" fontId="2" fillId="0" borderId="0" xfId="0" applyFont="1"/>
    <xf numFmtId="165" fontId="0" fillId="0" borderId="1" xfId="0" applyNumberFormat="1" applyBorder="1"/>
    <xf numFmtId="0" fontId="0" fillId="0" borderId="2" xfId="0" applyBorder="1"/>
    <xf numFmtId="165" fontId="0" fillId="0" borderId="3" xfId="0" applyNumberFormat="1" applyBorder="1"/>
    <xf numFmtId="0" fontId="0" fillId="2" borderId="0" xfId="0" applyFill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7" xfId="0" applyBorder="1"/>
    <xf numFmtId="165" fontId="0" fillId="0" borderId="8" xfId="0" applyNumberFormat="1" applyBorder="1"/>
    <xf numFmtId="0" fontId="0" fillId="0" borderId="1" xfId="0" applyBorder="1"/>
    <xf numFmtId="165" fontId="0" fillId="0" borderId="2" xfId="0" applyNumberFormat="1" applyBorder="1"/>
    <xf numFmtId="9" fontId="0" fillId="2" borderId="0" xfId="1" applyFont="1" applyFill="1"/>
    <xf numFmtId="164" fontId="0" fillId="2" borderId="0" xfId="1" applyNumberFormat="1" applyFont="1" applyFill="1"/>
    <xf numFmtId="0" fontId="2" fillId="0" borderId="0" xfId="0" quotePrefix="1" applyFont="1"/>
    <xf numFmtId="165" fontId="2" fillId="0" borderId="0" xfId="0" applyNumberFormat="1" applyFont="1"/>
    <xf numFmtId="0" fontId="2" fillId="2" borderId="6" xfId="0" applyFont="1" applyFill="1" applyBorder="1"/>
    <xf numFmtId="165" fontId="0" fillId="2" borderId="8" xfId="0" applyNumberFormat="1" applyFill="1" applyBorder="1"/>
    <xf numFmtId="0" fontId="2" fillId="0" borderId="9" xfId="0" applyFont="1" applyBorder="1"/>
    <xf numFmtId="0" fontId="2" fillId="3" borderId="4" xfId="0" applyFont="1" applyFill="1" applyBorder="1"/>
    <xf numFmtId="0" fontId="0" fillId="0" borderId="10" xfId="0" applyBorder="1"/>
    <xf numFmtId="165" fontId="0" fillId="3" borderId="7" xfId="0" applyNumberFormat="1" applyFill="1" applyBorder="1"/>
    <xf numFmtId="165" fontId="0" fillId="0" borderId="7" xfId="0" applyNumberFormat="1" applyBorder="1"/>
    <xf numFmtId="0" fontId="0" fillId="0" borderId="8" xfId="0" applyBorder="1"/>
    <xf numFmtId="0" fontId="0" fillId="0" borderId="11" xfId="0" applyBorder="1"/>
    <xf numFmtId="165" fontId="0" fillId="3" borderId="1" xfId="0" applyNumberFormat="1" applyFill="1" applyBorder="1"/>
    <xf numFmtId="0" fontId="0" fillId="0" borderId="3" xfId="0" applyBorder="1"/>
    <xf numFmtId="2" fontId="2" fillId="3" borderId="4" xfId="0" applyNumberFormat="1" applyFont="1" applyFill="1" applyBorder="1"/>
    <xf numFmtId="2" fontId="2" fillId="0" borderId="6" xfId="0" applyNumberFormat="1" applyFont="1" applyBorder="1"/>
    <xf numFmtId="2" fontId="0" fillId="0" borderId="0" xfId="0" applyNumberFormat="1"/>
    <xf numFmtId="165" fontId="0" fillId="2" borderId="3" xfId="0" applyNumberFormat="1" applyFill="1" applyBorder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238839</xdr:colOff>
      <xdr:row>36</xdr:row>
      <xdr:rowOff>181926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EAFD171-9CC2-CA0A-4035-F974BF118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15639" cy="68113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500064</xdr:colOff>
      <xdr:row>5</xdr:row>
      <xdr:rowOff>15597</xdr:rowOff>
    </xdr:from>
    <xdr:to>
      <xdr:col>16</xdr:col>
      <xdr:colOff>285752</xdr:colOff>
      <xdr:row>34</xdr:row>
      <xdr:rowOff>100940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D11233ED-0FB2-4E92-A264-30F268603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4" y="936347"/>
          <a:ext cx="9539288" cy="54256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17</xdr:col>
      <xdr:colOff>1582</xdr:colOff>
      <xdr:row>4</xdr:row>
      <xdr:rowOff>79374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7055B356-5CFA-402F-B39C-5788BE302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364782" cy="815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6</xdr:row>
      <xdr:rowOff>140843</xdr:rowOff>
    </xdr:from>
    <xdr:to>
      <xdr:col>13</xdr:col>
      <xdr:colOff>565150</xdr:colOff>
      <xdr:row>13</xdr:row>
      <xdr:rowOff>82789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BFEBBC0C-9F6F-484D-B536-1B0BF95CB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1245743"/>
          <a:ext cx="8172450" cy="1230996"/>
        </a:xfrm>
        <a:prstGeom prst="rect">
          <a:avLst/>
        </a:prstGeom>
      </xdr:spPr>
    </xdr:pic>
    <xdr:clientData/>
  </xdr:twoCellAnchor>
  <xdr:twoCellAnchor editAs="oneCell">
    <xdr:from>
      <xdr:col>0</xdr:col>
      <xdr:colOff>501650</xdr:colOff>
      <xdr:row>13</xdr:row>
      <xdr:rowOff>174339</xdr:rowOff>
    </xdr:from>
    <xdr:to>
      <xdr:col>14</xdr:col>
      <xdr:colOff>103137</xdr:colOff>
      <xdr:row>21</xdr:row>
      <xdr:rowOff>38353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6D8CD5DB-F3EB-4241-8AF8-772B2D50E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1650" y="2568289"/>
          <a:ext cx="8135887" cy="1337214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23</xdr:row>
      <xdr:rowOff>22708</xdr:rowOff>
    </xdr:from>
    <xdr:to>
      <xdr:col>12</xdr:col>
      <xdr:colOff>317982</xdr:colOff>
      <xdr:row>39</xdr:row>
      <xdr:rowOff>50799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B89D0402-49DD-410B-8575-EF5568C61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58158"/>
          <a:ext cx="6991832" cy="2974491"/>
        </a:xfrm>
        <a:prstGeom prst="rect">
          <a:avLst/>
        </a:prstGeom>
      </xdr:spPr>
    </xdr:pic>
    <xdr:clientData/>
  </xdr:twoCellAnchor>
  <xdr:twoCellAnchor editAs="oneCell">
    <xdr:from>
      <xdr:col>0</xdr:col>
      <xdr:colOff>230188</xdr:colOff>
      <xdr:row>0</xdr:row>
      <xdr:rowOff>0</xdr:rowOff>
    </xdr:from>
    <xdr:to>
      <xdr:col>14</xdr:col>
      <xdr:colOff>245915</xdr:colOff>
      <xdr:row>6</xdr:row>
      <xdr:rowOff>162008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C9AC66D6-3B6D-439F-9DE0-2E104154C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0188" y="0"/>
          <a:ext cx="8550127" cy="12669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571240</xdr:colOff>
      <xdr:row>14</xdr:row>
      <xdr:rowOff>76201</xdr:rowOff>
    </xdr:from>
    <xdr:to>
      <xdr:col>15</xdr:col>
      <xdr:colOff>595159</xdr:colOff>
      <xdr:row>17</xdr:row>
      <xdr:rowOff>107951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649B3578-B47B-4D06-905A-ED25E2DA2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240" y="2654301"/>
          <a:ext cx="6119919" cy="584200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</xdr:colOff>
      <xdr:row>18</xdr:row>
      <xdr:rowOff>44450</xdr:rowOff>
    </xdr:from>
    <xdr:to>
      <xdr:col>21</xdr:col>
      <xdr:colOff>350768</xdr:colOff>
      <xdr:row>20</xdr:row>
      <xdr:rowOff>130982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461A5129-25A6-4EC6-BF0F-F02976ADB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08400" y="3359150"/>
          <a:ext cx="9443968" cy="45483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12</xdr:col>
      <xdr:colOff>569124</xdr:colOff>
      <xdr:row>27</xdr:row>
      <xdr:rowOff>49779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E148E9D2-C860-45B2-A9F8-0B1CD8AE4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57600" y="4051300"/>
          <a:ext cx="4226724" cy="9705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191548</xdr:colOff>
      <xdr:row>11</xdr:row>
      <xdr:rowOff>32037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3A99025F-671C-89A6-9B5D-42C1FA74D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7506748" cy="20576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25</xdr:row>
      <xdr:rowOff>120650</xdr:rowOff>
    </xdr:from>
    <xdr:to>
      <xdr:col>14</xdr:col>
      <xdr:colOff>457564</xdr:colOff>
      <xdr:row>29</xdr:row>
      <xdr:rowOff>146156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AF239C5-5CC7-48FF-8D8D-744D669AB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7350" y="4724400"/>
          <a:ext cx="2610214" cy="762106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57150</xdr:colOff>
      <xdr:row>19</xdr:row>
      <xdr:rowOff>38100</xdr:rowOff>
    </xdr:from>
    <xdr:to>
      <xdr:col>15</xdr:col>
      <xdr:colOff>600406</xdr:colOff>
      <xdr:row>24</xdr:row>
      <xdr:rowOff>177922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F15F3FC8-A2D0-49B8-9388-C378E2B73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27950" y="3536950"/>
          <a:ext cx="2372056" cy="10605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505379</xdr:colOff>
      <xdr:row>9</xdr:row>
      <xdr:rowOff>165100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C18BCBD0-3541-112F-6817-D9E585540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5737779" cy="1822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247650</xdr:colOff>
      <xdr:row>32</xdr:row>
      <xdr:rowOff>127000</xdr:rowOff>
    </xdr:from>
    <xdr:to>
      <xdr:col>15</xdr:col>
      <xdr:colOff>70504</xdr:colOff>
      <xdr:row>35</xdr:row>
      <xdr:rowOff>88972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BD40BF8-A2EE-4586-A22D-65C61FD9E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64200" y="6051550"/>
          <a:ext cx="4686954" cy="514422"/>
        </a:xfrm>
        <a:prstGeom prst="rect">
          <a:avLst/>
        </a:prstGeom>
      </xdr:spPr>
    </xdr:pic>
    <xdr:clientData/>
  </xdr:twoCellAnchor>
  <xdr:twoCellAnchor editAs="oneCell">
    <xdr:from>
      <xdr:col>7</xdr:col>
      <xdr:colOff>550879</xdr:colOff>
      <xdr:row>21</xdr:row>
      <xdr:rowOff>177800</xdr:rowOff>
    </xdr:from>
    <xdr:to>
      <xdr:col>14</xdr:col>
      <xdr:colOff>400050</xdr:colOff>
      <xdr:row>32</xdr:row>
      <xdr:rowOff>83087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FF9AB76C-FD4E-41EF-82F5-B422C2A6C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57829" y="4070350"/>
          <a:ext cx="4713271" cy="1930937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152401</xdr:colOff>
      <xdr:row>0</xdr:row>
      <xdr:rowOff>0</xdr:rowOff>
    </xdr:from>
    <xdr:to>
      <xdr:col>9</xdr:col>
      <xdr:colOff>781050</xdr:colOff>
      <xdr:row>9</xdr:row>
      <xdr:rowOff>151833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898D20D2-773E-700B-6E63-20258C914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1" y="0"/>
          <a:ext cx="6045199" cy="1815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FFFF-E022-4766-B0D1-89502A096353}">
  <dimension ref="A1"/>
  <sheetViews>
    <sheetView workbookViewId="0">
      <selection activeCell="K17" sqref="K17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B394-687F-4CF2-A242-2A3620B4D500}">
  <dimension ref="A1"/>
  <sheetViews>
    <sheetView tabSelected="1" zoomScale="80" zoomScaleNormal="80" workbookViewId="0">
      <selection activeCell="S8" sqref="S8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1D786-5641-4C9C-8FE8-29E7A934C813}">
  <dimension ref="A1"/>
  <sheetViews>
    <sheetView zoomScale="80" zoomScaleNormal="80" workbookViewId="0">
      <selection activeCell="P25" sqref="P25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12C4-63DC-43DD-89E9-B137B5C27F49}">
  <dimension ref="A18:D25"/>
  <sheetViews>
    <sheetView workbookViewId="0">
      <selection activeCell="C15" sqref="C15"/>
    </sheetView>
  </sheetViews>
  <sheetFormatPr defaultRowHeight="14.5" x14ac:dyDescent="0.35"/>
  <sheetData>
    <row r="18" spans="1:4" x14ac:dyDescent="0.35">
      <c r="A18" t="s">
        <v>0</v>
      </c>
      <c r="B18" t="s">
        <v>1</v>
      </c>
      <c r="C18" s="7" t="s">
        <v>2</v>
      </c>
      <c r="D18" s="7" t="s">
        <v>3</v>
      </c>
    </row>
    <row r="19" spans="1:4" x14ac:dyDescent="0.35">
      <c r="A19">
        <v>2020</v>
      </c>
      <c r="B19">
        <v>215</v>
      </c>
      <c r="C19" s="15">
        <f>+B19/$B$19</f>
        <v>1</v>
      </c>
      <c r="D19" s="15">
        <f>+C19/$C$22</f>
        <v>0.74137931034482762</v>
      </c>
    </row>
    <row r="20" spans="1:4" x14ac:dyDescent="0.35">
      <c r="A20">
        <v>2021</v>
      </c>
      <c r="B20">
        <v>300</v>
      </c>
      <c r="C20" s="15">
        <f t="shared" ref="C20:C23" si="0">+B20/$B$19</f>
        <v>1.3953488372093024</v>
      </c>
      <c r="D20" s="15">
        <f t="shared" ref="D20:D23" si="1">+C20/$C$22</f>
        <v>1.0344827586206897</v>
      </c>
    </row>
    <row r="21" spans="1:4" x14ac:dyDescent="0.35">
      <c r="A21">
        <v>2022</v>
      </c>
      <c r="B21">
        <v>310</v>
      </c>
      <c r="C21" s="15">
        <f t="shared" si="0"/>
        <v>1.441860465116279</v>
      </c>
      <c r="D21" s="15">
        <f t="shared" si="1"/>
        <v>1.0689655172413792</v>
      </c>
    </row>
    <row r="22" spans="1:4" x14ac:dyDescent="0.35">
      <c r="A22">
        <v>2023</v>
      </c>
      <c r="B22">
        <v>290</v>
      </c>
      <c r="C22" s="15">
        <f t="shared" si="0"/>
        <v>1.3488372093023255</v>
      </c>
      <c r="D22" s="15">
        <f t="shared" si="1"/>
        <v>1</v>
      </c>
    </row>
    <row r="23" spans="1:4" x14ac:dyDescent="0.35">
      <c r="A23">
        <v>2024</v>
      </c>
      <c r="B23">
        <v>310</v>
      </c>
      <c r="C23" s="15">
        <f t="shared" si="0"/>
        <v>1.441860465116279</v>
      </c>
      <c r="D23" s="15">
        <f t="shared" si="1"/>
        <v>1.0689655172413792</v>
      </c>
    </row>
    <row r="25" spans="1:4" x14ac:dyDescent="0.35">
      <c r="A25" t="s">
        <v>4</v>
      </c>
      <c r="B25" s="16">
        <f>+(B23/B19)^(1/4)-1</f>
        <v>9.5798769653659077E-2</v>
      </c>
      <c r="C25" s="1"/>
      <c r="D25" s="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16505-941A-41E7-B8EC-154B95FA42A3}">
  <dimension ref="A11:L32"/>
  <sheetViews>
    <sheetView workbookViewId="0">
      <selection activeCell="F18" sqref="F18"/>
    </sheetView>
  </sheetViews>
  <sheetFormatPr defaultRowHeight="14.5" x14ac:dyDescent="0.35"/>
  <cols>
    <col min="5" max="5" width="11.36328125" customWidth="1"/>
    <col min="6" max="6" width="10.36328125" bestFit="1" customWidth="1"/>
    <col min="7" max="7" width="8.90625" bestFit="1" customWidth="1"/>
    <col min="8" max="8" width="9.36328125" bestFit="1" customWidth="1"/>
  </cols>
  <sheetData>
    <row r="11" spans="1:9" x14ac:dyDescent="0.35">
      <c r="B11" t="s">
        <v>9</v>
      </c>
      <c r="C11" t="s">
        <v>10</v>
      </c>
    </row>
    <row r="12" spans="1:9" x14ac:dyDescent="0.35">
      <c r="A12" s="3" t="s">
        <v>0</v>
      </c>
      <c r="B12" s="3" t="s">
        <v>11</v>
      </c>
      <c r="C12" s="3" t="s">
        <v>12</v>
      </c>
      <c r="D12" s="3" t="s">
        <v>13</v>
      </c>
      <c r="E12" s="17" t="s">
        <v>14</v>
      </c>
      <c r="F12" s="3" t="s">
        <v>15</v>
      </c>
      <c r="G12" s="3" t="s">
        <v>16</v>
      </c>
      <c r="H12" s="17" t="s">
        <v>17</v>
      </c>
      <c r="I12" s="3" t="s">
        <v>44</v>
      </c>
    </row>
    <row r="13" spans="1:9" x14ac:dyDescent="0.35">
      <c r="A13">
        <v>2017</v>
      </c>
      <c r="B13">
        <v>32</v>
      </c>
      <c r="C13">
        <v>10</v>
      </c>
      <c r="D13">
        <f>+B13*C13</f>
        <v>320</v>
      </c>
      <c r="E13" s="2">
        <f>+(C13-$B$25)^2</f>
        <v>0.765625</v>
      </c>
      <c r="F13" s="2">
        <f t="shared" ref="F13:F20" si="0">+$E$27+$D$27*C13</f>
        <v>31.788300835654596</v>
      </c>
      <c r="G13" s="2">
        <f>+(B13-F13)^2</f>
        <v>4.4816536184542483E-2</v>
      </c>
      <c r="H13" s="2">
        <f>+(B13-$B$24)^2</f>
        <v>0.25</v>
      </c>
      <c r="I13">
        <f>+C13^2</f>
        <v>100</v>
      </c>
    </row>
    <row r="14" spans="1:9" x14ac:dyDescent="0.35">
      <c r="A14">
        <v>2018</v>
      </c>
      <c r="B14">
        <v>33</v>
      </c>
      <c r="C14">
        <v>9</v>
      </c>
      <c r="D14">
        <f t="shared" ref="D14:D20" si="1">+B14*C14</f>
        <v>297</v>
      </c>
      <c r="E14" s="2">
        <f t="shared" ref="E14:E20" si="2">+(C14-$B$25)^2</f>
        <v>3.515625</v>
      </c>
      <c r="F14" s="2">
        <f t="shared" si="0"/>
        <v>30.974930362116993</v>
      </c>
      <c r="G14" s="2">
        <f t="shared" ref="G14:G20" si="3">+(B14-F14)^2</f>
        <v>4.1009070382756132</v>
      </c>
      <c r="H14" s="2">
        <f t="shared" ref="H14:H20" si="4">+(B14-$B$24)^2</f>
        <v>0.25</v>
      </c>
      <c r="I14">
        <f t="shared" ref="I14:I23" si="5">+C14^2</f>
        <v>81</v>
      </c>
    </row>
    <row r="15" spans="1:9" x14ac:dyDescent="0.35">
      <c r="A15">
        <v>2019</v>
      </c>
      <c r="B15">
        <v>28</v>
      </c>
      <c r="C15">
        <v>6</v>
      </c>
      <c r="D15">
        <f t="shared" si="1"/>
        <v>168</v>
      </c>
      <c r="E15" s="2">
        <f t="shared" si="2"/>
        <v>23.765625</v>
      </c>
      <c r="F15" s="2">
        <f t="shared" si="0"/>
        <v>28.534818941504181</v>
      </c>
      <c r="G15" s="2">
        <f t="shared" si="3"/>
        <v>0.2860313001916524</v>
      </c>
      <c r="H15" s="2">
        <f t="shared" si="4"/>
        <v>20.25</v>
      </c>
      <c r="I15">
        <f t="shared" si="5"/>
        <v>36</v>
      </c>
    </row>
    <row r="16" spans="1:9" x14ac:dyDescent="0.35">
      <c r="A16">
        <v>2020</v>
      </c>
      <c r="B16">
        <v>33</v>
      </c>
      <c r="C16">
        <v>12</v>
      </c>
      <c r="D16">
        <f t="shared" si="1"/>
        <v>396</v>
      </c>
      <c r="E16" s="2">
        <f t="shared" si="2"/>
        <v>1.265625</v>
      </c>
      <c r="F16" s="2">
        <f t="shared" si="0"/>
        <v>33.415041782729809</v>
      </c>
      <c r="G16" s="2">
        <f t="shared" si="3"/>
        <v>0.17225968141153758</v>
      </c>
      <c r="H16" s="2">
        <f t="shared" si="4"/>
        <v>0.25</v>
      </c>
      <c r="I16">
        <f t="shared" si="5"/>
        <v>144</v>
      </c>
    </row>
    <row r="17" spans="1:12" x14ac:dyDescent="0.35">
      <c r="A17">
        <v>2021</v>
      </c>
      <c r="B17">
        <v>35</v>
      </c>
      <c r="C17">
        <v>13</v>
      </c>
      <c r="D17">
        <f t="shared" si="1"/>
        <v>455</v>
      </c>
      <c r="E17" s="2">
        <f t="shared" si="2"/>
        <v>4.515625</v>
      </c>
      <c r="F17" s="2">
        <f t="shared" si="0"/>
        <v>34.228412256267411</v>
      </c>
      <c r="G17" s="2">
        <f t="shared" si="3"/>
        <v>0.59534764627834691</v>
      </c>
      <c r="H17" s="2">
        <f t="shared" si="4"/>
        <v>6.25</v>
      </c>
      <c r="I17">
        <f t="shared" si="5"/>
        <v>169</v>
      </c>
    </row>
    <row r="18" spans="1:12" x14ac:dyDescent="0.35">
      <c r="A18">
        <v>2022</v>
      </c>
      <c r="B18">
        <v>31</v>
      </c>
      <c r="C18">
        <v>12</v>
      </c>
      <c r="D18">
        <f t="shared" si="1"/>
        <v>372</v>
      </c>
      <c r="E18" s="2">
        <f t="shared" si="2"/>
        <v>1.265625</v>
      </c>
      <c r="F18" s="2">
        <f t="shared" si="0"/>
        <v>33.415041782729809</v>
      </c>
      <c r="G18" s="2">
        <f t="shared" si="3"/>
        <v>5.8324268123307714</v>
      </c>
      <c r="H18" s="2">
        <f t="shared" si="4"/>
        <v>2.25</v>
      </c>
      <c r="I18">
        <f t="shared" si="5"/>
        <v>144</v>
      </c>
    </row>
    <row r="19" spans="1:12" x14ac:dyDescent="0.35">
      <c r="A19">
        <v>2023</v>
      </c>
      <c r="B19">
        <v>32</v>
      </c>
      <c r="C19">
        <v>11</v>
      </c>
      <c r="D19">
        <f t="shared" si="1"/>
        <v>352</v>
      </c>
      <c r="E19" s="2">
        <f t="shared" si="2"/>
        <v>1.5625E-2</v>
      </c>
      <c r="F19" s="2">
        <f t="shared" si="0"/>
        <v>32.601671309192199</v>
      </c>
      <c r="G19" s="2">
        <f t="shared" si="3"/>
        <v>0.36200836430505423</v>
      </c>
      <c r="H19" s="2">
        <f t="shared" si="4"/>
        <v>0.25</v>
      </c>
      <c r="I19">
        <f t="shared" si="5"/>
        <v>121</v>
      </c>
    </row>
    <row r="20" spans="1:12" x14ac:dyDescent="0.35">
      <c r="A20">
        <v>2024</v>
      </c>
      <c r="B20">
        <v>36</v>
      </c>
      <c r="C20">
        <v>14</v>
      </c>
      <c r="D20">
        <f t="shared" si="1"/>
        <v>504</v>
      </c>
      <c r="E20" s="2">
        <f t="shared" si="2"/>
        <v>9.765625</v>
      </c>
      <c r="F20" s="2">
        <f t="shared" si="0"/>
        <v>35.041782729805014</v>
      </c>
      <c r="G20" s="2">
        <f t="shared" si="3"/>
        <v>0.9181803368999305</v>
      </c>
      <c r="H20" s="2">
        <f t="shared" si="4"/>
        <v>12.25</v>
      </c>
      <c r="I20">
        <f t="shared" si="5"/>
        <v>196</v>
      </c>
    </row>
    <row r="21" spans="1:12" x14ac:dyDescent="0.35">
      <c r="A21" s="3" t="s">
        <v>18</v>
      </c>
      <c r="B21" s="3">
        <f>SUM(B13:B20)</f>
        <v>260</v>
      </c>
      <c r="C21" s="3">
        <f t="shared" ref="C21:L21" si="6">SUM(C13:C20)</f>
        <v>87</v>
      </c>
      <c r="D21" s="3">
        <f t="shared" si="6"/>
        <v>2864</v>
      </c>
      <c r="E21" s="18">
        <f t="shared" si="6"/>
        <v>44.875</v>
      </c>
      <c r="F21" s="18">
        <f t="shared" si="6"/>
        <v>260</v>
      </c>
      <c r="G21" s="18">
        <f t="shared" si="6"/>
        <v>12.311977715877447</v>
      </c>
      <c r="H21" s="18">
        <f t="shared" si="6"/>
        <v>42</v>
      </c>
      <c r="I21" s="18">
        <f t="shared" si="6"/>
        <v>991</v>
      </c>
      <c r="J21" s="18"/>
      <c r="K21" s="18"/>
      <c r="L21" s="18"/>
    </row>
    <row r="23" spans="1:12" x14ac:dyDescent="0.35">
      <c r="A23" t="s">
        <v>19</v>
      </c>
      <c r="B23">
        <v>8</v>
      </c>
    </row>
    <row r="24" spans="1:12" x14ac:dyDescent="0.35">
      <c r="A24" t="s">
        <v>20</v>
      </c>
      <c r="B24">
        <f>SUM(B13:B20)/B23</f>
        <v>32.5</v>
      </c>
    </row>
    <row r="25" spans="1:12" x14ac:dyDescent="0.35">
      <c r="A25" t="s">
        <v>21</v>
      </c>
      <c r="B25">
        <f>SUM(C13:C20)/B23</f>
        <v>10.875</v>
      </c>
    </row>
    <row r="26" spans="1:12" x14ac:dyDescent="0.35">
      <c r="D26" t="s">
        <v>22</v>
      </c>
      <c r="E26" t="s">
        <v>23</v>
      </c>
      <c r="G26" t="s">
        <v>45</v>
      </c>
    </row>
    <row r="27" spans="1:12" x14ac:dyDescent="0.35">
      <c r="A27" t="s">
        <v>5</v>
      </c>
      <c r="B27" t="s">
        <v>24</v>
      </c>
      <c r="D27" s="7">
        <f>+(D21-B23*B24*B25)/(I21-B23*B25^2)</f>
        <v>0.8133704735376045</v>
      </c>
      <c r="E27" s="7">
        <f>+B24-D27*B25</f>
        <v>23.654596100278553</v>
      </c>
      <c r="G27">
        <f>+(D21-B23*B24*B25)/E21</f>
        <v>0.8133704735376045</v>
      </c>
    </row>
    <row r="28" spans="1:12" x14ac:dyDescent="0.35">
      <c r="D28" cm="1">
        <f t="array" ref="D28:E28">LINEST(B13:B20,C13:C20)</f>
        <v>0.8133704735376045</v>
      </c>
      <c r="E28">
        <v>23.654596100278553</v>
      </c>
    </row>
    <row r="29" spans="1:12" x14ac:dyDescent="0.35">
      <c r="D29" t="str">
        <f ca="1">_xlfn.FORMULATEXT(D28)</f>
        <v>=REGR.LIN(B13:B20;C13:C20)</v>
      </c>
    </row>
    <row r="31" spans="1:12" x14ac:dyDescent="0.35">
      <c r="A31" t="s">
        <v>6</v>
      </c>
      <c r="C31" t="s">
        <v>25</v>
      </c>
      <c r="D31" s="7">
        <f>1-(G21/H21)</f>
        <v>0.70685767343148931</v>
      </c>
    </row>
    <row r="32" spans="1:12" x14ac:dyDescent="0.35">
      <c r="D32">
        <f>RSQ(B13:B20,C13:C20)</f>
        <v>0.70685767343148975</v>
      </c>
      <c r="E32" t="str">
        <f ca="1">_xlfn.FORMULATEXT(D32)</f>
        <v>=RQ(B13:B20;C13:C20)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8AFCC-098F-4119-8F0E-9B8542731439}">
  <dimension ref="A1:N28"/>
  <sheetViews>
    <sheetView topLeftCell="A3" workbookViewId="0">
      <selection activeCell="E16" sqref="E16"/>
    </sheetView>
  </sheetViews>
  <sheetFormatPr defaultRowHeight="14.5" x14ac:dyDescent="0.35"/>
  <cols>
    <col min="5" max="5" width="16.08984375" customWidth="1"/>
    <col min="6" max="6" width="9.08984375" bestFit="1" customWidth="1"/>
    <col min="10" max="10" width="15" customWidth="1"/>
    <col min="11" max="11" width="11" customWidth="1"/>
  </cols>
  <sheetData>
    <row r="1" spans="1:14" ht="15" customHeight="1" x14ac:dyDescent="0.35"/>
    <row r="12" spans="1:14" x14ac:dyDescent="0.35">
      <c r="A12" t="s">
        <v>8</v>
      </c>
      <c r="I12" t="s">
        <v>7</v>
      </c>
    </row>
    <row r="13" spans="1:14" ht="14" customHeight="1" thickBot="1" x14ac:dyDescent="0.4"/>
    <row r="14" spans="1:14" ht="15" thickBot="1" x14ac:dyDescent="0.4">
      <c r="B14" s="8" t="s">
        <v>26</v>
      </c>
      <c r="C14" s="9" t="s">
        <v>27</v>
      </c>
      <c r="D14" s="9" t="s">
        <v>28</v>
      </c>
      <c r="E14" s="9" t="s">
        <v>29</v>
      </c>
      <c r="F14" s="19" t="s">
        <v>30</v>
      </c>
      <c r="J14" s="3" t="s">
        <v>31</v>
      </c>
    </row>
    <row r="15" spans="1:14" ht="15" thickBot="1" x14ac:dyDescent="0.4">
      <c r="B15" s="11">
        <v>1</v>
      </c>
      <c r="C15">
        <v>15</v>
      </c>
      <c r="F15" s="20">
        <f>+C15-J16</f>
        <v>17.359375</v>
      </c>
      <c r="I15" s="21"/>
      <c r="J15" s="22" t="s">
        <v>32</v>
      </c>
      <c r="K15" s="10" t="s">
        <v>33</v>
      </c>
      <c r="L15" s="8" t="s">
        <v>34</v>
      </c>
      <c r="M15" s="9" t="s">
        <v>35</v>
      </c>
      <c r="N15" s="10" t="s">
        <v>36</v>
      </c>
    </row>
    <row r="16" spans="1:14" x14ac:dyDescent="0.35">
      <c r="B16" s="11">
        <v>2</v>
      </c>
      <c r="C16">
        <v>20</v>
      </c>
      <c r="F16" s="20">
        <f>+C16-J17</f>
        <v>18.421875</v>
      </c>
      <c r="G16" s="2"/>
      <c r="I16" s="23" t="s">
        <v>37</v>
      </c>
      <c r="J16" s="24">
        <f>+K16-$K$20</f>
        <v>-2.359375</v>
      </c>
      <c r="K16" s="12">
        <f>SUM(L16:N16)/2</f>
        <v>-2.375</v>
      </c>
      <c r="L16" s="11"/>
      <c r="M16" s="2">
        <f>+E19</f>
        <v>-2.125</v>
      </c>
      <c r="N16" s="12">
        <f>+E23</f>
        <v>-2.625</v>
      </c>
    </row>
    <row r="17" spans="2:14" x14ac:dyDescent="0.35">
      <c r="B17" s="11">
        <v>3</v>
      </c>
      <c r="C17">
        <v>10</v>
      </c>
      <c r="D17" s="2">
        <f>+(0.5*C15+C16+C17+C18+0.5*C19)/4</f>
        <v>19.625</v>
      </c>
      <c r="E17" s="2">
        <f>+C17-D17</f>
        <v>-9.625</v>
      </c>
      <c r="F17" s="20">
        <f>+C17-J18</f>
        <v>19.359375</v>
      </c>
      <c r="G17" s="2"/>
      <c r="I17" s="23" t="s">
        <v>38</v>
      </c>
      <c r="J17" s="24">
        <f>+K17-$K$20</f>
        <v>1.578125</v>
      </c>
      <c r="K17" s="12">
        <f t="shared" ref="K17:K19" si="0">SUM(L17:N17)/2</f>
        <v>1.5625</v>
      </c>
      <c r="L17" s="11"/>
      <c r="M17" s="2">
        <f>+E20</f>
        <v>1.75</v>
      </c>
      <c r="N17" s="12">
        <f>+E24</f>
        <v>1.375</v>
      </c>
    </row>
    <row r="18" spans="2:14" x14ac:dyDescent="0.35">
      <c r="B18" s="11">
        <v>4</v>
      </c>
      <c r="C18">
        <v>31</v>
      </c>
      <c r="D18" s="2">
        <f t="shared" ref="D18:D24" si="1">+(0.5*C16+C17+C18+C19+0.5*C20)/4</f>
        <v>20.875</v>
      </c>
      <c r="E18" s="2">
        <f t="shared" ref="E18:E24" si="2">+C18-D18</f>
        <v>10.125</v>
      </c>
      <c r="F18" s="20">
        <f>+C18-J19</f>
        <v>20.859375</v>
      </c>
      <c r="G18" s="2"/>
      <c r="I18" s="23" t="s">
        <v>39</v>
      </c>
      <c r="J18" s="24">
        <f>+K18-$K$20</f>
        <v>-9.359375</v>
      </c>
      <c r="K18" s="12">
        <f t="shared" si="0"/>
        <v>-9.375</v>
      </c>
      <c r="L18" s="25">
        <f>+E17</f>
        <v>-9.625</v>
      </c>
      <c r="M18" s="2">
        <f>+E21</f>
        <v>-9.125</v>
      </c>
      <c r="N18" s="26"/>
    </row>
    <row r="19" spans="2:14" ht="15" thickBot="1" x14ac:dyDescent="0.4">
      <c r="B19" s="11">
        <v>5</v>
      </c>
      <c r="C19">
        <v>20</v>
      </c>
      <c r="D19" s="2">
        <f t="shared" si="1"/>
        <v>22.125</v>
      </c>
      <c r="E19" s="2">
        <f t="shared" si="2"/>
        <v>-2.125</v>
      </c>
      <c r="F19" s="20">
        <f>+C19-J16</f>
        <v>22.359375</v>
      </c>
      <c r="G19" s="2"/>
      <c r="I19" s="27" t="s">
        <v>40</v>
      </c>
      <c r="J19" s="28">
        <f>+K19-$K$20</f>
        <v>10.140625</v>
      </c>
      <c r="K19" s="6">
        <f t="shared" si="0"/>
        <v>10.125</v>
      </c>
      <c r="L19" s="4">
        <f>+E18</f>
        <v>10.125</v>
      </c>
      <c r="M19" s="14">
        <f>+E22</f>
        <v>10.125</v>
      </c>
      <c r="N19" s="29"/>
    </row>
    <row r="20" spans="2:14" ht="15" thickBot="1" x14ac:dyDescent="0.4">
      <c r="B20" s="11">
        <v>6</v>
      </c>
      <c r="C20">
        <v>25</v>
      </c>
      <c r="D20" s="2">
        <f t="shared" si="1"/>
        <v>23.25</v>
      </c>
      <c r="E20" s="2">
        <f t="shared" si="2"/>
        <v>1.75</v>
      </c>
      <c r="F20" s="20">
        <f>+C20-J17</f>
        <v>23.421875</v>
      </c>
      <c r="G20" s="2"/>
      <c r="I20" s="8" t="s">
        <v>41</v>
      </c>
      <c r="J20" s="30">
        <f>SUM(J16:J19)</f>
        <v>0</v>
      </c>
      <c r="K20" s="31">
        <f>AVERAGE(K16:K19)</f>
        <v>-1.5625E-2</v>
      </c>
    </row>
    <row r="21" spans="2:14" x14ac:dyDescent="0.35">
      <c r="B21" s="11">
        <v>7</v>
      </c>
      <c r="C21">
        <v>15</v>
      </c>
      <c r="D21" s="2">
        <f t="shared" si="1"/>
        <v>24.125</v>
      </c>
      <c r="E21" s="2">
        <f t="shared" si="2"/>
        <v>-9.125</v>
      </c>
      <c r="F21" s="20">
        <f>+C21-J18</f>
        <v>24.359375</v>
      </c>
      <c r="G21" s="2"/>
      <c r="J21" t="s">
        <v>42</v>
      </c>
    </row>
    <row r="22" spans="2:14" x14ac:dyDescent="0.35">
      <c r="B22" s="11">
        <v>8</v>
      </c>
      <c r="C22">
        <v>35</v>
      </c>
      <c r="D22" s="2">
        <f t="shared" si="1"/>
        <v>24.875</v>
      </c>
      <c r="E22" s="2">
        <f t="shared" si="2"/>
        <v>10.125</v>
      </c>
      <c r="F22" s="20">
        <f>+C22-J19</f>
        <v>24.859375</v>
      </c>
      <c r="G22" s="2"/>
    </row>
    <row r="23" spans="2:14" x14ac:dyDescent="0.35">
      <c r="B23" s="11">
        <v>9</v>
      </c>
      <c r="C23">
        <v>23</v>
      </c>
      <c r="D23" s="2">
        <f t="shared" si="1"/>
        <v>25.625</v>
      </c>
      <c r="E23" s="2">
        <f t="shared" si="2"/>
        <v>-2.625</v>
      </c>
      <c r="F23" s="20">
        <f>+C23-J16</f>
        <v>25.359375</v>
      </c>
      <c r="G23" s="2"/>
      <c r="K23" s="32"/>
    </row>
    <row r="24" spans="2:14" x14ac:dyDescent="0.35">
      <c r="B24" s="11">
        <v>10</v>
      </c>
      <c r="C24">
        <v>28</v>
      </c>
      <c r="D24" s="2">
        <f t="shared" si="1"/>
        <v>26.625</v>
      </c>
      <c r="E24" s="2">
        <f t="shared" si="2"/>
        <v>1.375</v>
      </c>
      <c r="F24" s="20">
        <f>+C24-J17</f>
        <v>26.421875</v>
      </c>
      <c r="G24" s="2"/>
    </row>
    <row r="25" spans="2:14" x14ac:dyDescent="0.35">
      <c r="B25" s="11">
        <v>11</v>
      </c>
      <c r="C25">
        <v>18</v>
      </c>
      <c r="E25" s="2"/>
      <c r="F25" s="20">
        <f>+C25-J18</f>
        <v>27.359375</v>
      </c>
      <c r="G25" s="2"/>
    </row>
    <row r="26" spans="2:14" ht="15" thickBot="1" x14ac:dyDescent="0.4">
      <c r="B26" s="13">
        <v>12</v>
      </c>
      <c r="C26" s="5">
        <v>40</v>
      </c>
      <c r="D26" s="5"/>
      <c r="E26" s="14"/>
      <c r="F26" s="33">
        <f>+C26-J19</f>
        <v>29.859375</v>
      </c>
    </row>
    <row r="28" spans="2:14" x14ac:dyDescent="0.35">
      <c r="B28" t="s">
        <v>43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Compito</vt:lpstr>
      <vt:lpstr>Quesito 1</vt:lpstr>
      <vt:lpstr>Quesito 2</vt:lpstr>
      <vt:lpstr>Quesito 3</vt:lpstr>
      <vt:lpstr>Quesito 4</vt:lpstr>
      <vt:lpstr>Quesito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CANNATA ROBERTO</dc:creator>
  <cp:lastModifiedBy>CANNATA ROBERTO</cp:lastModifiedBy>
  <dcterms:created xsi:type="dcterms:W3CDTF">2024-12-28T08:47:49Z</dcterms:created>
  <dcterms:modified xsi:type="dcterms:W3CDTF">2026-01-31T10:23:42Z</dcterms:modified>
</cp:coreProperties>
</file>