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 userName="Lorenzo Cannata" algorithmName="SHA-512" hashValue="JB3F0Gbdk7eK/B7yG5MK4xhr+rrDjwCkiHcESGCZNZJas9agGLZZjUowFIsx/DT9ylRk5uFaA6QrDrvse7Wicg==" saltValue="T0F4foG92uLix95SuBIf9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6_17_02\"/>
    </mc:Choice>
  </mc:AlternateContent>
  <xr:revisionPtr revIDLastSave="0" documentId="8_{4F5EEF6E-67CD-4124-A085-A26EAAC9BEFE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5" l="1"/>
  <c r="E16" i="5"/>
  <c r="F16" i="5" s="1"/>
  <c r="E15" i="5"/>
  <c r="F15" i="5" s="1"/>
  <c r="C18" i="5" s="1"/>
  <c r="J32" i="5" l="1"/>
  <c r="J31" i="5"/>
  <c r="J30" i="5"/>
  <c r="C19" i="5"/>
  <c r="J29" i="5"/>
  <c r="J28" i="5"/>
  <c r="G16" i="5" s="1"/>
  <c r="C26" i="5" s="1"/>
  <c r="D35" i="5" s="1"/>
  <c r="C28" i="5" l="1"/>
  <c r="E20" i="5" s="1"/>
  <c r="B35" i="5"/>
  <c r="C29" i="6" l="1"/>
  <c r="J17" i="6" s="1"/>
  <c r="B29" i="6"/>
  <c r="B33" i="6" s="1"/>
  <c r="J18" i="6" s="1"/>
  <c r="B28" i="6"/>
  <c r="D24" i="6"/>
  <c r="C24" i="6"/>
  <c r="B24" i="6"/>
  <c r="C23" i="6"/>
  <c r="B23" i="6"/>
  <c r="B22" i="6"/>
  <c r="K18" i="6"/>
  <c r="K17" i="6"/>
  <c r="K16" i="6"/>
  <c r="J16" i="6"/>
  <c r="K15" i="6"/>
  <c r="D34" i="1"/>
  <c r="C34" i="1"/>
  <c r="E34" i="1" s="1"/>
  <c r="D33" i="1"/>
  <c r="C33" i="1"/>
  <c r="D26" i="1"/>
  <c r="C26" i="1"/>
  <c r="D25" i="1"/>
  <c r="C25" i="1"/>
  <c r="C18" i="1"/>
  <c r="E33" i="1" l="1"/>
  <c r="E26" i="1"/>
  <c r="E25" i="1"/>
  <c r="D28" i="1" s="1"/>
  <c r="D37" i="1"/>
</calcChain>
</file>

<file path=xl/sharedStrings.xml><?xml version="1.0" encoding="utf-8"?>
<sst xmlns="http://schemas.openxmlformats.org/spreadsheetml/2006/main" count="89" uniqueCount="63">
  <si>
    <t>Anno</t>
  </si>
  <si>
    <t>a)</t>
  </si>
  <si>
    <t>b)</t>
  </si>
  <si>
    <t>Q1</t>
  </si>
  <si>
    <t>Q2</t>
  </si>
  <si>
    <t>Dati</t>
  </si>
  <si>
    <t>Anno (t)</t>
  </si>
  <si>
    <t>P1</t>
  </si>
  <si>
    <t>P2</t>
  </si>
  <si>
    <t>Quesito a) L'indice Laspeyres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</si>
  <si>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perscript"/>
        <sz val="11"/>
        <color theme="1"/>
        <rFont val="Aptos Narrow"/>
        <family val="2"/>
        <scheme val="minor"/>
      </rPr>
      <t>L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</si>
  <si>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Quesito b1) Domanda bene 1 in volume e in base 0</t>
  </si>
  <si>
    <t>Prodotto 1</t>
  </si>
  <si>
    <t>Prodotto 2</t>
  </si>
  <si>
    <t>Totale</t>
  </si>
  <si>
    <t>var</t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</si>
  <si>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v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</si>
  <si>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r>
      <rPr>
        <b/>
        <vertAlign val="subscript"/>
        <sz val="11"/>
        <color theme="1"/>
        <rFont val="Aptos Narrow"/>
        <family val="2"/>
        <scheme val="minor"/>
      </rPr>
      <t>0</t>
    </r>
    <r>
      <rPr>
        <b/>
        <vertAlign val="superscript"/>
        <sz val="11"/>
        <color theme="1"/>
        <rFont val="Aptos Narrow"/>
        <family val="2"/>
        <scheme val="minor"/>
      </rPr>
      <t>q</t>
    </r>
    <r>
      <rPr>
        <b/>
        <sz val="11"/>
        <color theme="1"/>
        <rFont val="Aptos Narrow"/>
        <family val="2"/>
        <scheme val="minor"/>
      </rPr>
      <t>I</t>
    </r>
    <r>
      <rPr>
        <b/>
        <vertAlign val="subscript"/>
        <sz val="11"/>
        <color theme="1"/>
        <rFont val="Aptos Narrow"/>
        <family val="2"/>
        <scheme val="minor"/>
      </rPr>
      <t xml:space="preserve">1 </t>
    </r>
    <r>
      <rPr>
        <b/>
        <sz val="11"/>
        <color theme="1"/>
        <rFont val="Aptos Narrow"/>
        <family val="2"/>
        <scheme val="minor"/>
      </rPr>
      <t xml:space="preserve"> =</t>
    </r>
  </si>
  <si>
    <t>Imprese</t>
  </si>
  <si>
    <t>ROA</t>
  </si>
  <si>
    <t>CR</t>
  </si>
  <si>
    <t>PASSO</t>
  </si>
  <si>
    <t>UNITA'</t>
  </si>
  <si>
    <t>GRUPPI</t>
  </si>
  <si>
    <t>DISTANZA</t>
  </si>
  <si>
    <t>U1</t>
  </si>
  <si>
    <t>U1, U2, U3, U4</t>
  </si>
  <si>
    <t>U2</t>
  </si>
  <si>
    <t>G(U2, U4), U1, U3</t>
  </si>
  <si>
    <t>U3</t>
  </si>
  <si>
    <t>G(U2, U3, U4), U1</t>
  </si>
  <si>
    <t>U4</t>
  </si>
  <si>
    <t>G(U1,U2, U3, U4)</t>
  </si>
  <si>
    <t>PASSO 1</t>
  </si>
  <si>
    <t>PASSO 2</t>
  </si>
  <si>
    <t>U2-U4</t>
  </si>
  <si>
    <t>U2-U4-U3</t>
  </si>
  <si>
    <t>Divido in due gruppi</t>
  </si>
  <si>
    <t>U2,U3,U4</t>
  </si>
  <si>
    <r>
      <t>W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</si>
  <si>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</si>
  <si>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r>
      <t>sum(y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</si>
  <si>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r>
      <t>E*(y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</si>
  <si>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r>
      <t>var.corr(y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</si>
  <si>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t>M</t>
  </si>
  <si>
    <t>F</t>
  </si>
  <si>
    <t>E(y)</t>
  </si>
  <si>
    <r>
      <t>E(y</t>
    </r>
    <r>
      <rPr>
        <vertAlign val="subscript"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>)</t>
    </r>
  </si>
  <si>
    <t>c)</t>
  </si>
  <si>
    <r>
      <t>H</t>
    </r>
    <r>
      <rPr>
        <vertAlign val="subscript"/>
        <sz val="11"/>
        <color theme="1"/>
        <rFont val="Aptos Narrow"/>
        <family val="2"/>
        <scheme val="minor"/>
      </rPr>
      <t>0</t>
    </r>
    <r>
      <rPr>
        <vertAlign val="superscript"/>
        <sz val="11"/>
        <color theme="1"/>
        <rFont val="Aptos Narrow"/>
        <family val="2"/>
        <scheme val="minor"/>
      </rPr>
      <t>F</t>
    </r>
  </si>
  <si>
    <t>Campione piccolo  e varianza ignota -&gt; uso la statistica t-student con n-1 gradi di libertà</t>
  </si>
  <si>
    <t>Mi serve l'errore standard</t>
  </si>
  <si>
    <t>ES(y)</t>
  </si>
  <si>
    <t xml:space="preserve">alfa </t>
  </si>
  <si>
    <t>Maschi</t>
  </si>
  <si>
    <t>yh</t>
  </si>
  <si>
    <t>(yh-E(yh))^2</t>
  </si>
  <si>
    <t>Femmine</t>
  </si>
  <si>
    <t>t-test</t>
  </si>
  <si>
    <t>t-crit+</t>
  </si>
  <si>
    <t>t-crit-</t>
  </si>
  <si>
    <t>Intervallo di confidenza</t>
  </si>
  <si>
    <r>
      <t xml:space="preserve">&lt;= </t>
    </r>
    <r>
      <rPr>
        <sz val="11"/>
        <color theme="1"/>
        <rFont val="Aptos Narrow"/>
        <family val="2"/>
      </rPr>
      <t>μ</t>
    </r>
    <r>
      <rPr>
        <vertAlign val="superscript"/>
        <sz val="11"/>
        <color theme="1"/>
        <rFont val="Aptos Narrow"/>
        <family val="2"/>
      </rPr>
      <t>F</t>
    </r>
    <r>
      <rPr>
        <sz val="11"/>
        <color theme="1"/>
        <rFont val="Aptos Narrow"/>
        <family val="2"/>
        <scheme val="minor"/>
      </rPr>
      <t xml:space="preserve"> &lt;=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</si>
</sst>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164" fontId="0" fillId="0" borderId="0" xfId="0" applyNumberFormat="1"/>
    <xf numFmtId="0" fontId="2" fillId="0" borderId="0" xfId="0" applyFont="1"/>
    <xf numFmtId="164" fontId="0" fillId="0" borderId="1" xfId="0" applyNumberFormat="1" applyBorder="1"/>
    <xf numFmtId="0" fontId="0" fillId="0" borderId="2" xfId="0" applyBorder="1"/>
    <xf numFmtId="164" fontId="0" fillId="0" borderId="3" xfId="0" applyNumberFormat="1" applyBorder="1"/>
    <xf numFmtId="0" fontId="0" fillId="2" borderId="0" xfId="0" applyFill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164" fontId="0" fillId="0" borderId="8" xfId="0" applyNumberFormat="1" applyBorder="1"/>
    <xf numFmtId="0" fontId="0" fillId="0" borderId="1" xfId="0" applyBorder="1"/>
    <xf numFmtId="164" fontId="0" fillId="0" borderId="2" xfId="0" applyNumberFormat="1" applyBorder="1"/>
    <xf numFmtId="0" fontId="3" fillId="0" borderId="0" xfId="0" applyFont="1"/>
    <xf numFmtId="0" fontId="2" fillId="2" borderId="0" xfId="0" applyFont="1" applyFill="1"/>
    <xf numFmtId="165" fontId="2" fillId="2" borderId="0" xfId="0" applyNumberFormat="1" applyFont="1" applyFill="1"/>
    <xf numFmtId="165" fontId="0" fillId="0" borderId="0" xfId="0" applyNumberFormat="1"/>
    <xf numFmtId="166" fontId="0" fillId="0" borderId="0" xfId="0" applyNumberFormat="1"/>
    <xf numFmtId="9" fontId="0" fillId="0" borderId="0" xfId="1" applyFont="1"/>
    <xf numFmtId="0" fontId="2" fillId="3" borderId="9" xfId="0" applyFont="1" applyFill="1" applyBorder="1"/>
    <xf numFmtId="0" fontId="0" fillId="3" borderId="9" xfId="0" applyFill="1" applyBorder="1"/>
    <xf numFmtId="0" fontId="0" fillId="0" borderId="9" xfId="0" applyBorder="1"/>
    <xf numFmtId="2" fontId="0" fillId="0" borderId="9" xfId="0" applyNumberFormat="1" applyBorder="1"/>
    <xf numFmtId="2" fontId="6" fillId="0" borderId="9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3" xfId="0" applyBorder="1"/>
    <xf numFmtId="9" fontId="0" fillId="0" borderId="0" xfId="1" applyFont="1" applyBorder="1"/>
    <xf numFmtId="2" fontId="0" fillId="0" borderId="14" xfId="0" applyNumberFormat="1" applyBorder="1"/>
    <xf numFmtId="0" fontId="0" fillId="0" borderId="15" xfId="0" applyBorder="1"/>
    <xf numFmtId="9" fontId="0" fillId="0" borderId="16" xfId="1" applyFont="1" applyBorder="1"/>
    <xf numFmtId="0" fontId="0" fillId="0" borderId="16" xfId="0" applyBorder="1"/>
    <xf numFmtId="164" fontId="0" fillId="0" borderId="16" xfId="0" applyNumberFormat="1" applyBorder="1"/>
    <xf numFmtId="2" fontId="0" fillId="0" borderId="17" xfId="0" applyNumberFormat="1" applyBorder="1"/>
    <xf numFmtId="164" fontId="0" fillId="2" borderId="0" xfId="0" applyNumberFormat="1" applyFill="1"/>
    <xf numFmtId="0" fontId="3" fillId="2" borderId="0" xfId="0" applyFont="1" applyFill="1"/>
    <xf numFmtId="2" fontId="2" fillId="0" borderId="0" xfId="0" applyNumberFormat="1" applyFont="1"/>
    <xf numFmtId="1" fontId="0" fillId="0" borderId="14" xfId="0" applyNumberFormat="1" applyBorder="1"/>
    <xf numFmtId="1" fontId="0" fillId="0" borderId="17" xfId="0" applyNumberForma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[1]Foglio8!$J$4:$J$7</c:f>
              <c:numCache>
                <c:formatCode>General</c:formatCode>
                <c:ptCount val="4"/>
                <c:pt idx="0">
                  <c:v>0</c:v>
                </c:pt>
                <c:pt idx="1">
                  <c:v>0.48999999999999988</c:v>
                </c:pt>
                <c:pt idx="2">
                  <c:v>0.62</c:v>
                </c:pt>
                <c:pt idx="3">
                  <c:v>1.63</c:v>
                </c:pt>
              </c:numCache>
            </c:numRef>
          </c:xVal>
          <c:yVal>
            <c:numRef>
              <c:f>[1]Foglio8!$K$4:$K$7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DE-4318-8BE1-3B23AD3B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6487456"/>
        <c:axId val="696486016"/>
      </c:scatterChart>
      <c:valAx>
        <c:axId val="696487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486016"/>
        <c:crosses val="autoZero"/>
        <c:crossBetween val="midCat"/>
      </c:valAx>
      <c:valAx>
        <c:axId val="69648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96487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5" Type="http://schemas.openxmlformats.org/officeDocument/2006/relationships/image" Target="../media/image22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372208</xdr:colOff>
      <xdr:row>38</xdr:row>
      <xdr:rowOff>99415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14D5C212-2B79-AF60-4234-C7D62BABE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49008" cy="7097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239713</xdr:colOff>
      <xdr:row>4</xdr:row>
      <xdr:rowOff>72790</xdr:rowOff>
    </xdr:from>
    <xdr:to>
      <xdr:col>11</xdr:col>
      <xdr:colOff>412756</xdr:colOff>
      <xdr:row>20</xdr:row>
      <xdr:rowOff>116730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63BDE11-A0B3-46F1-B677-DFE4E1DD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2088" y="803040"/>
          <a:ext cx="5673731" cy="2964940"/>
        </a:xfrm>
        <a:prstGeom prst="rect">
          <a:avLst/>
        </a:prstGeom>
      </xdr:spPr>
    </xdr:pic>
    <xdr:clientData/>
  </xdr:twoCellAnchor>
  <xdr:twoCellAnchor editAs="oneCell">
    <xdr:from>
      <xdr:col>1</xdr:col>
      <xdr:colOff>334092</xdr:colOff>
      <xdr:row>22</xdr:row>
      <xdr:rowOff>98786</xdr:rowOff>
    </xdr:from>
    <xdr:to>
      <xdr:col>12</xdr:col>
      <xdr:colOff>296871</xdr:colOff>
      <xdr:row>40</xdr:row>
      <xdr:rowOff>79376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4E76F18-AE5F-47EA-9A60-8ECDB3D04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5280" y="4115161"/>
          <a:ext cx="6685841" cy="32667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14</xdr:col>
      <xdr:colOff>361522</xdr:colOff>
      <xdr:row>3</xdr:row>
      <xdr:rowOff>109629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7B1FE82-3F85-EFC6-B75C-0B782C4B9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1188" y="0"/>
          <a:ext cx="8306959" cy="6573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604187</xdr:colOff>
      <xdr:row>2</xdr:row>
      <xdr:rowOff>168349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1EDD0CB-93AB-A000-086E-197F2DCAE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16062" cy="5334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12</xdr:col>
      <xdr:colOff>224375</xdr:colOff>
      <xdr:row>19</xdr:row>
      <xdr:rowOff>126016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505E112-4E0C-4E6C-AC7F-1A55ED6E5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0250"/>
          <a:ext cx="7558625" cy="28644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-1</xdr:rowOff>
    </xdr:from>
    <xdr:to>
      <xdr:col>11</xdr:col>
      <xdr:colOff>206375</xdr:colOff>
      <xdr:row>40</xdr:row>
      <xdr:rowOff>136303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5C2F68D-DB1B-4C1F-8A6D-891B78F32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33812"/>
          <a:ext cx="6929438" cy="36049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558369</xdr:colOff>
      <xdr:row>15</xdr:row>
      <xdr:rowOff>63500</xdr:rowOff>
    </xdr:from>
    <xdr:to>
      <xdr:col>15</xdr:col>
      <xdr:colOff>245500</xdr:colOff>
      <xdr:row>21</xdr:row>
      <xdr:rowOff>44450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0C20E50-6958-47AC-A57E-3AA258D92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119" y="1739900"/>
          <a:ext cx="4563931" cy="1085850"/>
        </a:xfrm>
        <a:prstGeom prst="rect">
          <a:avLst/>
        </a:prstGeom>
      </xdr:spPr>
    </xdr:pic>
    <xdr:clientData/>
  </xdr:twoCellAnchor>
  <xdr:twoCellAnchor editAs="oneCell">
    <xdr:from>
      <xdr:col>6</xdr:col>
      <xdr:colOff>44838</xdr:colOff>
      <xdr:row>20</xdr:row>
      <xdr:rowOff>177800</xdr:rowOff>
    </xdr:from>
    <xdr:to>
      <xdr:col>14</xdr:col>
      <xdr:colOff>162626</xdr:colOff>
      <xdr:row>25</xdr:row>
      <xdr:rowOff>63500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E9FD6D5-22C8-4B82-AA9B-F6F915E29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38988" y="2813050"/>
          <a:ext cx="4994588" cy="8064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20</xdr:row>
      <xdr:rowOff>171450</xdr:rowOff>
    </xdr:from>
    <xdr:to>
      <xdr:col>17</xdr:col>
      <xdr:colOff>524485</xdr:colOff>
      <xdr:row>24</xdr:row>
      <xdr:rowOff>42280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81B5CD25-0126-4533-865D-977254C7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70950" y="2806700"/>
          <a:ext cx="2353285" cy="607430"/>
        </a:xfrm>
        <a:prstGeom prst="rect">
          <a:avLst/>
        </a:prstGeom>
      </xdr:spPr>
    </xdr:pic>
    <xdr:clientData/>
  </xdr:twoCellAnchor>
  <xdr:twoCellAnchor editAs="oneCell">
    <xdr:from>
      <xdr:col>13</xdr:col>
      <xdr:colOff>520700</xdr:colOff>
      <xdr:row>30</xdr:row>
      <xdr:rowOff>162382</xdr:rowOff>
    </xdr:from>
    <xdr:to>
      <xdr:col>23</xdr:col>
      <xdr:colOff>52092</xdr:colOff>
      <xdr:row>36</xdr:row>
      <xdr:rowOff>37589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9975FD4-158F-4DA3-94FF-760565634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82050" y="4696282"/>
          <a:ext cx="5627392" cy="980107"/>
        </a:xfrm>
        <a:prstGeom prst="rect">
          <a:avLst/>
        </a:prstGeom>
      </xdr:spPr>
    </xdr:pic>
    <xdr:clientData/>
  </xdr:twoCellAnchor>
  <xdr:twoCellAnchor editAs="oneCell">
    <xdr:from>
      <xdr:col>6</xdr:col>
      <xdr:colOff>70808</xdr:colOff>
      <xdr:row>30</xdr:row>
      <xdr:rowOff>176388</xdr:rowOff>
    </xdr:from>
    <xdr:to>
      <xdr:col>13</xdr:col>
      <xdr:colOff>479777</xdr:colOff>
      <xdr:row>35</xdr:row>
      <xdr:rowOff>135335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96DD7032-B042-405D-AA3E-8C90B1866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64958" y="4710288"/>
          <a:ext cx="4676169" cy="879697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9</xdr:col>
      <xdr:colOff>234950</xdr:colOff>
      <xdr:row>8</xdr:row>
      <xdr:rowOff>142856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3262835-4B99-B4FA-0938-47C617612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650" y="0"/>
          <a:ext cx="5937250" cy="16160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23</xdr:row>
      <xdr:rowOff>0</xdr:rowOff>
    </xdr:from>
    <xdr:to>
      <xdr:col>17</xdr:col>
      <xdr:colOff>23157</xdr:colOff>
      <xdr:row>25</xdr:row>
      <xdr:rowOff>111107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DD4AECB-7165-44EB-A5D7-F7C78D1CE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8350" y="4324350"/>
          <a:ext cx="3776007" cy="47940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40</xdr:row>
      <xdr:rowOff>22546</xdr:rowOff>
    </xdr:from>
    <xdr:to>
      <xdr:col>17</xdr:col>
      <xdr:colOff>404207</xdr:colOff>
      <xdr:row>47</xdr:row>
      <xdr:rowOff>163726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50982A6-A7A7-46B0-A069-68F5D7382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3600" y="7515546"/>
          <a:ext cx="4061807" cy="1430230"/>
        </a:xfrm>
        <a:prstGeom prst="rect">
          <a:avLst/>
        </a:prstGeom>
      </xdr:spPr>
    </xdr:pic>
    <xdr:clientData/>
  </xdr:twoCellAnchor>
  <xdr:twoCellAnchor editAs="oneCell">
    <xdr:from>
      <xdr:col>11</xdr:col>
      <xdr:colOff>387350</xdr:colOff>
      <xdr:row>25</xdr:row>
      <xdr:rowOff>158750</xdr:rowOff>
    </xdr:from>
    <xdr:to>
      <xdr:col>16</xdr:col>
      <xdr:colOff>89472</xdr:colOff>
      <xdr:row>30</xdr:row>
      <xdr:rowOff>5476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3FDA38E-980D-45C8-A55D-FAE557AE1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4851400"/>
          <a:ext cx="2750122" cy="767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14</xdr:col>
      <xdr:colOff>152591</xdr:colOff>
      <xdr:row>35</xdr:row>
      <xdr:rowOff>177922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94CC8A0E-C384-4147-9233-2EDEB1019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3200" y="5797550"/>
          <a:ext cx="1371791" cy="914522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</xdr:row>
      <xdr:rowOff>76200</xdr:rowOff>
    </xdr:from>
    <xdr:to>
      <xdr:col>9</xdr:col>
      <xdr:colOff>25400</xdr:colOff>
      <xdr:row>11</xdr:row>
      <xdr:rowOff>7367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3D13CC73-4397-62F7-1F71-F6CDEE2C5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2750" y="260350"/>
          <a:ext cx="5365750" cy="17726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603250</xdr:colOff>
      <xdr:row>40</xdr:row>
      <xdr:rowOff>112864</xdr:rowOff>
    </xdr:from>
    <xdr:to>
      <xdr:col>14</xdr:col>
      <xdr:colOff>534764</xdr:colOff>
      <xdr:row>52</xdr:row>
      <xdr:rowOff>162357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7A21E70-684C-46CD-BA45-93B509415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1650" y="7478864"/>
          <a:ext cx="7132414" cy="2259293"/>
        </a:xfrm>
        <a:prstGeom prst="rect">
          <a:avLst/>
        </a:prstGeom>
      </xdr:spPr>
    </xdr:pic>
    <xdr:clientData/>
  </xdr:twoCellAnchor>
  <xdr:twoCellAnchor editAs="oneCell">
    <xdr:from>
      <xdr:col>11</xdr:col>
      <xdr:colOff>323850</xdr:colOff>
      <xdr:row>19</xdr:row>
      <xdr:rowOff>25400</xdr:rowOff>
    </xdr:from>
    <xdr:to>
      <xdr:col>16</xdr:col>
      <xdr:colOff>391359</xdr:colOff>
      <xdr:row>22</xdr:row>
      <xdr:rowOff>64252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F71BCE1-8B83-4443-9BC9-5B5B41EE9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4350" y="3524250"/>
          <a:ext cx="3115509" cy="591302"/>
        </a:xfrm>
        <a:prstGeom prst="rect">
          <a:avLst/>
        </a:prstGeom>
      </xdr:spPr>
    </xdr:pic>
    <xdr:clientData/>
  </xdr:twoCellAnchor>
  <xdr:twoCellAnchor editAs="oneCell">
    <xdr:from>
      <xdr:col>11</xdr:col>
      <xdr:colOff>203200</xdr:colOff>
      <xdr:row>24</xdr:row>
      <xdr:rowOff>100108</xdr:rowOff>
    </xdr:from>
    <xdr:to>
      <xdr:col>21</xdr:col>
      <xdr:colOff>201553</xdr:colOff>
      <xdr:row>28</xdr:row>
      <xdr:rowOff>79554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2A5A40A-479F-4498-BE0A-B8F0898D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13700" y="4519708"/>
          <a:ext cx="6094353" cy="716046"/>
        </a:xfrm>
        <a:prstGeom prst="rect">
          <a:avLst/>
        </a:prstGeom>
      </xdr:spPr>
    </xdr:pic>
    <xdr:clientData/>
  </xdr:twoCellAnchor>
  <xdr:twoCellAnchor>
    <xdr:from>
      <xdr:col>5</xdr:col>
      <xdr:colOff>212725</xdr:colOff>
      <xdr:row>24</xdr:row>
      <xdr:rowOff>25400</xdr:rowOff>
    </xdr:from>
    <xdr:to>
      <xdr:col>11</xdr:col>
      <xdr:colOff>22225</xdr:colOff>
      <xdr:row>39</xdr:row>
      <xdr:rowOff>6350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F8DA2BA-C3F6-4F23-AFB7-594FA320E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10702</xdr:colOff>
      <xdr:row>10</xdr:row>
      <xdr:rowOff>114574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FD722047-751D-B1AD-54A8-A779E96E4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430802" cy="1962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ber\Desktop\poggia.xlsx" TargetMode="External"/><Relationship Id="rId1" Type="http://schemas.openxmlformats.org/officeDocument/2006/relationships/externalLinkPath" Target="/Users/rober/Desktop/pogg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2"/>
      <sheetName val="Foglio6"/>
      <sheetName val="Foglio7"/>
      <sheetName val="Foglio8"/>
    </sheetNames>
    <sheetDataSet>
      <sheetData sheetId="0"/>
      <sheetData sheetId="1"/>
      <sheetData sheetId="2"/>
      <sheetData sheetId="3">
        <row r="4">
          <cell r="J4">
            <v>0</v>
          </cell>
          <cell r="K4">
            <v>4</v>
          </cell>
        </row>
        <row r="5">
          <cell r="J5">
            <v>0.48999999999999988</v>
          </cell>
          <cell r="K5">
            <v>3</v>
          </cell>
        </row>
        <row r="6">
          <cell r="J6">
            <v>0.62</v>
          </cell>
          <cell r="K6">
            <v>2</v>
          </cell>
        </row>
        <row r="7">
          <cell r="J7">
            <v>1.63</v>
          </cell>
          <cell r="K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abSelected="1" workbookViewId="0">
      <selection activeCell="K12" sqref="K12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zoomScale="80" zoomScaleNormal="80" workbookViewId="0">
      <selection activeCell="P18" sqref="P1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zoomScale="80" zoomScaleNormal="80" workbookViewId="0">
      <selection activeCell="O8" sqref="O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0:F37"/>
  <sheetViews>
    <sheetView workbookViewId="0">
      <selection activeCell="E18" sqref="E18"/>
    </sheetView>
  </sheetViews>
  <sheetFormatPr defaultRowHeight="14.5" x14ac:dyDescent="0.35"/>
  <cols>
    <col min="3" max="3" width="10.81640625" customWidth="1"/>
    <col min="4" max="4" width="9.7265625" customWidth="1"/>
    <col min="5" max="5" width="10.453125" customWidth="1"/>
  </cols>
  <sheetData>
    <row r="10" spans="1:6" ht="15" thickBot="1" x14ac:dyDescent="0.4">
      <c r="A10" t="s">
        <v>5</v>
      </c>
    </row>
    <row r="11" spans="1:6" ht="15" thickBot="1" x14ac:dyDescent="0.4">
      <c r="B11" s="7" t="s">
        <v>6</v>
      </c>
      <c r="C11" s="8" t="s">
        <v>7</v>
      </c>
      <c r="D11" s="8" t="s">
        <v>3</v>
      </c>
      <c r="E11" s="8" t="s">
        <v>8</v>
      </c>
      <c r="F11" s="9" t="s">
        <v>4</v>
      </c>
    </row>
    <row r="12" spans="1:6" x14ac:dyDescent="0.35">
      <c r="B12" s="10">
        <v>2024</v>
      </c>
      <c r="C12" s="1">
        <v>3</v>
      </c>
      <c r="D12" s="1">
        <v>10</v>
      </c>
      <c r="E12" s="1">
        <v>6</v>
      </c>
      <c r="F12" s="11">
        <v>9</v>
      </c>
    </row>
    <row r="13" spans="1:6" ht="15" thickBot="1" x14ac:dyDescent="0.4">
      <c r="B13" s="12">
        <v>2025</v>
      </c>
      <c r="C13" s="13">
        <v>4</v>
      </c>
      <c r="D13" s="13">
        <v>12</v>
      </c>
      <c r="E13" s="13">
        <v>7</v>
      </c>
      <c r="F13" s="5">
        <v>10</v>
      </c>
    </row>
    <row r="14" spans="1:6" x14ac:dyDescent="0.35">
      <c r="C14" s="1"/>
      <c r="D14" s="1"/>
      <c r="E14" s="1"/>
      <c r="F14" s="1"/>
    </row>
    <row r="16" spans="1:6" x14ac:dyDescent="0.35">
      <c r="A16" s="14" t="s">
        <v>9</v>
      </c>
      <c r="B16" s="14"/>
      <c r="C16" s="14"/>
    </row>
    <row r="18" spans="1:6" ht="17.5" x14ac:dyDescent="0.45">
      <c r="B18" s="15" t="s">
        <v>10</v>
      </c>
      <c r="C18" s="16">
        <f>+(C13*D12+E13*F12)/(C12*D12+E12*F12)</f>
        <v>1.2261904761904763</v>
      </c>
    </row>
    <row r="19" spans="1:6" x14ac:dyDescent="0.35">
      <c r="C19" s="17"/>
      <c r="D19" s="1"/>
      <c r="E19" s="1"/>
      <c r="F19" s="1"/>
    </row>
    <row r="20" spans="1:6" x14ac:dyDescent="0.35">
      <c r="D20" s="1"/>
      <c r="E20" s="18"/>
      <c r="F20" s="1"/>
    </row>
    <row r="22" spans="1:6" x14ac:dyDescent="0.35">
      <c r="A22" s="14" t="s">
        <v>11</v>
      </c>
    </row>
    <row r="23" spans="1:6" ht="15" thickBot="1" x14ac:dyDescent="0.4"/>
    <row r="24" spans="1:6" ht="15" thickBot="1" x14ac:dyDescent="0.4">
      <c r="B24" s="7" t="s">
        <v>0</v>
      </c>
      <c r="C24" s="8" t="s">
        <v>12</v>
      </c>
      <c r="D24" s="8" t="s">
        <v>13</v>
      </c>
      <c r="E24" s="9" t="s">
        <v>14</v>
      </c>
    </row>
    <row r="25" spans="1:6" x14ac:dyDescent="0.35">
      <c r="B25" s="10">
        <v>0</v>
      </c>
      <c r="C25" s="1">
        <f>+C12*D12</f>
        <v>30</v>
      </c>
      <c r="D25" s="1">
        <f>+E12*F12</f>
        <v>54</v>
      </c>
      <c r="E25" s="11">
        <f>+C25+D25</f>
        <v>84</v>
      </c>
    </row>
    <row r="26" spans="1:6" ht="15" thickBot="1" x14ac:dyDescent="0.4">
      <c r="B26" s="12">
        <v>1</v>
      </c>
      <c r="C26" s="13">
        <f>+C13*D13</f>
        <v>48</v>
      </c>
      <c r="D26" s="13">
        <f>+E13*F13</f>
        <v>70</v>
      </c>
      <c r="E26" s="5">
        <f>+C26+D26</f>
        <v>118</v>
      </c>
    </row>
    <row r="27" spans="1:6" x14ac:dyDescent="0.35">
      <c r="D27" s="19"/>
    </row>
    <row r="28" spans="1:6" ht="17.5" x14ac:dyDescent="0.45">
      <c r="B28" s="15" t="s">
        <v>15</v>
      </c>
      <c r="C28" s="15" t="s">
        <v>16</v>
      </c>
      <c r="D28" s="15">
        <f>+E26/E25-1</f>
        <v>0.40476190476190466</v>
      </c>
    </row>
    <row r="30" spans="1:6" x14ac:dyDescent="0.35">
      <c r="A30" s="14" t="s">
        <v>11</v>
      </c>
    </row>
    <row r="31" spans="1:6" ht="15" thickBot="1" x14ac:dyDescent="0.4"/>
    <row r="32" spans="1:6" ht="15" thickBot="1" x14ac:dyDescent="0.4">
      <c r="B32" s="7" t="s">
        <v>0</v>
      </c>
      <c r="C32" s="8" t="s">
        <v>12</v>
      </c>
      <c r="D32" s="8" t="s">
        <v>13</v>
      </c>
      <c r="E32" s="9" t="s">
        <v>14</v>
      </c>
    </row>
    <row r="33" spans="2:5" x14ac:dyDescent="0.35">
      <c r="B33" s="10">
        <v>0</v>
      </c>
      <c r="C33" s="1">
        <f>+C12*D12</f>
        <v>30</v>
      </c>
      <c r="D33" s="1">
        <f>+E12*F12</f>
        <v>54</v>
      </c>
      <c r="E33" s="11">
        <f>+C33+D33</f>
        <v>84</v>
      </c>
    </row>
    <row r="34" spans="2:5" ht="15" thickBot="1" x14ac:dyDescent="0.4">
      <c r="B34" s="12">
        <v>1</v>
      </c>
      <c r="C34" s="13">
        <f>+C12*D13</f>
        <v>36</v>
      </c>
      <c r="D34" s="13">
        <f>+E12*F13</f>
        <v>60</v>
      </c>
      <c r="E34" s="5">
        <f>+C34+D34</f>
        <v>96</v>
      </c>
    </row>
    <row r="37" spans="2:5" ht="17.5" x14ac:dyDescent="0.45">
      <c r="B37" s="15" t="s">
        <v>15</v>
      </c>
      <c r="C37" s="15" t="s">
        <v>17</v>
      </c>
      <c r="D37" s="15">
        <f>+E34/E33-1</f>
        <v>0.14285714285714279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14:J35"/>
  <sheetViews>
    <sheetView workbookViewId="0">
      <selection activeCell="J18" sqref="J18"/>
    </sheetView>
  </sheetViews>
  <sheetFormatPr defaultRowHeight="14.5" x14ac:dyDescent="0.35"/>
  <cols>
    <col min="3" max="3" width="9.36328125" bestFit="1" customWidth="1"/>
    <col min="7" max="7" width="11.90625" customWidth="1"/>
    <col min="10" max="10" width="12.1796875" customWidth="1"/>
  </cols>
  <sheetData>
    <row r="14" spans="2:7" ht="16.5" x14ac:dyDescent="0.45">
      <c r="B14" s="25"/>
      <c r="C14" s="26" t="s">
        <v>39</v>
      </c>
      <c r="D14" s="26" t="s">
        <v>40</v>
      </c>
      <c r="E14" s="26" t="s">
        <v>41</v>
      </c>
      <c r="F14" s="26" t="s">
        <v>42</v>
      </c>
      <c r="G14" s="27" t="s">
        <v>43</v>
      </c>
    </row>
    <row r="15" spans="2:7" x14ac:dyDescent="0.35">
      <c r="B15" s="28" t="s">
        <v>44</v>
      </c>
      <c r="C15" s="29">
        <v>0.4</v>
      </c>
      <c r="D15">
        <v>3</v>
      </c>
      <c r="E15">
        <f>SUM(F28:F30)</f>
        <v>549</v>
      </c>
      <c r="F15" s="1">
        <f>+E15/D15</f>
        <v>183</v>
      </c>
      <c r="G15" s="30"/>
    </row>
    <row r="16" spans="2:7" x14ac:dyDescent="0.35">
      <c r="B16" s="31" t="s">
        <v>45</v>
      </c>
      <c r="C16" s="32">
        <v>0.6</v>
      </c>
      <c r="D16" s="33">
        <v>5</v>
      </c>
      <c r="E16" s="33">
        <f>SUM(I28:I32)</f>
        <v>824</v>
      </c>
      <c r="F16" s="34">
        <f>+E16/D16</f>
        <v>164.8</v>
      </c>
      <c r="G16" s="35">
        <f>SUM(J28:J32)/(5-1)</f>
        <v>49.699999999999996</v>
      </c>
    </row>
    <row r="18" spans="1:10" x14ac:dyDescent="0.35">
      <c r="A18" t="s">
        <v>1</v>
      </c>
      <c r="B18" t="s">
        <v>46</v>
      </c>
      <c r="C18" s="36">
        <f>+C15*F15+C16*F16</f>
        <v>172.08</v>
      </c>
    </row>
    <row r="19" spans="1:10" ht="16.5" x14ac:dyDescent="0.45">
      <c r="A19" t="s">
        <v>2</v>
      </c>
      <c r="B19" t="s">
        <v>47</v>
      </c>
      <c r="C19" s="36">
        <f>+F16</f>
        <v>164.8</v>
      </c>
    </row>
    <row r="20" spans="1:10" ht="17.5" x14ac:dyDescent="0.45">
      <c r="A20" t="s">
        <v>48</v>
      </c>
      <c r="B20" t="s">
        <v>49</v>
      </c>
      <c r="C20" s="1">
        <v>155</v>
      </c>
      <c r="E20" s="37" t="str">
        <f>IF(C28&lt;=-1*C29,"Rifiuto ipotesi H0",IF(C28&gt;=C29,"Rifiuto ipotesi HO","Accetto ipotesi HO"))</f>
        <v>Rifiuto ipotesi HO</v>
      </c>
      <c r="F20" s="6"/>
    </row>
    <row r="21" spans="1:10" x14ac:dyDescent="0.35">
      <c r="C21" s="1"/>
    </row>
    <row r="23" spans="1:10" x14ac:dyDescent="0.35">
      <c r="B23" t="s">
        <v>50</v>
      </c>
    </row>
    <row r="24" spans="1:10" x14ac:dyDescent="0.35">
      <c r="B24" t="s">
        <v>51</v>
      </c>
    </row>
    <row r="26" spans="1:10" x14ac:dyDescent="0.35">
      <c r="B26" t="s">
        <v>52</v>
      </c>
      <c r="C26" s="1">
        <f>SQRT(G16/5)</f>
        <v>3.1527765540868891</v>
      </c>
    </row>
    <row r="27" spans="1:10" x14ac:dyDescent="0.35">
      <c r="B27" t="s">
        <v>53</v>
      </c>
      <c r="C27">
        <v>0.05</v>
      </c>
      <c r="E27" s="25" t="s">
        <v>54</v>
      </c>
      <c r="F27" s="26" t="s">
        <v>55</v>
      </c>
      <c r="G27" s="26" t="s">
        <v>56</v>
      </c>
      <c r="H27" s="25" t="s">
        <v>57</v>
      </c>
      <c r="I27" s="26" t="s">
        <v>55</v>
      </c>
      <c r="J27" s="27" t="s">
        <v>56</v>
      </c>
    </row>
    <row r="28" spans="1:10" x14ac:dyDescent="0.35">
      <c r="B28" s="2" t="s">
        <v>58</v>
      </c>
      <c r="C28" s="38">
        <f>+(F16-C20)/C26</f>
        <v>3.1083712505082044</v>
      </c>
      <c r="E28" s="28">
        <v>1</v>
      </c>
      <c r="F28">
        <v>188</v>
      </c>
      <c r="H28" s="28">
        <v>1</v>
      </c>
      <c r="I28">
        <v>160</v>
      </c>
      <c r="J28" s="39">
        <f>+(I28-$F$16)^2</f>
        <v>23.040000000000109</v>
      </c>
    </row>
    <row r="29" spans="1:10" x14ac:dyDescent="0.35">
      <c r="B29" t="s">
        <v>59</v>
      </c>
      <c r="C29" s="17">
        <v>2.7759999999999998</v>
      </c>
      <c r="E29" s="28">
        <v>2</v>
      </c>
      <c r="F29">
        <v>181</v>
      </c>
      <c r="H29" s="28">
        <v>2</v>
      </c>
      <c r="I29">
        <v>169</v>
      </c>
      <c r="J29" s="39">
        <f t="shared" ref="J29:J32" si="0">+(I29-$F$16)^2</f>
        <v>17.639999999999905</v>
      </c>
    </row>
    <row r="30" spans="1:10" x14ac:dyDescent="0.35">
      <c r="B30" t="s">
        <v>60</v>
      </c>
      <c r="C30">
        <f>+C29*-1</f>
        <v>-2.7759999999999998</v>
      </c>
      <c r="E30" s="28">
        <v>3</v>
      </c>
      <c r="F30">
        <v>180</v>
      </c>
      <c r="H30" s="28">
        <v>3</v>
      </c>
      <c r="I30">
        <v>158</v>
      </c>
      <c r="J30" s="39">
        <f t="shared" si="0"/>
        <v>46.240000000000151</v>
      </c>
    </row>
    <row r="31" spans="1:10" x14ac:dyDescent="0.35">
      <c r="E31" s="28"/>
      <c r="H31" s="28">
        <v>4</v>
      </c>
      <c r="I31">
        <v>162</v>
      </c>
      <c r="J31" s="39">
        <f t="shared" si="0"/>
        <v>7.8400000000000638</v>
      </c>
    </row>
    <row r="32" spans="1:10" x14ac:dyDescent="0.35">
      <c r="E32" s="31"/>
      <c r="F32" s="33"/>
      <c r="G32" s="33"/>
      <c r="H32" s="31">
        <v>5</v>
      </c>
      <c r="I32" s="33">
        <v>175</v>
      </c>
      <c r="J32" s="40">
        <f t="shared" si="0"/>
        <v>104.03999999999976</v>
      </c>
    </row>
    <row r="33" spans="2:4" ht="15" thickBot="1" x14ac:dyDescent="0.4"/>
    <row r="34" spans="2:4" x14ac:dyDescent="0.35">
      <c r="B34" s="41" t="s">
        <v>61</v>
      </c>
      <c r="C34" s="42"/>
      <c r="D34" s="43"/>
    </row>
    <row r="35" spans="2:4" ht="17" thickBot="1" x14ac:dyDescent="0.4">
      <c r="B35" s="3">
        <f>+F16+C30*C26</f>
        <v>156.0478922858548</v>
      </c>
      <c r="C35" s="4" t="s">
        <v>62</v>
      </c>
      <c r="D35" s="5">
        <f>+F16+C29*C26</f>
        <v>173.55210771414522</v>
      </c>
    </row>
  </sheetData>
  <mergeCells count="1">
    <mergeCell ref="B34:D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AFCC-098F-4119-8F0E-9B8542731439}">
  <dimension ref="A1:K37"/>
  <sheetViews>
    <sheetView workbookViewId="0">
      <selection activeCell="D24" sqref="D24"/>
    </sheetView>
  </sheetViews>
  <sheetFormatPr defaultRowHeight="14.5" x14ac:dyDescent="0.35"/>
  <cols>
    <col min="8" max="8" width="24.54296875" customWidth="1"/>
  </cols>
  <sheetData>
    <row r="1" spans="1:11" ht="15" customHeight="1" x14ac:dyDescent="0.35"/>
    <row r="13" spans="1:11" ht="14" customHeight="1" x14ac:dyDescent="0.35"/>
    <row r="14" spans="1:11" x14ac:dyDescent="0.35">
      <c r="A14" s="20" t="s">
        <v>18</v>
      </c>
      <c r="B14" s="20" t="s">
        <v>19</v>
      </c>
      <c r="C14" s="20" t="s">
        <v>20</v>
      </c>
      <c r="G14" s="20" t="s">
        <v>21</v>
      </c>
      <c r="H14" s="20" t="s">
        <v>22</v>
      </c>
      <c r="I14" s="20" t="s">
        <v>23</v>
      </c>
      <c r="J14" s="20" t="s">
        <v>24</v>
      </c>
    </row>
    <row r="15" spans="1:11" x14ac:dyDescent="0.35">
      <c r="A15" s="21" t="s">
        <v>25</v>
      </c>
      <c r="B15" s="22">
        <v>0.88</v>
      </c>
      <c r="C15" s="22">
        <v>1.87</v>
      </c>
      <c r="G15" s="22">
        <v>0</v>
      </c>
      <c r="H15" s="22" t="s">
        <v>26</v>
      </c>
      <c r="I15" s="22">
        <v>4</v>
      </c>
      <c r="J15" s="23">
        <v>0</v>
      </c>
      <c r="K15">
        <f>+I15</f>
        <v>4</v>
      </c>
    </row>
    <row r="16" spans="1:11" x14ac:dyDescent="0.35">
      <c r="A16" s="21" t="s">
        <v>27</v>
      </c>
      <c r="B16" s="22">
        <v>1.7</v>
      </c>
      <c r="C16" s="22">
        <v>0.68</v>
      </c>
      <c r="G16" s="22">
        <v>1</v>
      </c>
      <c r="H16" s="22" t="s">
        <v>28</v>
      </c>
      <c r="I16" s="22">
        <v>3</v>
      </c>
      <c r="J16" s="23">
        <f>+C24</f>
        <v>0.48999999999999988</v>
      </c>
      <c r="K16">
        <f>+I16</f>
        <v>3</v>
      </c>
    </row>
    <row r="17" spans="1:11" x14ac:dyDescent="0.35">
      <c r="A17" s="21" t="s">
        <v>29</v>
      </c>
      <c r="B17" s="22">
        <v>1.2</v>
      </c>
      <c r="C17" s="22">
        <v>0.56000000000000005</v>
      </c>
      <c r="G17" s="22">
        <v>2</v>
      </c>
      <c r="H17" s="22" t="s">
        <v>30</v>
      </c>
      <c r="I17" s="22">
        <v>2</v>
      </c>
      <c r="J17" s="23">
        <f>+C29</f>
        <v>0.62</v>
      </c>
      <c r="K17">
        <f>+I17</f>
        <v>2</v>
      </c>
    </row>
    <row r="18" spans="1:11" x14ac:dyDescent="0.35">
      <c r="A18" s="21" t="s">
        <v>31</v>
      </c>
      <c r="B18" s="22">
        <v>2.0499999999999998</v>
      </c>
      <c r="C18" s="22">
        <v>0.54</v>
      </c>
      <c r="G18" s="22">
        <v>3</v>
      </c>
      <c r="H18" s="22" t="s">
        <v>32</v>
      </c>
      <c r="I18" s="22">
        <v>1</v>
      </c>
      <c r="J18" s="23">
        <f>+B33</f>
        <v>1.63</v>
      </c>
      <c r="K18">
        <f>+I18</f>
        <v>1</v>
      </c>
    </row>
    <row r="20" spans="1:11" x14ac:dyDescent="0.35">
      <c r="A20" s="20" t="s">
        <v>33</v>
      </c>
      <c r="B20" s="20" t="s">
        <v>25</v>
      </c>
      <c r="C20" s="20" t="s">
        <v>27</v>
      </c>
      <c r="D20" s="20" t="s">
        <v>29</v>
      </c>
      <c r="E20" s="20" t="s">
        <v>31</v>
      </c>
    </row>
    <row r="21" spans="1:11" x14ac:dyDescent="0.35">
      <c r="A21" s="21" t="s">
        <v>25</v>
      </c>
      <c r="B21" s="23">
        <v>0</v>
      </c>
      <c r="C21" s="23"/>
      <c r="D21" s="23"/>
      <c r="E21" s="23"/>
    </row>
    <row r="22" spans="1:11" x14ac:dyDescent="0.35">
      <c r="A22" s="21" t="s">
        <v>27</v>
      </c>
      <c r="B22" s="23">
        <f>+ABS($B$15-B16)+ABS($C$15-C16)</f>
        <v>2.0099999999999998</v>
      </c>
      <c r="C22" s="23">
        <v>0</v>
      </c>
      <c r="D22" s="23"/>
      <c r="E22" s="23"/>
    </row>
    <row r="23" spans="1:11" x14ac:dyDescent="0.35">
      <c r="A23" s="21" t="s">
        <v>29</v>
      </c>
      <c r="B23" s="23">
        <f t="shared" ref="B23:B24" si="0">+ABS($B$15-B17)+ABS($C$15-C17)</f>
        <v>1.63</v>
      </c>
      <c r="C23" s="23">
        <f>ABS($B$16-B17)+ABS($C$16-C17)</f>
        <v>0.62</v>
      </c>
      <c r="D23" s="23">
        <v>0</v>
      </c>
      <c r="E23" s="23"/>
    </row>
    <row r="24" spans="1:11" x14ac:dyDescent="0.35">
      <c r="A24" s="21" t="s">
        <v>31</v>
      </c>
      <c r="B24" s="23">
        <f t="shared" si="0"/>
        <v>2.5</v>
      </c>
      <c r="C24" s="24">
        <f>ABS($B$16-B18)+ABS($C$16-C18)</f>
        <v>0.48999999999999988</v>
      </c>
      <c r="D24" s="23">
        <f>+ABS(B17-B18)+ABS(C17-C18)</f>
        <v>0.86999999999999988</v>
      </c>
      <c r="E24" s="23">
        <v>0</v>
      </c>
    </row>
    <row r="26" spans="1:11" x14ac:dyDescent="0.35">
      <c r="A26" s="20" t="s">
        <v>34</v>
      </c>
      <c r="B26" s="20" t="s">
        <v>25</v>
      </c>
      <c r="C26" s="20" t="s">
        <v>35</v>
      </c>
      <c r="D26" s="20" t="s">
        <v>29</v>
      </c>
    </row>
    <row r="27" spans="1:11" x14ac:dyDescent="0.35">
      <c r="A27" s="21" t="s">
        <v>25</v>
      </c>
      <c r="B27" s="23">
        <v>0</v>
      </c>
      <c r="C27" s="23"/>
      <c r="D27" s="23"/>
    </row>
    <row r="28" spans="1:11" x14ac:dyDescent="0.35">
      <c r="A28" s="21" t="s">
        <v>35</v>
      </c>
      <c r="B28" s="23">
        <f>+B22</f>
        <v>2.0099999999999998</v>
      </c>
      <c r="C28" s="23">
        <v>0</v>
      </c>
      <c r="D28" s="23"/>
    </row>
    <row r="29" spans="1:11" x14ac:dyDescent="0.35">
      <c r="A29" s="21" t="s">
        <v>29</v>
      </c>
      <c r="B29" s="23">
        <f>+B23</f>
        <v>1.63</v>
      </c>
      <c r="C29" s="24">
        <f>+C23</f>
        <v>0.62</v>
      </c>
      <c r="D29" s="23">
        <v>0</v>
      </c>
    </row>
    <row r="31" spans="1:11" x14ac:dyDescent="0.35">
      <c r="A31" s="20" t="s">
        <v>34</v>
      </c>
      <c r="B31" s="20" t="s">
        <v>25</v>
      </c>
      <c r="C31" s="20" t="s">
        <v>36</v>
      </c>
    </row>
    <row r="32" spans="1:11" x14ac:dyDescent="0.35">
      <c r="A32" s="21" t="s">
        <v>25</v>
      </c>
      <c r="B32" s="23">
        <v>0</v>
      </c>
      <c r="C32" s="23"/>
    </row>
    <row r="33" spans="1:3" x14ac:dyDescent="0.35">
      <c r="A33" s="21" t="s">
        <v>36</v>
      </c>
      <c r="B33" s="24">
        <f>+B29</f>
        <v>1.63</v>
      </c>
      <c r="C33" s="23">
        <v>0</v>
      </c>
    </row>
    <row r="35" spans="1:3" x14ac:dyDescent="0.35">
      <c r="A35" s="2" t="s">
        <v>37</v>
      </c>
      <c r="B35" s="2"/>
      <c r="C35" s="2"/>
    </row>
    <row r="36" spans="1:3" x14ac:dyDescent="0.35">
      <c r="A36" s="2" t="s">
        <v>25</v>
      </c>
      <c r="B36" s="2"/>
      <c r="C36" s="2"/>
    </row>
    <row r="37" spans="1:3" x14ac:dyDescent="0.35">
      <c r="A37" s="2" t="s">
        <v>38</v>
      </c>
      <c r="B37" s="2"/>
      <c r="C37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2026-02-21T18:19:40Z</dcterms:modified>
</cp:coreProperties>
</file>