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userName="Lorenzo Cannata" algorithmName="SHA-512" hashValue="eEDcBlsjjBQIa9+wVDoUnCPGHHvZHpeL3LBt5rBsQPMWcGEaHSWgBeUo5glqPfpbG04I3VneKe398KhZgLAAGg==" saltValue="Xt9G0w2xOpLLkNUbjpK9YQ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6_06_05\"/>
    </mc:Choice>
  </mc:AlternateContent>
  <xr:revisionPtr revIDLastSave="0" documentId="8_{C971B8AA-BF52-44DF-95D1-93281C598BAB}" xr6:coauthVersionLast="47" xr6:coauthVersionMax="47" xr10:uidLastSave="{00000000-0000-0000-0000-000000000000}"/>
  <bookViews>
    <workbookView xWindow="-110" yWindow="-110" windowWidth="19420" windowHeight="11500" xr2:uid="{E463553E-F415-4108-BD19-0A65F85ED450}"/>
  </bookViews>
  <sheets>
    <sheet name="Compito" sheetId="3" r:id="rId1"/>
    <sheet name="Quesito 1" sheetId="4" r:id="rId2"/>
    <sheet name="Quesito 2" sheetId="2" r:id="rId3"/>
    <sheet name="Quesito 3" sheetId="1" r:id="rId4"/>
    <sheet name="Quesito 4" sheetId="5" r:id="rId5"/>
    <sheet name="Quesito 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7" l="1"/>
  <c r="F17" i="7" s="1"/>
  <c r="J33" i="7" s="1"/>
  <c r="C29" i="7"/>
  <c r="E16" i="7"/>
  <c r="F16" i="7" s="1"/>
  <c r="C16" i="7"/>
  <c r="B48" i="5"/>
  <c r="B49" i="5" s="1"/>
  <c r="G48" i="5" s="1"/>
  <c r="B25" i="5"/>
  <c r="B24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20" i="1"/>
  <c r="D20" i="1"/>
  <c r="B23" i="1" s="1"/>
  <c r="C20" i="1"/>
  <c r="F19" i="1"/>
  <c r="F18" i="1"/>
  <c r="F17" i="1"/>
  <c r="F16" i="1"/>
  <c r="C19" i="7" l="1"/>
  <c r="G31" i="7"/>
  <c r="G30" i="7"/>
  <c r="G29" i="7"/>
  <c r="J29" i="7"/>
  <c r="J30" i="7"/>
  <c r="J31" i="7"/>
  <c r="J32" i="7"/>
  <c r="E20" i="5"/>
  <c r="D20" i="5"/>
  <c r="I48" i="5"/>
  <c r="F20" i="1"/>
  <c r="B22" i="1" s="1"/>
  <c r="G17" i="7" l="1"/>
  <c r="G16" i="7"/>
  <c r="C27" i="7" s="1"/>
  <c r="D22" i="7" s="1"/>
  <c r="B27" i="5"/>
  <c r="G26" i="5" s="1"/>
  <c r="B28" i="5" l="1"/>
  <c r="B22" i="7"/>
  <c r="E26" i="5" l="1"/>
  <c r="C35" i="5"/>
  <c r="D35" i="5" s="1"/>
  <c r="E35" i="5" s="1"/>
  <c r="C34" i="5"/>
  <c r="D34" i="5" s="1"/>
  <c r="E34" i="5" s="1"/>
  <c r="C33" i="5"/>
  <c r="D33" i="5" s="1"/>
  <c r="E33" i="5" s="1"/>
  <c r="C40" i="5"/>
  <c r="D40" i="5" s="1"/>
  <c r="E40" i="5" s="1"/>
  <c r="C39" i="5"/>
  <c r="D39" i="5" s="1"/>
  <c r="E39" i="5" s="1"/>
  <c r="C36" i="5"/>
  <c r="D36" i="5" s="1"/>
  <c r="E36" i="5" s="1"/>
  <c r="C37" i="5"/>
  <c r="D37" i="5" s="1"/>
  <c r="E37" i="5" s="1"/>
  <c r="C38" i="5"/>
  <c r="D38" i="5" s="1"/>
  <c r="E38" i="5" s="1"/>
  <c r="E41" i="5" l="1"/>
  <c r="B43" i="5" s="1"/>
  <c r="B44" i="5" s="1"/>
  <c r="B46" i="5" l="1"/>
  <c r="K42" i="5" s="1"/>
</calcChain>
</file>

<file path=xl/sharedStrings.xml><?xml version="1.0" encoding="utf-8"?>
<sst xmlns="http://schemas.openxmlformats.org/spreadsheetml/2006/main" count="94" uniqueCount="81">
  <si>
    <t>a)</t>
  </si>
  <si>
    <t>b)</t>
  </si>
  <si>
    <t>Totale</t>
  </si>
  <si>
    <t>E(y)</t>
  </si>
  <si>
    <t>Campione piccolo  e varianza ignota -&gt; uso la statistica t-student con n-1 gradi di libertà</t>
  </si>
  <si>
    <t>Mi serve l'errore standard</t>
  </si>
  <si>
    <t>ES(y)</t>
  </si>
  <si>
    <t xml:space="preserve">alfa </t>
  </si>
  <si>
    <t>yh</t>
  </si>
  <si>
    <t>(yh-E(yh))^2</t>
  </si>
  <si>
    <t>Intervallo di confidenza</t>
  </si>
  <si>
    <t>Devo costruire le distribuzioni marginali per riga e colonna</t>
  </si>
  <si>
    <t>Qualifica/Età</t>
  </si>
  <si>
    <t>36-55</t>
  </si>
  <si>
    <t>56-70</t>
  </si>
  <si>
    <t>Dirigenti</t>
  </si>
  <si>
    <t>Quadri</t>
  </si>
  <si>
    <t>Impiegati</t>
  </si>
  <si>
    <t>Operai</t>
  </si>
  <si>
    <t>Quesito a)</t>
  </si>
  <si>
    <t>Quesito b)</t>
  </si>
  <si>
    <t>t</t>
  </si>
  <si>
    <t>Y</t>
  </si>
  <si>
    <t>X</t>
  </si>
  <si>
    <t>X*Y</t>
  </si>
  <si>
    <t>X^2</t>
  </si>
  <si>
    <t>Somma</t>
  </si>
  <si>
    <t>La retta di regressione è:</t>
  </si>
  <si>
    <t>E(x)</t>
  </si>
  <si>
    <t>y =</t>
  </si>
  <si>
    <t>+</t>
  </si>
  <si>
    <t>x</t>
  </si>
  <si>
    <t>Beta 1</t>
  </si>
  <si>
    <t>Beta 0</t>
  </si>
  <si>
    <t>Y'</t>
  </si>
  <si>
    <t>U</t>
  </si>
  <si>
    <t>U^2</t>
  </si>
  <si>
    <t>s=</t>
  </si>
  <si>
    <t>ES(Beta1)=</t>
  </si>
  <si>
    <t>T-test</t>
  </si>
  <si>
    <t>alfa =</t>
  </si>
  <si>
    <t>T-crit +</t>
  </si>
  <si>
    <t>T-crit -</t>
  </si>
  <si>
    <t>Dal momento che il valore del test finisce dentro la regione di accettazione,  rifiuto l'ipotesi che Beta1 sia uguale a zero. Vuol dire che la variabile x  influisce in maniera significativa sulla y</t>
  </si>
  <si>
    <t>18-35</t>
  </si>
  <si>
    <t>Wh</t>
  </si>
  <si>
    <t>nh</t>
  </si>
  <si>
    <t>sum(yh)</t>
  </si>
  <si>
    <t>E*(yh)</t>
  </si>
  <si>
    <t>var.corr(yh)</t>
  </si>
  <si>
    <t>E*t(y)</t>
  </si>
  <si>
    <r>
      <t xml:space="preserve">&lt;= </t>
    </r>
    <r>
      <rPr>
        <sz val="11"/>
        <color theme="1"/>
        <rFont val="Aptos Narrow"/>
        <family val="2"/>
      </rPr>
      <t>μ</t>
    </r>
    <r>
      <rPr>
        <sz val="11"/>
        <color theme="1"/>
        <rFont val="Aptos Narrow"/>
        <family val="2"/>
        <scheme val="minor"/>
      </rPr>
      <t xml:space="preserve"> &lt;=</t>
    </r>
  </si>
  <si>
    <t>z-crit</t>
  </si>
  <si>
    <t>&gt;35</t>
  </si>
  <si>
    <t>&lt;=35</t>
  </si>
  <si>
    <t>C</t>
  </si>
  <si>
    <t>F</t>
  </si>
  <si>
    <t>C'</t>
  </si>
  <si>
    <t>OUTPUT RIEPILOGO</t>
  </si>
  <si>
    <t>Statistica della regressione</t>
  </si>
  <si>
    <t>R multiplo</t>
  </si>
  <si>
    <t>R al quadrato</t>
  </si>
  <si>
    <t>R al quadrato corretto</t>
  </si>
  <si>
    <t>Errore standard</t>
  </si>
  <si>
    <t>Osservazioni</t>
  </si>
  <si>
    <t>ANALISI VARIANZA</t>
  </si>
  <si>
    <t>Regressione</t>
  </si>
  <si>
    <t>Residuo</t>
  </si>
  <si>
    <t>Intercetta</t>
  </si>
  <si>
    <t>gdl</t>
  </si>
  <si>
    <t>SQ</t>
  </si>
  <si>
    <t>MQ</t>
  </si>
  <si>
    <t>Significatività F</t>
  </si>
  <si>
    <t>Coefficienti</t>
  </si>
  <si>
    <t>Stat t</t>
  </si>
  <si>
    <t>Valore di significatività</t>
  </si>
  <si>
    <t>Inferiore 95%</t>
  </si>
  <si>
    <t>Superiore 95%</t>
  </si>
  <si>
    <t>Inferiore 95,0%</t>
  </si>
  <si>
    <t>Superiore 95,0%</t>
  </si>
  <si>
    <t>Variabile 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</si>
</sst>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0000"/>
    <numFmt numFmtId="167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2" borderId="0" xfId="0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3" fillId="0" borderId="0" xfId="0" applyFont="1"/>
    <xf numFmtId="0" fontId="2" fillId="2" borderId="0" xfId="0" applyFont="1" applyFill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10" xfId="0" applyBorder="1"/>
    <xf numFmtId="9" fontId="0" fillId="0" borderId="0" xfId="1" applyFont="1" applyBorder="1"/>
    <xf numFmtId="2" fontId="0" fillId="0" borderId="11" xfId="0" applyNumberFormat="1" applyBorder="1"/>
    <xf numFmtId="0" fontId="0" fillId="0" borderId="12" xfId="0" applyBorder="1"/>
    <xf numFmtId="9" fontId="0" fillId="0" borderId="13" xfId="1" applyFont="1" applyBorder="1"/>
    <xf numFmtId="0" fontId="0" fillId="0" borderId="13" xfId="0" applyBorder="1"/>
    <xf numFmtId="164" fontId="0" fillId="0" borderId="13" xfId="0" applyNumberFormat="1" applyBorder="1"/>
    <xf numFmtId="2" fontId="0" fillId="0" borderId="14" xfId="0" applyNumberFormat="1" applyBorder="1"/>
    <xf numFmtId="164" fontId="0" fillId="2" borderId="0" xfId="0" applyNumberFormat="1" applyFill="1"/>
    <xf numFmtId="1" fontId="0" fillId="0" borderId="11" xfId="0" applyNumberFormat="1" applyBorder="1"/>
    <xf numFmtId="1" fontId="0" fillId="0" borderId="14" xfId="0" applyNumberFormat="1" applyBorder="1"/>
    <xf numFmtId="9" fontId="0" fillId="2" borderId="0" xfId="1" applyFont="1" applyFill="1"/>
    <xf numFmtId="3" fontId="0" fillId="0" borderId="0" xfId="0" applyNumberFormat="1"/>
    <xf numFmtId="3" fontId="0" fillId="0" borderId="5" xfId="0" applyNumberFormat="1" applyBorder="1"/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0" xfId="0" applyNumberFormat="1" applyFont="1"/>
    <xf numFmtId="164" fontId="2" fillId="2" borderId="0" xfId="0" applyNumberFormat="1" applyFont="1" applyFill="1"/>
    <xf numFmtId="0" fontId="2" fillId="2" borderId="0" xfId="0" applyFont="1" applyFill="1" applyAlignment="1">
      <alignment horizontal="center"/>
    </xf>
    <xf numFmtId="165" fontId="0" fillId="0" borderId="0" xfId="0" applyNumberFormat="1"/>
    <xf numFmtId="165" fontId="0" fillId="0" borderId="5" xfId="0" applyNumberFormat="1" applyBorder="1"/>
    <xf numFmtId="165" fontId="2" fillId="0" borderId="3" xfId="0" applyNumberFormat="1" applyFont="1" applyBorder="1"/>
    <xf numFmtId="166" fontId="0" fillId="0" borderId="0" xfId="0" applyNumberForma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167" fontId="0" fillId="0" borderId="0" xfId="1" applyNumberFormat="1" applyFont="1" applyFill="1" applyBorder="1" applyAlignment="1"/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5" xfId="0" applyBorder="1"/>
    <xf numFmtId="0" fontId="2" fillId="0" borderId="6" xfId="0" applyFont="1" applyBorder="1"/>
    <xf numFmtId="0" fontId="2" fillId="0" borderId="15" xfId="0" applyFont="1" applyBorder="1"/>
    <xf numFmtId="2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 applyBorder="1" applyAlignment="1"/>
    <xf numFmtId="0" fontId="0" fillId="0" borderId="16" xfId="0" applyFill="1" applyBorder="1" applyAlignment="1"/>
    <xf numFmtId="0" fontId="3" fillId="0" borderId="17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Continuous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4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120650</xdr:colOff>
      <xdr:row>39</xdr:row>
      <xdr:rowOff>80068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FED59BD-DA4F-FDDA-61D0-D5CF48CF4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97450" cy="72619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6</xdr:row>
      <xdr:rowOff>23937</xdr:rowOff>
    </xdr:from>
    <xdr:to>
      <xdr:col>15</xdr:col>
      <xdr:colOff>365125</xdr:colOff>
      <xdr:row>34</xdr:row>
      <xdr:rowOff>16150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89A5C52-C62F-4D3D-9C2E-5606625AA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" y="1119312"/>
          <a:ext cx="9024938" cy="5103963"/>
        </a:xfrm>
        <a:prstGeom prst="rect">
          <a:avLst/>
        </a:prstGeom>
      </xdr:spPr>
    </xdr:pic>
    <xdr:clientData/>
  </xdr:twoCellAnchor>
  <xdr:twoCellAnchor editAs="oneCell">
    <xdr:from>
      <xdr:col>0</xdr:col>
      <xdr:colOff>452437</xdr:colOff>
      <xdr:row>35</xdr:row>
      <xdr:rowOff>103313</xdr:rowOff>
    </xdr:from>
    <xdr:to>
      <xdr:col>15</xdr:col>
      <xdr:colOff>333375</xdr:colOff>
      <xdr:row>62</xdr:row>
      <xdr:rowOff>42319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CEF455C7-E18E-4681-8CC5-4F4A47D16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437" y="6493001"/>
          <a:ext cx="9048751" cy="48681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31875</xdr:rowOff>
    </xdr:from>
    <xdr:to>
      <xdr:col>14</xdr:col>
      <xdr:colOff>569099</xdr:colOff>
      <xdr:row>136</xdr:row>
      <xdr:rowOff>87438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8A766F88-2CCB-4841-826A-4F0B396B0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748625"/>
          <a:ext cx="9125724" cy="5167313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0</xdr:row>
      <xdr:rowOff>0</xdr:rowOff>
    </xdr:from>
    <xdr:to>
      <xdr:col>14</xdr:col>
      <xdr:colOff>492125</xdr:colOff>
      <xdr:row>4</xdr:row>
      <xdr:rowOff>128728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2F3AF1C5-760E-3C61-3F65-D2E0AA68F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8750" y="0"/>
          <a:ext cx="8890000" cy="858978"/>
        </a:xfrm>
        <a:prstGeom prst="rect">
          <a:avLst/>
        </a:prstGeom>
      </xdr:spPr>
    </xdr:pic>
    <xdr:clientData/>
  </xdr:twoCellAnchor>
  <xdr:twoCellAnchor editAs="oneCell">
    <xdr:from>
      <xdr:col>0</xdr:col>
      <xdr:colOff>500065</xdr:colOff>
      <xdr:row>63</xdr:row>
      <xdr:rowOff>119062</xdr:rowOff>
    </xdr:from>
    <xdr:to>
      <xdr:col>15</xdr:col>
      <xdr:colOff>563562</xdr:colOff>
      <xdr:row>88</xdr:row>
      <xdr:rowOff>122649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2C99E24-FCB5-456C-19BA-35C55D13B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0065" y="11620500"/>
          <a:ext cx="9231310" cy="45676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103188</xdr:colOff>
      <xdr:row>6</xdr:row>
      <xdr:rowOff>34363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4F7F90C-6168-A3D2-9A2B-011D6B964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37438" cy="1129738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7</xdr:row>
      <xdr:rowOff>0</xdr:rowOff>
    </xdr:from>
    <xdr:to>
      <xdr:col>13</xdr:col>
      <xdr:colOff>57737</xdr:colOff>
      <xdr:row>24</xdr:row>
      <xdr:rowOff>119063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8FBCD0B-F5A9-44A7-9A1B-F12A78EF1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125" y="1277938"/>
          <a:ext cx="7511050" cy="3222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119064</xdr:rowOff>
    </xdr:from>
    <xdr:to>
      <xdr:col>13</xdr:col>
      <xdr:colOff>555824</xdr:colOff>
      <xdr:row>52</xdr:row>
      <xdr:rowOff>97758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44E0CA6-4B60-41CE-BDB0-BC0C727F0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500564"/>
          <a:ext cx="8501262" cy="50904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0</xdr:row>
      <xdr:rowOff>114299</xdr:rowOff>
    </xdr:from>
    <xdr:to>
      <xdr:col>8</xdr:col>
      <xdr:colOff>444500</xdr:colOff>
      <xdr:row>10</xdr:row>
      <xdr:rowOff>74102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56F3D60-54E3-271E-12DD-114F47E72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14299"/>
          <a:ext cx="5721350" cy="18013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514350</xdr:colOff>
      <xdr:row>23</xdr:row>
      <xdr:rowOff>0</xdr:rowOff>
    </xdr:from>
    <xdr:to>
      <xdr:col>17</xdr:col>
      <xdr:colOff>721657</xdr:colOff>
      <xdr:row>25</xdr:row>
      <xdr:rowOff>111107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DD4AECB-7165-44EB-A5D7-F7C78D1CE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8350" y="4324350"/>
          <a:ext cx="3776007" cy="479407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25</xdr:row>
      <xdr:rowOff>6350</xdr:rowOff>
    </xdr:from>
    <xdr:to>
      <xdr:col>17</xdr:col>
      <xdr:colOff>121222</xdr:colOff>
      <xdr:row>29</xdr:row>
      <xdr:rowOff>37226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3FDA38E-980D-45C8-A55D-FAE557AE1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0" y="4635500"/>
          <a:ext cx="2750122" cy="767476"/>
        </a:xfrm>
        <a:prstGeom prst="rect">
          <a:avLst/>
        </a:prstGeom>
      </xdr:spPr>
    </xdr:pic>
    <xdr:clientData/>
  </xdr:twoCellAnchor>
  <xdr:twoCellAnchor editAs="oneCell">
    <xdr:from>
      <xdr:col>15</xdr:col>
      <xdr:colOff>177800</xdr:colOff>
      <xdr:row>29</xdr:row>
      <xdr:rowOff>133350</xdr:rowOff>
    </xdr:from>
    <xdr:to>
      <xdr:col>17</xdr:col>
      <xdr:colOff>330391</xdr:colOff>
      <xdr:row>34</xdr:row>
      <xdr:rowOff>152522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4CC8A0E-C384-4147-9233-2EDEB1019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80500" y="5499100"/>
          <a:ext cx="1371791" cy="952622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323850</xdr:colOff>
      <xdr:row>20</xdr:row>
      <xdr:rowOff>101600</xdr:rowOff>
    </xdr:from>
    <xdr:to>
      <xdr:col>18</xdr:col>
      <xdr:colOff>559620</xdr:colOff>
      <xdr:row>25</xdr:row>
      <xdr:rowOff>85851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5FA5CFA3-0B4D-49CD-B184-CF0F3ABBC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21350" y="3810000"/>
          <a:ext cx="5880920" cy="905001"/>
        </a:xfrm>
        <a:prstGeom prst="rect">
          <a:avLst/>
        </a:prstGeom>
      </xdr:spPr>
    </xdr:pic>
    <xdr:clientData/>
  </xdr:twoCellAnchor>
  <xdr:twoCellAnchor editAs="oneCell">
    <xdr:from>
      <xdr:col>10</xdr:col>
      <xdr:colOff>6350</xdr:colOff>
      <xdr:row>30</xdr:row>
      <xdr:rowOff>12700</xdr:rowOff>
    </xdr:from>
    <xdr:to>
      <xdr:col>13</xdr:col>
      <xdr:colOff>184449</xdr:colOff>
      <xdr:row>33</xdr:row>
      <xdr:rowOff>127093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71584DCE-7AA9-440C-A95C-AC0CAC2B0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59550" y="5562600"/>
          <a:ext cx="2146599" cy="679543"/>
        </a:xfrm>
        <a:prstGeom prst="rect">
          <a:avLst/>
        </a:prstGeom>
      </xdr:spPr>
    </xdr:pic>
    <xdr:clientData/>
  </xdr:twoCellAnchor>
  <xdr:twoCellAnchor editAs="oneCell">
    <xdr:from>
      <xdr:col>15</xdr:col>
      <xdr:colOff>247650</xdr:colOff>
      <xdr:row>34</xdr:row>
      <xdr:rowOff>12700</xdr:rowOff>
    </xdr:from>
    <xdr:to>
      <xdr:col>17</xdr:col>
      <xdr:colOff>895612</xdr:colOff>
      <xdr:row>39</xdr:row>
      <xdr:rowOff>82688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2B1EEC85-1726-4D04-B669-819968F78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50350" y="6343650"/>
          <a:ext cx="1867162" cy="990738"/>
        </a:xfrm>
        <a:prstGeom prst="rect">
          <a:avLst/>
        </a:prstGeom>
      </xdr:spPr>
    </xdr:pic>
    <xdr:clientData/>
  </xdr:twoCellAnchor>
  <xdr:twoCellAnchor editAs="oneCell">
    <xdr:from>
      <xdr:col>9</xdr:col>
      <xdr:colOff>286326</xdr:colOff>
      <xdr:row>34</xdr:row>
      <xdr:rowOff>146051</xdr:rowOff>
    </xdr:from>
    <xdr:to>
      <xdr:col>13</xdr:col>
      <xdr:colOff>284660</xdr:colOff>
      <xdr:row>39</xdr:row>
      <xdr:rowOff>69851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7180AE3-CB48-4953-87B1-6CA59F5A8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29926" y="6477001"/>
          <a:ext cx="2576434" cy="844550"/>
        </a:xfrm>
        <a:prstGeom prst="rect">
          <a:avLst/>
        </a:prstGeom>
      </xdr:spPr>
    </xdr:pic>
    <xdr:clientData/>
  </xdr:twoCellAnchor>
  <xdr:twoCellAnchor editAs="oneCell">
    <xdr:from>
      <xdr:col>5</xdr:col>
      <xdr:colOff>463550</xdr:colOff>
      <xdr:row>40</xdr:row>
      <xdr:rowOff>107950</xdr:rowOff>
    </xdr:from>
    <xdr:to>
      <xdr:col>9</xdr:col>
      <xdr:colOff>88546</xdr:colOff>
      <xdr:row>46</xdr:row>
      <xdr:rowOff>147907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2A9FF9C3-0CE3-4C97-A8AF-55D3E6AA1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21100" y="7550150"/>
          <a:ext cx="2311046" cy="1151207"/>
        </a:xfrm>
        <a:prstGeom prst="rect">
          <a:avLst/>
        </a:prstGeom>
      </xdr:spPr>
    </xdr:pic>
    <xdr:clientData/>
  </xdr:twoCellAnchor>
  <xdr:twoCellAnchor>
    <xdr:from>
      <xdr:col>9</xdr:col>
      <xdr:colOff>12700</xdr:colOff>
      <xdr:row>41</xdr:row>
      <xdr:rowOff>139700</xdr:rowOff>
    </xdr:from>
    <xdr:to>
      <xdr:col>10</xdr:col>
      <xdr:colOff>50800</xdr:colOff>
      <xdr:row>46</xdr:row>
      <xdr:rowOff>76200</xdr:rowOff>
    </xdr:to>
    <xdr:cxnSp macro="">
      <xdr:nvCxnSpPr>
        <xdr:cNvPr id="17" name="Connettore 2 16">
          <a:extLst>
            <a:ext uri="{FF2B5EF4-FFF2-40B4-BE49-F238E27FC236}">
              <a16:creationId xmlns:a16="http://schemas.microsoft.com/office/drawing/2014/main" id="{65EE51BC-DFDA-4E07-B0B3-EDF854C9F4B6}"/>
            </a:ext>
          </a:extLst>
        </xdr:cNvPr>
        <xdr:cNvCxnSpPr/>
      </xdr:nvCxnSpPr>
      <xdr:spPr>
        <a:xfrm flipV="1">
          <a:off x="5956300" y="7772400"/>
          <a:ext cx="647700" cy="8572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419352</xdr:colOff>
      <xdr:row>7</xdr:row>
      <xdr:rowOff>63570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AD1C7FF-AC9F-3FA3-0231-053FB2C55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4896102" cy="13589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377825</xdr:colOff>
      <xdr:row>21</xdr:row>
      <xdr:rowOff>30250</xdr:rowOff>
    </xdr:from>
    <xdr:to>
      <xdr:col>17</xdr:col>
      <xdr:colOff>292896</xdr:colOff>
      <xdr:row>24</xdr:row>
      <xdr:rowOff>138261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EB89987-EB18-4149-973A-3D671A6F9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1575" y="3897400"/>
          <a:ext cx="3572671" cy="660461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514350</xdr:colOff>
      <xdr:row>16</xdr:row>
      <xdr:rowOff>139700</xdr:rowOff>
    </xdr:from>
    <xdr:to>
      <xdr:col>17</xdr:col>
      <xdr:colOff>566027</xdr:colOff>
      <xdr:row>20</xdr:row>
      <xdr:rowOff>18213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B5A948A-9580-432F-990A-910780CD9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0" y="3086100"/>
          <a:ext cx="4318877" cy="615113"/>
        </a:xfrm>
        <a:prstGeom prst="rect">
          <a:avLst/>
        </a:prstGeom>
      </xdr:spPr>
    </xdr:pic>
    <xdr:clientData/>
  </xdr:twoCellAnchor>
  <xdr:twoCellAnchor editAs="oneCell">
    <xdr:from>
      <xdr:col>11</xdr:col>
      <xdr:colOff>595313</xdr:colOff>
      <xdr:row>25</xdr:row>
      <xdr:rowOff>134938</xdr:rowOff>
    </xdr:from>
    <xdr:to>
      <xdr:col>16</xdr:col>
      <xdr:colOff>473484</xdr:colOff>
      <xdr:row>28</xdr:row>
      <xdr:rowOff>139778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446FE3A-DE73-447D-8084-C966A794D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39063" y="4738688"/>
          <a:ext cx="2926171" cy="5572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273400</xdr:colOff>
      <xdr:row>13</xdr:row>
      <xdr:rowOff>127130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EC5BC97F-49FC-242F-9876-7A8C826B9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6807550" cy="2521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"/>
  <sheetViews>
    <sheetView tabSelected="1" workbookViewId="0">
      <selection activeCell="K7" sqref="K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zoomScale="80" zoomScaleNormal="80" workbookViewId="0">
      <selection activeCell="R72" sqref="R7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zoomScale="80" zoomScaleNormal="80" workbookViewId="0">
      <selection activeCell="P12" sqref="P1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13:F35"/>
  <sheetViews>
    <sheetView workbookViewId="0">
      <selection activeCell="K17" sqref="K17"/>
    </sheetView>
  </sheetViews>
  <sheetFormatPr defaultRowHeight="14.5" x14ac:dyDescent="0.35"/>
  <cols>
    <col min="2" max="2" width="13.36328125" customWidth="1"/>
    <col min="3" max="3" width="10.81640625" customWidth="1"/>
    <col min="4" max="4" width="9.7265625" customWidth="1"/>
    <col min="5" max="5" width="10.453125" customWidth="1"/>
  </cols>
  <sheetData>
    <row r="13" spans="1:6" x14ac:dyDescent="0.35">
      <c r="A13" t="s">
        <v>11</v>
      </c>
    </row>
    <row r="14" spans="1:6" x14ac:dyDescent="0.35">
      <c r="B14" s="2"/>
    </row>
    <row r="15" spans="1:6" x14ac:dyDescent="0.35">
      <c r="B15" s="42" t="s">
        <v>12</v>
      </c>
      <c r="C15" s="39" t="s">
        <v>44</v>
      </c>
      <c r="D15" s="39" t="s">
        <v>13</v>
      </c>
      <c r="E15" s="39" t="s">
        <v>14</v>
      </c>
      <c r="F15" s="40" t="s">
        <v>2</v>
      </c>
    </row>
    <row r="16" spans="1:6" x14ac:dyDescent="0.35">
      <c r="B16" s="43" t="s">
        <v>15</v>
      </c>
      <c r="C16">
        <v>5</v>
      </c>
      <c r="D16">
        <v>11</v>
      </c>
      <c r="E16">
        <v>11</v>
      </c>
      <c r="F16" s="41">
        <f>SUM(C16:E16)</f>
        <v>27</v>
      </c>
    </row>
    <row r="17" spans="1:6" x14ac:dyDescent="0.35">
      <c r="B17" s="43" t="s">
        <v>16</v>
      </c>
      <c r="C17">
        <v>10</v>
      </c>
      <c r="D17">
        <v>28</v>
      </c>
      <c r="E17">
        <v>20</v>
      </c>
      <c r="F17" s="41">
        <f t="shared" ref="F17:F19" si="0">SUM(C17:E17)</f>
        <v>58</v>
      </c>
    </row>
    <row r="18" spans="1:6" x14ac:dyDescent="0.35">
      <c r="B18" s="43" t="s">
        <v>17</v>
      </c>
      <c r="C18">
        <v>101</v>
      </c>
      <c r="D18">
        <v>182</v>
      </c>
      <c r="E18">
        <v>79</v>
      </c>
      <c r="F18" s="41">
        <f t="shared" si="0"/>
        <v>362</v>
      </c>
    </row>
    <row r="19" spans="1:6" x14ac:dyDescent="0.35">
      <c r="B19" s="43" t="s">
        <v>18</v>
      </c>
      <c r="C19">
        <v>99</v>
      </c>
      <c r="D19">
        <v>180</v>
      </c>
      <c r="E19">
        <v>39</v>
      </c>
      <c r="F19" s="41">
        <f t="shared" si="0"/>
        <v>318</v>
      </c>
    </row>
    <row r="20" spans="1:6" x14ac:dyDescent="0.35">
      <c r="B20" s="42" t="s">
        <v>2</v>
      </c>
      <c r="C20" s="11">
        <f>SUM(C16:C19)</f>
        <v>215</v>
      </c>
      <c r="D20" s="11">
        <f t="shared" ref="D20:E20" si="1">SUM(D16:D19)</f>
        <v>401</v>
      </c>
      <c r="E20" s="11">
        <f t="shared" si="1"/>
        <v>149</v>
      </c>
      <c r="F20" s="42">
        <f>SUM(F16:F19)</f>
        <v>765</v>
      </c>
    </row>
    <row r="22" spans="1:6" x14ac:dyDescent="0.35">
      <c r="A22" s="3" t="s">
        <v>19</v>
      </c>
      <c r="B22" s="24">
        <f>+(F18+F19)/F20</f>
        <v>0.88888888888888884</v>
      </c>
    </row>
    <row r="23" spans="1:6" x14ac:dyDescent="0.35">
      <c r="A23" s="3" t="s">
        <v>20</v>
      </c>
      <c r="B23" s="24">
        <f>+(D18+D19)/D20</f>
        <v>0.90274314214463836</v>
      </c>
    </row>
    <row r="28" spans="1:6" x14ac:dyDescent="0.35">
      <c r="A28" s="8"/>
    </row>
    <row r="30" spans="1:6" x14ac:dyDescent="0.35">
      <c r="B30" s="2"/>
      <c r="C30" s="2"/>
      <c r="D30" s="2"/>
      <c r="E30" s="2"/>
    </row>
    <row r="31" spans="1:6" x14ac:dyDescent="0.35">
      <c r="C31" s="1"/>
      <c r="D31" s="1"/>
      <c r="E31" s="1"/>
    </row>
    <row r="32" spans="1:6" x14ac:dyDescent="0.35">
      <c r="C32" s="1"/>
      <c r="D32" s="1"/>
      <c r="E32" s="1"/>
    </row>
    <row r="35" spans="2:4" x14ac:dyDescent="0.35">
      <c r="B35" s="2"/>
      <c r="C35" s="2"/>
      <c r="D35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6505-941A-41E7-B8EC-154B95FA42A3}">
  <dimension ref="A2:AJ76"/>
  <sheetViews>
    <sheetView workbookViewId="0">
      <selection activeCell="C20" sqref="C20"/>
    </sheetView>
  </sheetViews>
  <sheetFormatPr defaultRowHeight="14.5" x14ac:dyDescent="0.35"/>
  <cols>
    <col min="1" max="1" width="11.7265625" customWidth="1"/>
    <col min="8" max="8" width="13.1796875" customWidth="1"/>
    <col min="9" max="9" width="7.81640625" customWidth="1"/>
    <col min="11" max="11" width="10.7265625" customWidth="1"/>
    <col min="14" max="14" width="5.453125" customWidth="1"/>
    <col min="15" max="15" width="8.7265625" hidden="1" customWidth="1"/>
    <col min="18" max="18" width="13.1796875" customWidth="1"/>
  </cols>
  <sheetData>
    <row r="2" spans="1:24" x14ac:dyDescent="0.35">
      <c r="I2" t="s">
        <v>58</v>
      </c>
    </row>
    <row r="3" spans="1:24" ht="15" thickBot="1" x14ac:dyDescent="0.4"/>
    <row r="4" spans="1:24" x14ac:dyDescent="0.35">
      <c r="I4" s="51" t="s">
        <v>59</v>
      </c>
      <c r="J4" s="51"/>
    </row>
    <row r="5" spans="1:24" x14ac:dyDescent="0.35">
      <c r="I5" s="48" t="s">
        <v>60</v>
      </c>
      <c r="J5" s="48">
        <v>0.97190891964609283</v>
      </c>
    </row>
    <row r="6" spans="1:24" x14ac:dyDescent="0.35">
      <c r="I6" s="48" t="s">
        <v>61</v>
      </c>
      <c r="J6" s="48">
        <v>0.94460694808763523</v>
      </c>
    </row>
    <row r="7" spans="1:24" x14ac:dyDescent="0.35">
      <c r="I7" s="48" t="s">
        <v>62</v>
      </c>
      <c r="J7" s="48">
        <v>0.93537477276890779</v>
      </c>
    </row>
    <row r="8" spans="1:24" x14ac:dyDescent="0.35">
      <c r="I8" s="48" t="s">
        <v>63</v>
      </c>
      <c r="J8" s="48">
        <v>1.6804438775560944</v>
      </c>
    </row>
    <row r="9" spans="1:24" ht="15" thickBot="1" x14ac:dyDescent="0.4">
      <c r="I9" s="49" t="s">
        <v>64</v>
      </c>
      <c r="J9" s="49">
        <v>8</v>
      </c>
    </row>
    <row r="10" spans="1:24" ht="15" thickBot="1" x14ac:dyDescent="0.4">
      <c r="B10" t="s">
        <v>55</v>
      </c>
      <c r="C10" t="s">
        <v>56</v>
      </c>
    </row>
    <row r="11" spans="1:24" ht="15" thickBot="1" x14ac:dyDescent="0.4">
      <c r="A11" s="4" t="s">
        <v>21</v>
      </c>
      <c r="B11" s="5" t="s">
        <v>22</v>
      </c>
      <c r="C11" s="5" t="s">
        <v>23</v>
      </c>
      <c r="D11" s="5" t="s">
        <v>24</v>
      </c>
      <c r="E11" s="6" t="s">
        <v>25</v>
      </c>
      <c r="I11" t="s">
        <v>65</v>
      </c>
      <c r="R11" s="37"/>
      <c r="S11" s="37"/>
      <c r="T11" s="37"/>
      <c r="U11" s="37"/>
    </row>
    <row r="12" spans="1:24" x14ac:dyDescent="0.35">
      <c r="A12" s="7">
        <v>1</v>
      </c>
      <c r="B12" s="25">
        <v>56</v>
      </c>
      <c r="C12" s="25">
        <v>53</v>
      </c>
      <c r="D12" s="25">
        <f>+B12*C12</f>
        <v>2968</v>
      </c>
      <c r="E12" s="26">
        <f>+C12^2</f>
        <v>2809</v>
      </c>
      <c r="I12" s="50"/>
      <c r="J12" s="50" t="s">
        <v>69</v>
      </c>
      <c r="K12" s="50" t="s">
        <v>70</v>
      </c>
      <c r="L12" s="50" t="s">
        <v>71</v>
      </c>
      <c r="M12" s="50" t="s">
        <v>56</v>
      </c>
      <c r="N12" s="50" t="s">
        <v>72</v>
      </c>
    </row>
    <row r="13" spans="1:24" x14ac:dyDescent="0.35">
      <c r="A13" s="7">
        <v>2</v>
      </c>
      <c r="B13" s="25">
        <v>60</v>
      </c>
      <c r="C13" s="25">
        <v>55</v>
      </c>
      <c r="D13" s="25">
        <f t="shared" ref="D13:D19" si="0">+B13*C13</f>
        <v>3300</v>
      </c>
      <c r="E13" s="26">
        <f t="shared" ref="E13:E19" si="1">+C13^2</f>
        <v>3025</v>
      </c>
      <c r="I13" s="48" t="s">
        <v>66</v>
      </c>
      <c r="J13" s="48">
        <v>1</v>
      </c>
      <c r="K13" s="48">
        <v>288.93165024630542</v>
      </c>
      <c r="L13" s="48">
        <v>288.93165024630542</v>
      </c>
      <c r="M13" s="48">
        <v>102.31683384212828</v>
      </c>
      <c r="N13" s="48">
        <v>5.4256307198056717E-5</v>
      </c>
    </row>
    <row r="14" spans="1:24" x14ac:dyDescent="0.35">
      <c r="A14" s="7">
        <v>3</v>
      </c>
      <c r="B14" s="25">
        <v>62</v>
      </c>
      <c r="C14" s="25">
        <v>56</v>
      </c>
      <c r="D14" s="25">
        <f t="shared" si="0"/>
        <v>3472</v>
      </c>
      <c r="E14" s="26">
        <f t="shared" si="1"/>
        <v>3136</v>
      </c>
      <c r="I14" s="48" t="s">
        <v>67</v>
      </c>
      <c r="J14" s="48">
        <v>6</v>
      </c>
      <c r="K14" s="48">
        <v>16.943349753694573</v>
      </c>
      <c r="L14" s="48">
        <v>2.823891625615762</v>
      </c>
      <c r="M14" s="48"/>
      <c r="N14" s="48"/>
    </row>
    <row r="15" spans="1:24" ht="15" thickBot="1" x14ac:dyDescent="0.4">
      <c r="A15" s="7">
        <v>4</v>
      </c>
      <c r="B15" s="25">
        <v>65</v>
      </c>
      <c r="C15" s="25">
        <v>56</v>
      </c>
      <c r="D15" s="25">
        <f t="shared" si="0"/>
        <v>3640</v>
      </c>
      <c r="E15" s="26">
        <f t="shared" si="1"/>
        <v>3136</v>
      </c>
      <c r="I15" s="49" t="s">
        <v>2</v>
      </c>
      <c r="J15" s="49">
        <v>7</v>
      </c>
      <c r="K15" s="49">
        <v>305.875</v>
      </c>
      <c r="L15" s="49"/>
      <c r="M15" s="49"/>
      <c r="N15" s="49"/>
    </row>
    <row r="16" spans="1:24" x14ac:dyDescent="0.35">
      <c r="A16" s="7">
        <v>5</v>
      </c>
      <c r="B16" s="25">
        <v>70</v>
      </c>
      <c r="C16" s="25">
        <v>60</v>
      </c>
      <c r="D16" s="25">
        <f t="shared" si="0"/>
        <v>4200</v>
      </c>
      <c r="E16" s="26">
        <f t="shared" si="1"/>
        <v>3600</v>
      </c>
      <c r="R16" s="37"/>
      <c r="S16" s="37"/>
      <c r="T16" s="37"/>
      <c r="U16" s="37"/>
      <c r="V16" s="37"/>
      <c r="W16" s="37"/>
      <c r="X16" s="37"/>
    </row>
    <row r="17" spans="1:17" x14ac:dyDescent="0.35">
      <c r="A17" s="7">
        <v>6</v>
      </c>
      <c r="B17" s="25">
        <v>73</v>
      </c>
      <c r="C17" s="25">
        <v>62</v>
      </c>
      <c r="D17" s="25">
        <f t="shared" si="0"/>
        <v>4526</v>
      </c>
      <c r="E17" s="26">
        <f t="shared" si="1"/>
        <v>3844</v>
      </c>
      <c r="J17" t="s">
        <v>73</v>
      </c>
      <c r="K17" t="s">
        <v>63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Q17" t="s">
        <v>79</v>
      </c>
    </row>
    <row r="18" spans="1:17" x14ac:dyDescent="0.35">
      <c r="A18" s="7">
        <v>7</v>
      </c>
      <c r="B18" s="25">
        <v>74</v>
      </c>
      <c r="C18" s="25">
        <v>64</v>
      </c>
      <c r="D18" s="25">
        <f t="shared" si="0"/>
        <v>4736</v>
      </c>
      <c r="E18" s="26">
        <f t="shared" si="1"/>
        <v>4096</v>
      </c>
      <c r="I18" t="s">
        <v>68</v>
      </c>
      <c r="J18">
        <v>-31.903940886699488</v>
      </c>
      <c r="K18">
        <v>9.734135206384094</v>
      </c>
      <c r="L18">
        <v>-3.2775321289738626</v>
      </c>
      <c r="M18">
        <v>1.6874543114395676E-2</v>
      </c>
      <c r="N18">
        <v>-55.722511683848211</v>
      </c>
      <c r="O18">
        <v>-8.0853700895507643</v>
      </c>
      <c r="P18">
        <v>-55.722511683848211</v>
      </c>
      <c r="Q18">
        <v>-8.0853700895507643</v>
      </c>
    </row>
    <row r="19" spans="1:17" ht="15" thickBot="1" x14ac:dyDescent="0.4">
      <c r="A19" s="7">
        <v>8</v>
      </c>
      <c r="B19" s="25">
        <v>71</v>
      </c>
      <c r="C19" s="25">
        <v>60</v>
      </c>
      <c r="D19" s="25">
        <f t="shared" si="0"/>
        <v>4260</v>
      </c>
      <c r="E19" s="26">
        <f t="shared" si="1"/>
        <v>3600</v>
      </c>
      <c r="I19" t="s">
        <v>80</v>
      </c>
      <c r="J19">
        <v>1.6871921182266005</v>
      </c>
      <c r="K19">
        <v>0.16679805865356659</v>
      </c>
      <c r="L19">
        <v>10.115178389041304</v>
      </c>
      <c r="M19">
        <v>5.4256307198056717E-5</v>
      </c>
      <c r="N19">
        <v>1.2790519717592148</v>
      </c>
      <c r="O19">
        <v>2.0953322646939863</v>
      </c>
      <c r="P19">
        <v>1.2790519717592148</v>
      </c>
      <c r="Q19">
        <v>2.0953322646939863</v>
      </c>
    </row>
    <row r="20" spans="1:17" ht="15" thickBot="1" x14ac:dyDescent="0.4">
      <c r="A20" s="4" t="s">
        <v>26</v>
      </c>
      <c r="B20" s="27"/>
      <c r="C20" s="27"/>
      <c r="D20" s="27">
        <f>SUM(D12:D19)</f>
        <v>31102</v>
      </c>
      <c r="E20" s="28">
        <f>SUM(E12:E19)</f>
        <v>27246</v>
      </c>
    </row>
    <row r="21" spans="1:17" x14ac:dyDescent="0.35">
      <c r="A21" s="2"/>
      <c r="B21" s="29"/>
      <c r="C21" s="29"/>
      <c r="D21" s="29"/>
      <c r="E21" s="29"/>
    </row>
    <row r="22" spans="1:17" x14ac:dyDescent="0.35">
      <c r="A22" s="2" t="s">
        <v>0</v>
      </c>
      <c r="B22" s="29"/>
      <c r="C22" s="29"/>
      <c r="D22" s="29"/>
      <c r="E22" s="29"/>
    </row>
    <row r="24" spans="1:17" x14ac:dyDescent="0.35">
      <c r="A24" t="s">
        <v>3</v>
      </c>
      <c r="B24" s="1">
        <f>SUM(B12:B19)/A19</f>
        <v>66.375</v>
      </c>
      <c r="D24" t="s">
        <v>27</v>
      </c>
    </row>
    <row r="25" spans="1:17" x14ac:dyDescent="0.35">
      <c r="A25" t="s">
        <v>28</v>
      </c>
      <c r="B25" s="1">
        <f>SUM(C12:C19)/A19</f>
        <v>58.25</v>
      </c>
    </row>
    <row r="26" spans="1:17" x14ac:dyDescent="0.35">
      <c r="D26" s="9" t="s">
        <v>29</v>
      </c>
      <c r="E26" s="30">
        <f>+B28</f>
        <v>-31.903940886699502</v>
      </c>
      <c r="F26" s="31" t="s">
        <v>30</v>
      </c>
      <c r="G26" s="9">
        <f>+B27</f>
        <v>1.687192118226601</v>
      </c>
      <c r="H26" s="9" t="s">
        <v>31</v>
      </c>
    </row>
    <row r="27" spans="1:17" x14ac:dyDescent="0.35">
      <c r="A27" s="3" t="s">
        <v>32</v>
      </c>
      <c r="B27" s="3">
        <f>+(D20-A19*B24*B25)/(E20-A19*(B25^2))</f>
        <v>1.687192118226601</v>
      </c>
    </row>
    <row r="28" spans="1:17" x14ac:dyDescent="0.35">
      <c r="A28" s="3" t="s">
        <v>33</v>
      </c>
      <c r="B28" s="3">
        <f>+B24-B27*B25</f>
        <v>-31.903940886699502</v>
      </c>
    </row>
    <row r="30" spans="1:17" x14ac:dyDescent="0.35">
      <c r="A30" s="2" t="s">
        <v>1</v>
      </c>
      <c r="B30" s="25"/>
    </row>
    <row r="31" spans="1:17" ht="15" thickBot="1" x14ac:dyDescent="0.4">
      <c r="B31" s="25" t="s">
        <v>55</v>
      </c>
      <c r="C31" t="s">
        <v>57</v>
      </c>
    </row>
    <row r="32" spans="1:17" ht="15" thickBot="1" x14ac:dyDescent="0.4">
      <c r="A32" s="4"/>
      <c r="B32" s="5" t="s">
        <v>22</v>
      </c>
      <c r="C32" s="5" t="s">
        <v>34</v>
      </c>
      <c r="D32" s="5" t="s">
        <v>35</v>
      </c>
      <c r="E32" s="6" t="s">
        <v>36</v>
      </c>
    </row>
    <row r="33" spans="1:11" x14ac:dyDescent="0.35">
      <c r="A33" s="7">
        <v>1</v>
      </c>
      <c r="B33" s="25">
        <v>56</v>
      </c>
      <c r="C33" s="32">
        <f>+$B$28+$B$27*C12</f>
        <v>57.517241379310349</v>
      </c>
      <c r="D33" s="32">
        <f>+B33-C33</f>
        <v>-1.5172413793103487</v>
      </c>
      <c r="E33" s="33">
        <f>+D33^2</f>
        <v>2.3020214030915698</v>
      </c>
    </row>
    <row r="34" spans="1:11" x14ac:dyDescent="0.35">
      <c r="A34" s="7">
        <v>2</v>
      </c>
      <c r="B34" s="25">
        <v>60</v>
      </c>
      <c r="C34" s="32">
        <f t="shared" ref="C34:C40" si="2">+$B$28+$B$27*C13</f>
        <v>60.891625615763559</v>
      </c>
      <c r="D34" s="32">
        <f t="shared" ref="D34:D40" si="3">+B34-C34</f>
        <v>-0.8916256157635587</v>
      </c>
      <c r="E34" s="33">
        <f t="shared" ref="E34:E40" si="4">+D34^2</f>
        <v>0.7949962386857452</v>
      </c>
    </row>
    <row r="35" spans="1:11" x14ac:dyDescent="0.35">
      <c r="A35" s="7">
        <v>3</v>
      </c>
      <c r="B35" s="25">
        <v>62</v>
      </c>
      <c r="C35" s="32">
        <f t="shared" si="2"/>
        <v>62.578817733990149</v>
      </c>
      <c r="D35" s="32">
        <f t="shared" si="3"/>
        <v>-0.57881773399014946</v>
      </c>
      <c r="E35" s="33">
        <f t="shared" si="4"/>
        <v>0.33502996918149142</v>
      </c>
    </row>
    <row r="36" spans="1:11" x14ac:dyDescent="0.35">
      <c r="A36" s="7">
        <v>4</v>
      </c>
      <c r="B36" s="25">
        <v>65</v>
      </c>
      <c r="C36" s="32">
        <f t="shared" si="2"/>
        <v>62.578817733990149</v>
      </c>
      <c r="D36" s="32">
        <f t="shared" si="3"/>
        <v>2.4211822660098505</v>
      </c>
      <c r="E36" s="33">
        <f t="shared" si="4"/>
        <v>5.8621235652405943</v>
      </c>
    </row>
    <row r="37" spans="1:11" x14ac:dyDescent="0.35">
      <c r="A37" s="7">
        <v>5</v>
      </c>
      <c r="B37" s="25">
        <v>70</v>
      </c>
      <c r="C37" s="32">
        <f t="shared" si="2"/>
        <v>69.327586206896555</v>
      </c>
      <c r="D37" s="32">
        <f t="shared" si="3"/>
        <v>0.67241379310344485</v>
      </c>
      <c r="E37" s="33">
        <f t="shared" si="4"/>
        <v>0.45214030915576231</v>
      </c>
    </row>
    <row r="38" spans="1:11" x14ac:dyDescent="0.35">
      <c r="A38" s="7">
        <v>6</v>
      </c>
      <c r="B38" s="25">
        <v>73</v>
      </c>
      <c r="C38" s="32">
        <f t="shared" si="2"/>
        <v>72.701970443349765</v>
      </c>
      <c r="D38" s="32">
        <f t="shared" si="3"/>
        <v>0.29802955665023489</v>
      </c>
      <c r="E38" s="33">
        <f t="shared" si="4"/>
        <v>8.8821616637135573E-2</v>
      </c>
    </row>
    <row r="39" spans="1:11" x14ac:dyDescent="0.35">
      <c r="A39" s="7">
        <v>7</v>
      </c>
      <c r="B39" s="25">
        <v>74</v>
      </c>
      <c r="C39" s="32">
        <f t="shared" si="2"/>
        <v>76.076354679802961</v>
      </c>
      <c r="D39" s="32">
        <f t="shared" si="3"/>
        <v>-2.0763546798029608</v>
      </c>
      <c r="E39" s="33">
        <f t="shared" si="4"/>
        <v>4.3112487563396558</v>
      </c>
    </row>
    <row r="40" spans="1:11" ht="15" thickBot="1" x14ac:dyDescent="0.4">
      <c r="A40" s="7">
        <v>8</v>
      </c>
      <c r="B40" s="25">
        <v>71</v>
      </c>
      <c r="C40" s="32">
        <f t="shared" si="2"/>
        <v>69.327586206896555</v>
      </c>
      <c r="D40" s="32">
        <f t="shared" si="3"/>
        <v>1.6724137931034448</v>
      </c>
      <c r="E40" s="33">
        <f t="shared" si="4"/>
        <v>2.796967895362652</v>
      </c>
    </row>
    <row r="41" spans="1:11" ht="15" thickBot="1" x14ac:dyDescent="0.4">
      <c r="A41" s="4" t="s">
        <v>26</v>
      </c>
      <c r="B41" s="27"/>
      <c r="C41" s="27"/>
      <c r="D41" s="5"/>
      <c r="E41" s="34">
        <f>SUM(E33:E40)</f>
        <v>16.943349753694605</v>
      </c>
    </row>
    <row r="42" spans="1:11" x14ac:dyDescent="0.35">
      <c r="K42">
        <f>+B46</f>
        <v>10.115178389041295</v>
      </c>
    </row>
    <row r="43" spans="1:11" x14ac:dyDescent="0.35">
      <c r="A43" t="s">
        <v>37</v>
      </c>
      <c r="B43">
        <f>SQRT(E41/(A40-2))</f>
        <v>1.6804438775560959</v>
      </c>
    </row>
    <row r="44" spans="1:11" x14ac:dyDescent="0.35">
      <c r="A44" t="s">
        <v>38</v>
      </c>
      <c r="B44">
        <f>+B43*SQRT(1/(E20-A40*(B25^2)))</f>
        <v>0.16679805865356676</v>
      </c>
      <c r="D44" s="25"/>
    </row>
    <row r="46" spans="1:11" x14ac:dyDescent="0.35">
      <c r="A46" t="s">
        <v>39</v>
      </c>
      <c r="B46">
        <f>+B27/B44</f>
        <v>10.115178389041295</v>
      </c>
    </row>
    <row r="47" spans="1:11" x14ac:dyDescent="0.35">
      <c r="A47" t="s">
        <v>40</v>
      </c>
      <c r="B47">
        <v>0.05</v>
      </c>
    </row>
    <row r="48" spans="1:11" x14ac:dyDescent="0.35">
      <c r="A48" t="s">
        <v>41</v>
      </c>
      <c r="B48" s="35">
        <f>_xlfn.T.INV.2T(B47,(A40-2))</f>
        <v>2.4469118511449697</v>
      </c>
      <c r="G48">
        <f>+B49</f>
        <v>-2.4469118511449697</v>
      </c>
      <c r="I48" s="35">
        <f>+B48</f>
        <v>2.4469118511449697</v>
      </c>
    </row>
    <row r="49" spans="1:36" x14ac:dyDescent="0.35">
      <c r="A49" t="s">
        <v>42</v>
      </c>
      <c r="B49">
        <f>-B48</f>
        <v>-2.4469118511449697</v>
      </c>
    </row>
    <row r="51" spans="1:36" x14ac:dyDescent="0.35">
      <c r="A51" s="45" t="s">
        <v>43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5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</row>
    <row r="55" spans="1:36" x14ac:dyDescent="0.35">
      <c r="J55" s="36"/>
      <c r="K55" s="36"/>
    </row>
    <row r="63" spans="1:36" x14ac:dyDescent="0.35">
      <c r="J63" s="37"/>
      <c r="K63" s="37"/>
      <c r="L63" s="37"/>
      <c r="M63" s="37"/>
      <c r="N63" s="37"/>
      <c r="O63" s="37"/>
    </row>
    <row r="68" spans="10:18" x14ac:dyDescent="0.35">
      <c r="J68" s="37"/>
      <c r="K68" s="37"/>
      <c r="L68" s="37"/>
      <c r="M68" s="37"/>
      <c r="N68" s="37"/>
      <c r="O68" s="37"/>
      <c r="P68" s="37"/>
      <c r="Q68" s="37"/>
      <c r="R68" s="37"/>
    </row>
    <row r="69" spans="10:18" x14ac:dyDescent="0.35">
      <c r="N69" s="38"/>
    </row>
    <row r="70" spans="10:18" x14ac:dyDescent="0.35">
      <c r="N70" s="38"/>
    </row>
    <row r="76" spans="10:18" x14ac:dyDescent="0.35">
      <c r="J76" s="37"/>
      <c r="K76" s="37"/>
      <c r="L76" s="37"/>
    </row>
  </sheetData>
  <mergeCells count="2">
    <mergeCell ref="A51:R51"/>
    <mergeCell ref="S51:AJ5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0C6E-3F27-4685-BB6D-ADE374EE97AF}">
  <dimension ref="A15:J33"/>
  <sheetViews>
    <sheetView workbookViewId="0">
      <selection activeCell="L7" sqref="L7"/>
    </sheetView>
  </sheetViews>
  <sheetFormatPr defaultRowHeight="14.5" x14ac:dyDescent="0.35"/>
  <cols>
    <col min="7" max="7" width="10.6328125" bestFit="1" customWidth="1"/>
    <col min="10" max="10" width="13.08984375" customWidth="1"/>
  </cols>
  <sheetData>
    <row r="15" spans="2:7" x14ac:dyDescent="0.35">
      <c r="B15" s="10"/>
      <c r="C15" s="11" t="s">
        <v>45</v>
      </c>
      <c r="D15" s="11" t="s">
        <v>46</v>
      </c>
      <c r="E15" s="11" t="s">
        <v>47</v>
      </c>
      <c r="F15" s="11" t="s">
        <v>48</v>
      </c>
      <c r="G15" s="12" t="s">
        <v>49</v>
      </c>
    </row>
    <row r="16" spans="2:7" x14ac:dyDescent="0.35">
      <c r="B16" s="13" t="s">
        <v>53</v>
      </c>
      <c r="C16" s="14">
        <f>1-C17</f>
        <v>0.7</v>
      </c>
      <c r="D16">
        <v>3</v>
      </c>
      <c r="E16">
        <f>SUM(F29:F31)</f>
        <v>243</v>
      </c>
      <c r="F16" s="1">
        <f>+E16/D16</f>
        <v>81</v>
      </c>
      <c r="G16" s="15">
        <f>SUM(G29:G31)/(D16-1)</f>
        <v>36</v>
      </c>
    </row>
    <row r="17" spans="1:10" x14ac:dyDescent="0.35">
      <c r="B17" s="16" t="s">
        <v>54</v>
      </c>
      <c r="C17" s="17">
        <v>0.3</v>
      </c>
      <c r="D17" s="18">
        <v>5</v>
      </c>
      <c r="E17" s="18">
        <f>SUM(I29:I33)</f>
        <v>289</v>
      </c>
      <c r="F17" s="19">
        <f>+E17/D17</f>
        <v>57.8</v>
      </c>
      <c r="G17" s="20">
        <f>SUM(J29:J33)/(D17-1)</f>
        <v>26.199999999999996</v>
      </c>
    </row>
    <row r="19" spans="1:10" x14ac:dyDescent="0.35">
      <c r="A19" t="s">
        <v>0</v>
      </c>
      <c r="B19" s="9" t="s">
        <v>50</v>
      </c>
      <c r="C19" s="30">
        <f>+C16*F16+C17*F17</f>
        <v>74.039999999999992</v>
      </c>
    </row>
    <row r="20" spans="1:10" x14ac:dyDescent="0.35">
      <c r="C20" s="1"/>
    </row>
    <row r="21" spans="1:10" x14ac:dyDescent="0.35">
      <c r="A21" t="s">
        <v>1</v>
      </c>
      <c r="B21" s="47" t="s">
        <v>10</v>
      </c>
      <c r="C21" s="47"/>
      <c r="D21" s="47"/>
    </row>
    <row r="22" spans="1:10" x14ac:dyDescent="0.35">
      <c r="B22" s="21">
        <f>+C19-C29*C27</f>
        <v>68.080583906806496</v>
      </c>
      <c r="C22" s="3" t="s">
        <v>51</v>
      </c>
      <c r="D22" s="21">
        <f>+C19+C29*C27</f>
        <v>79.999416093193489</v>
      </c>
    </row>
    <row r="23" spans="1:10" x14ac:dyDescent="0.35">
      <c r="B23" s="1"/>
      <c r="D23" s="1"/>
    </row>
    <row r="24" spans="1:10" x14ac:dyDescent="0.35">
      <c r="B24" t="s">
        <v>4</v>
      </c>
    </row>
    <row r="25" spans="1:10" x14ac:dyDescent="0.35">
      <c r="B25" t="s">
        <v>5</v>
      </c>
    </row>
    <row r="27" spans="1:10" x14ac:dyDescent="0.35">
      <c r="B27" t="s">
        <v>6</v>
      </c>
      <c r="C27" s="1">
        <f>SQRT((C16^2)*(G16/D16)+(C17^2)*(G17/D17))</f>
        <v>2.5202380839912721</v>
      </c>
    </row>
    <row r="28" spans="1:10" x14ac:dyDescent="0.35">
      <c r="B28" t="s">
        <v>7</v>
      </c>
      <c r="C28">
        <v>0.05</v>
      </c>
      <c r="E28" s="10" t="s">
        <v>53</v>
      </c>
      <c r="F28" s="11" t="s">
        <v>8</v>
      </c>
      <c r="G28" s="11" t="s">
        <v>9</v>
      </c>
      <c r="H28" s="10" t="s">
        <v>54</v>
      </c>
      <c r="I28" s="11" t="s">
        <v>8</v>
      </c>
      <c r="J28" s="12" t="s">
        <v>9</v>
      </c>
    </row>
    <row r="29" spans="1:10" x14ac:dyDescent="0.35">
      <c r="B29" t="s">
        <v>52</v>
      </c>
      <c r="C29" s="44">
        <f>_xlfn.T.INV.2T(C28,7)</f>
        <v>2.3646242515927849</v>
      </c>
      <c r="E29" s="13">
        <v>1</v>
      </c>
      <c r="F29">
        <v>81</v>
      </c>
      <c r="G29" s="1">
        <f>+(F29-$F$16)^2</f>
        <v>0</v>
      </c>
      <c r="H29" s="13">
        <v>1</v>
      </c>
      <c r="I29">
        <v>62</v>
      </c>
      <c r="J29" s="22">
        <f>+(I29-$F$17)^2</f>
        <v>17.640000000000025</v>
      </c>
    </row>
    <row r="30" spans="1:10" x14ac:dyDescent="0.35">
      <c r="E30" s="13">
        <v>2</v>
      </c>
      <c r="F30">
        <v>75</v>
      </c>
      <c r="G30" s="1">
        <f t="shared" ref="G30:G31" si="0">+(F30-$F$16)^2</f>
        <v>36</v>
      </c>
      <c r="H30" s="13">
        <v>2</v>
      </c>
      <c r="I30">
        <v>54</v>
      </c>
      <c r="J30" s="22">
        <f t="shared" ref="J30:J33" si="1">+(I30-$F$17)^2</f>
        <v>14.439999999999978</v>
      </c>
    </row>
    <row r="31" spans="1:10" x14ac:dyDescent="0.35">
      <c r="C31" s="1"/>
      <c r="E31" s="13">
        <v>3</v>
      </c>
      <c r="F31">
        <v>87</v>
      </c>
      <c r="G31" s="1">
        <f t="shared" si="0"/>
        <v>36</v>
      </c>
      <c r="H31" s="13">
        <v>3</v>
      </c>
      <c r="I31">
        <v>57</v>
      </c>
      <c r="J31" s="22">
        <f t="shared" si="1"/>
        <v>0.63999999999999546</v>
      </c>
    </row>
    <row r="32" spans="1:10" x14ac:dyDescent="0.35">
      <c r="E32" s="13"/>
      <c r="H32" s="13">
        <v>4</v>
      </c>
      <c r="I32">
        <v>52</v>
      </c>
      <c r="J32" s="22">
        <f t="shared" si="1"/>
        <v>33.639999999999965</v>
      </c>
    </row>
    <row r="33" spans="5:10" x14ac:dyDescent="0.35">
      <c r="E33" s="16"/>
      <c r="F33" s="18"/>
      <c r="G33" s="18"/>
      <c r="H33" s="16">
        <v>5</v>
      </c>
      <c r="I33" s="18">
        <v>64</v>
      </c>
      <c r="J33" s="23">
        <f t="shared" si="1"/>
        <v>38.440000000000033</v>
      </c>
    </row>
  </sheetData>
  <mergeCells count="1">
    <mergeCell ref="B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2026-06-07T08:01:17Z</dcterms:modified>
</cp:coreProperties>
</file>