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fileSharing readOnlyRecommended="1" userName="Lorenzo Cannata" algorithmName="SHA-512" hashValue="4Fy5xxJZTV81eXsVtX8EIiA1xUU840tRfiEe746bgw5+TJDmpNn3V32Srt87nWhERMj9rNt52l/GpeMQI0egAw==" saltValue="492vSKDGRqcaks/2bzojJg==" spinCount="100000"/>
  <workbookPr/>
  <mc:AlternateContent xmlns:mc="http://schemas.openxmlformats.org/markup-compatibility/2006">
    <mc:Choice Requires="x15">
      <x15ac:absPath xmlns:x15ac="http://schemas.microsoft.com/office/spreadsheetml/2010/11/ac" url="C:\Users\rober\Documents\UNI\Slides\2025_26\"/>
    </mc:Choice>
  </mc:AlternateContent>
  <xr:revisionPtr revIDLastSave="0" documentId="8_{40712D8F-0C94-4270-9444-7DC436EA1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ariazione assoluta e relativa" sheetId="1" r:id="rId1"/>
    <sheet name="Rapporti di composizione" sheetId="2" r:id="rId2"/>
    <sheet name="Rapporti di derivazione" sheetId="3" r:id="rId3"/>
    <sheet name="Scomposizione delle cause" sheetId="12" r:id="rId4"/>
    <sheet name="Numeri Indice" sheetId="4" r:id="rId5"/>
    <sheet name="Tassi medi di variazione in t" sheetId="5" r:id="rId6"/>
    <sheet name="Indice di Laspeyres-Paasche" sheetId="11" r:id="rId7"/>
    <sheet name="Var. congiunturale e tendenzial" sheetId="7" r:id="rId8"/>
    <sheet name="Indici prezzi e deflazionamento" sheetId="9" r:id="rId9"/>
    <sheet name="Deflazionamento_2" sheetId="8" r:id="rId10"/>
    <sheet name="Tabella di transizione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9" l="1"/>
  <c r="C11" i="9"/>
  <c r="D18" i="12" l="1"/>
  <c r="C18" i="12"/>
  <c r="B10" i="12"/>
  <c r="B18" i="12" s="1"/>
  <c r="D17" i="12"/>
  <c r="C17" i="12"/>
  <c r="B9" i="12"/>
  <c r="B17" i="12" s="1"/>
  <c r="D16" i="12"/>
  <c r="C16" i="12"/>
  <c r="B8" i="12"/>
  <c r="B16" i="12" s="1"/>
  <c r="D15" i="12"/>
  <c r="C15" i="12"/>
  <c r="B7" i="12"/>
  <c r="B6" i="12"/>
  <c r="C18" i="11"/>
  <c r="C20" i="11"/>
  <c r="C14" i="11"/>
  <c r="C12" i="11"/>
  <c r="C10" i="11"/>
  <c r="H14" i="5"/>
  <c r="H15" i="5"/>
  <c r="H16" i="5"/>
  <c r="H17" i="5"/>
  <c r="H18" i="5"/>
  <c r="H13" i="5"/>
  <c r="H6" i="5"/>
  <c r="H7" i="5"/>
  <c r="H8" i="5"/>
  <c r="H9" i="5"/>
  <c r="H5" i="5"/>
  <c r="H4" i="5"/>
  <c r="G16" i="4"/>
  <c r="G15" i="4"/>
  <c r="G14" i="4"/>
  <c r="G13" i="4"/>
  <c r="B15" i="12" l="1"/>
  <c r="F18" i="5"/>
  <c r="E18" i="5"/>
  <c r="D18" i="5"/>
  <c r="C18" i="5"/>
  <c r="B18" i="5"/>
  <c r="F15" i="5"/>
  <c r="E15" i="5"/>
  <c r="D15" i="5"/>
  <c r="C15" i="5"/>
  <c r="B15" i="5"/>
  <c r="H15" i="4" l="1"/>
  <c r="F16" i="4"/>
  <c r="F15" i="4"/>
  <c r="F14" i="4"/>
  <c r="F13" i="4"/>
  <c r="E16" i="4"/>
  <c r="E15" i="4"/>
  <c r="E14" i="4"/>
  <c r="E13" i="4"/>
  <c r="E12" i="4"/>
  <c r="B20" i="11"/>
  <c r="B18" i="11"/>
  <c r="J5" i="9"/>
  <c r="J4" i="9"/>
  <c r="I5" i="9"/>
  <c r="I4" i="9"/>
  <c r="B12" i="11"/>
  <c r="B10" i="11"/>
  <c r="B14" i="11" s="1"/>
  <c r="G6" i="11"/>
  <c r="G5" i="11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C14" i="2"/>
  <c r="C13" i="2"/>
  <c r="C12" i="2"/>
  <c r="C11" i="2"/>
  <c r="C10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C28" i="2"/>
  <c r="C27" i="2"/>
  <c r="C26" i="2"/>
  <c r="C25" i="2"/>
  <c r="C24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D17" i="2"/>
  <c r="E17" i="2"/>
  <c r="F17" i="2"/>
  <c r="C17" i="2"/>
  <c r="E5" i="1"/>
  <c r="E6" i="1"/>
  <c r="E4" i="1"/>
  <c r="D5" i="1"/>
  <c r="D6" i="1"/>
  <c r="D4" i="1"/>
  <c r="F25" i="10"/>
  <c r="D24" i="10"/>
  <c r="E26" i="10"/>
  <c r="C24" i="10"/>
  <c r="C23" i="10"/>
  <c r="B23" i="10"/>
  <c r="F26" i="10"/>
  <c r="F24" i="10"/>
  <c r="F23" i="10"/>
  <c r="B27" i="10"/>
  <c r="C14" i="10"/>
  <c r="B14" i="10"/>
  <c r="F6" i="10"/>
  <c r="D15" i="10" s="1"/>
  <c r="F7" i="10"/>
  <c r="E16" i="10" s="1"/>
  <c r="F8" i="10"/>
  <c r="E17" i="10" s="1"/>
  <c r="F17" i="10" s="1"/>
  <c r="F5" i="10"/>
  <c r="C9" i="10"/>
  <c r="D9" i="10"/>
  <c r="E9" i="10"/>
  <c r="B9" i="10"/>
  <c r="C6" i="8"/>
  <c r="E6" i="8"/>
  <c r="F6" i="8" s="1"/>
  <c r="E5" i="8"/>
  <c r="U16" i="7"/>
  <c r="U15" i="7"/>
  <c r="AB10" i="7"/>
  <c r="AA10" i="7"/>
  <c r="Z10" i="7"/>
  <c r="Y10" i="7"/>
  <c r="X10" i="7"/>
  <c r="W10" i="7"/>
  <c r="V10" i="7"/>
  <c r="U10" i="7"/>
  <c r="AE10" i="7" s="1"/>
  <c r="T10" i="7"/>
  <c r="AD10" i="7" s="1"/>
  <c r="AF10" i="7" s="1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AC10" i="7" s="1"/>
  <c r="AD9" i="7"/>
  <c r="AC9" i="7"/>
  <c r="C9" i="7"/>
  <c r="D9" i="7" s="1"/>
  <c r="AE8" i="7"/>
  <c r="AD8" i="7"/>
  <c r="AF8" i="7" s="1"/>
  <c r="AC8" i="7"/>
  <c r="C8" i="7"/>
  <c r="C10" i="7" s="1"/>
  <c r="D10" i="7" s="1"/>
  <c r="AE7" i="7"/>
  <c r="AD7" i="7"/>
  <c r="AF7" i="7" s="1"/>
  <c r="AC7" i="7"/>
  <c r="D7" i="7"/>
  <c r="C7" i="7"/>
  <c r="C27" i="10" l="1"/>
  <c r="C15" i="10"/>
  <c r="F15" i="10" s="1"/>
  <c r="D16" i="10"/>
  <c r="F16" i="10"/>
  <c r="F14" i="10"/>
  <c r="F9" i="10"/>
  <c r="D18" i="10" s="1"/>
  <c r="D8" i="7"/>
  <c r="F18" i="10" l="1"/>
  <c r="C18" i="10"/>
  <c r="E18" i="10"/>
  <c r="B18" i="10"/>
  <c r="I5" i="5"/>
  <c r="I7" i="5"/>
  <c r="I8" i="5"/>
  <c r="I4" i="5"/>
  <c r="C6" i="5"/>
  <c r="C9" i="5" s="1"/>
  <c r="D6" i="5"/>
  <c r="D9" i="5" s="1"/>
  <c r="E6" i="5"/>
  <c r="E9" i="5" s="1"/>
  <c r="F6" i="5"/>
  <c r="F9" i="5" s="1"/>
  <c r="B6" i="5"/>
  <c r="I6" i="5" s="1"/>
  <c r="H13" i="4"/>
  <c r="D16" i="4"/>
  <c r="D15" i="4"/>
  <c r="D14" i="4"/>
  <c r="D13" i="4"/>
  <c r="D12" i="4"/>
  <c r="E6" i="4"/>
  <c r="E7" i="4"/>
  <c r="E8" i="4"/>
  <c r="E5" i="4"/>
  <c r="D5" i="4"/>
  <c r="D6" i="4"/>
  <c r="D7" i="4"/>
  <c r="D8" i="4"/>
  <c r="D4" i="4"/>
  <c r="B21" i="3"/>
  <c r="B20" i="3"/>
  <c r="B19" i="3"/>
  <c r="D21" i="3"/>
  <c r="C21" i="3"/>
  <c r="D20" i="3"/>
  <c r="C20" i="3"/>
  <c r="D19" i="3"/>
  <c r="C19" i="3"/>
  <c r="D18" i="3"/>
  <c r="C18" i="3"/>
  <c r="B18" i="3"/>
  <c r="C14" i="3"/>
  <c r="B14" i="3"/>
  <c r="D13" i="3"/>
  <c r="D12" i="3"/>
  <c r="D11" i="3"/>
  <c r="D5" i="3"/>
  <c r="D6" i="3"/>
  <c r="D7" i="3"/>
  <c r="D4" i="3"/>
  <c r="C7" i="3"/>
  <c r="B7" i="3"/>
  <c r="D7" i="2"/>
  <c r="E7" i="2"/>
  <c r="C7" i="2"/>
  <c r="F4" i="2"/>
  <c r="F5" i="2"/>
  <c r="F6" i="2"/>
  <c r="F3" i="2"/>
  <c r="C7" i="1"/>
  <c r="B7" i="1"/>
  <c r="H16" i="4" l="1"/>
  <c r="H14" i="4"/>
  <c r="H12" i="4"/>
  <c r="B9" i="5"/>
  <c r="D14" i="3"/>
  <c r="F7" i="2"/>
  <c r="D7" i="1"/>
  <c r="E7" i="1"/>
  <c r="I9" i="5" l="1"/>
  <c r="E25" i="10" l="1"/>
  <c r="E27" i="10" s="1"/>
  <c r="D25" i="10"/>
  <c r="D27" i="10" s="1"/>
  <c r="F27" i="10"/>
</calcChain>
</file>

<file path=xl/sharedStrings.xml><?xml version="1.0" encoding="utf-8"?>
<sst xmlns="http://schemas.openxmlformats.org/spreadsheetml/2006/main" count="311" uniqueCount="185">
  <si>
    <t>Fatturato prodotto A</t>
  </si>
  <si>
    <t>Fatturato prodotto B</t>
  </si>
  <si>
    <t>Fatturato Totale</t>
  </si>
  <si>
    <t>Var. assoluta</t>
  </si>
  <si>
    <t>Var. relative</t>
  </si>
  <si>
    <t>in €</t>
  </si>
  <si>
    <t>Fatturato prodotto C</t>
  </si>
  <si>
    <t>Qualifica/Età</t>
  </si>
  <si>
    <t>Dirigenti</t>
  </si>
  <si>
    <t>Quadri</t>
  </si>
  <si>
    <t>Impiegati</t>
  </si>
  <si>
    <t>Operai</t>
  </si>
  <si>
    <t>Totale</t>
  </si>
  <si>
    <t>15-35</t>
  </si>
  <si>
    <t>36-55</t>
  </si>
  <si>
    <t>56-70</t>
  </si>
  <si>
    <t>Numero di infortuni</t>
  </si>
  <si>
    <t>Reparto</t>
  </si>
  <si>
    <t>fino a 35</t>
  </si>
  <si>
    <t>41 e oltre</t>
  </si>
  <si>
    <t xml:space="preserve">A </t>
  </si>
  <si>
    <t>B</t>
  </si>
  <si>
    <t>Numero di operai presenti</t>
  </si>
  <si>
    <t>35-40</t>
  </si>
  <si>
    <t>Classe di ore lavorate a settimana</t>
  </si>
  <si>
    <t>Infortuni/Numero operai</t>
  </si>
  <si>
    <t>Anni</t>
  </si>
  <si>
    <t>Prezzi</t>
  </si>
  <si>
    <t>Tempo</t>
  </si>
  <si>
    <t>Numeri indice a base  fissa, 2018=100</t>
  </si>
  <si>
    <t>Numeri indice a base  mobile t-1=100</t>
  </si>
  <si>
    <t>-</t>
  </si>
  <si>
    <t>Numeri Indice dei prezzi</t>
  </si>
  <si>
    <t>Numeri indice a base  fissa, 2020=100</t>
  </si>
  <si>
    <t>Numeri indice a base  mobile</t>
  </si>
  <si>
    <t>Da base Mobile a base fissa, 2020=100</t>
  </si>
  <si>
    <t>Da base Mobile a base fissa, 2018=100</t>
  </si>
  <si>
    <t>Fatturato</t>
  </si>
  <si>
    <t>Costi</t>
  </si>
  <si>
    <t>Margine di contribuzione</t>
  </si>
  <si>
    <t>Risultato finanziario</t>
  </si>
  <si>
    <t>Utile</t>
  </si>
  <si>
    <t>€m</t>
  </si>
  <si>
    <t>Altri oneri</t>
  </si>
  <si>
    <t>CARG19-23</t>
  </si>
  <si>
    <t>Formula excel</t>
  </si>
  <si>
    <t>Calcolato</t>
  </si>
  <si>
    <t>Bene 1</t>
  </si>
  <si>
    <t>Bene 2</t>
  </si>
  <si>
    <t>Bene 3</t>
  </si>
  <si>
    <t>Quantità</t>
  </si>
  <si>
    <t>=</t>
  </si>
  <si>
    <t>ITALIA - Immatricolazioni autoveicoli leggeri nuovi fino a 3.500 kg  / New light vehicles registrations up to 3.500 kg</t>
  </si>
  <si>
    <t>Elaborazioni dell'Area Studi e Statistiche di ANFIA su dati del Ministero delle Infrastrutture e della Mobilità Sostenibili (Aut.Min D07161/H4)</t>
  </si>
  <si>
    <r>
      <t xml:space="preserve">dati aggiornati al 31/05/2024 sulla base della data di </t>
    </r>
    <r>
      <rPr>
        <b/>
        <u/>
        <sz val="9"/>
        <color theme="3"/>
        <rFont val="Trebuchet MS"/>
        <family val="2"/>
      </rPr>
      <t>Emissione Targa</t>
    </r>
  </si>
  <si>
    <r>
      <t>TOTALE 2022</t>
    </r>
    <r>
      <rPr>
        <b/>
        <vertAlign val="superscript"/>
        <sz val="8"/>
        <color theme="3"/>
        <rFont val="Arial"/>
        <family val="2"/>
      </rPr>
      <t>1</t>
    </r>
  </si>
  <si>
    <t>TOTALE 2023</t>
  </si>
  <si>
    <t>Var % 23/22</t>
  </si>
  <si>
    <t>2023-01</t>
  </si>
  <si>
    <t>2023-02</t>
  </si>
  <si>
    <t>2023-03</t>
  </si>
  <si>
    <t>2023-04</t>
  </si>
  <si>
    <t>2023-05</t>
  </si>
  <si>
    <t>2023-06</t>
  </si>
  <si>
    <t>2023-07</t>
  </si>
  <si>
    <t>2022-08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</si>
  <si>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</si>
  <si>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</si>
  <si>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</si>
  <si>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</si>
  <si>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</si>
  <si>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</si>
  <si>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</si>
  <si>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</si>
  <si>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</si>
  <si>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</si>
  <si>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</si>
  <si>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</si>
  <si>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</si>
  <si>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</si>
  <si>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</si>
  <si>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</si>
  <si>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Gen-MAG 2023</t>
  </si>
  <si>
    <t>Gen-MAG 2024</t>
  </si>
  <si>
    <t>Var %               MAG 24/23</t>
  </si>
  <si>
    <t>Var % Cumulato 24/23</t>
  </si>
  <si>
    <t>Autovetture</t>
  </si>
  <si>
    <t>Veicoli commerciali con ptt fino a 3.500 kg</t>
  </si>
  <si>
    <t>Autobus (Minibus/Scuolabus) con ptt fino a 3.500 kg*</t>
  </si>
  <si>
    <t>TOT Autoveicoli leggeri fino a 3.500 kg</t>
  </si>
  <si>
    <r>
      <rPr>
        <b/>
        <sz val="10"/>
        <color theme="3"/>
        <rFont val="Trebuchet MS"/>
        <family val="2"/>
      </rPr>
      <t>*</t>
    </r>
    <r>
      <rPr>
        <sz val="10"/>
        <color theme="3"/>
        <rFont val="Trebuchet MS"/>
        <family val="2"/>
      </rPr>
      <t xml:space="preserve"> Veicoli di categoria M2</t>
    </r>
  </si>
  <si>
    <r>
      <rPr>
        <vertAlign val="superscript"/>
        <sz val="10"/>
        <color theme="3"/>
        <rFont val="Trebuchet MS"/>
        <family val="2"/>
      </rPr>
      <t>1</t>
    </r>
    <r>
      <rPr>
        <sz val="10"/>
        <color theme="3"/>
        <rFont val="Trebuchet MS"/>
        <family val="2"/>
      </rPr>
      <t xml:space="preserve"> Ultimo aggiornamento 31/05/2023</t>
    </r>
  </si>
  <si>
    <t>var. tendenziale mag-24</t>
  </si>
  <si>
    <t>var. congiunturale mag-24</t>
  </si>
  <si>
    <t>Anno</t>
  </si>
  <si>
    <t>Ricavi di vendita del prodotto di consumo A a prezzi 2015</t>
  </si>
  <si>
    <t>Variazione reale dei ricavi di vendita 23 vs 22</t>
  </si>
  <si>
    <t>Ricavi di vendita del prodotto di consumo A (€ x1.000)</t>
  </si>
  <si>
    <t>Variazione corrente dei ricavi di vendita 23 vs 22</t>
  </si>
  <si>
    <t>Indice FOI 2015=100*</t>
  </si>
  <si>
    <t>* ISTAT tavole per le rivalutazione monetarie</t>
  </si>
  <si>
    <t>Periodo</t>
  </si>
  <si>
    <t>t</t>
  </si>
  <si>
    <t>q</t>
  </si>
  <si>
    <t>p</t>
  </si>
  <si>
    <t>Cat. Professionale t-1</t>
  </si>
  <si>
    <t>Cat. Professionale t</t>
  </si>
  <si>
    <t>Totale (t-1)</t>
  </si>
  <si>
    <t>Totale t</t>
  </si>
  <si>
    <t>Cat. Professionale t+1</t>
  </si>
  <si>
    <t>Stato t-1</t>
  </si>
  <si>
    <t>Stato t</t>
  </si>
  <si>
    <t>..</t>
  </si>
  <si>
    <t>Entrate</t>
  </si>
  <si>
    <t>Uscite</t>
  </si>
  <si>
    <r>
      <t>S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</si>
  <si>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</si>
  <si>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i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</si>
  <si>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k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</si>
  <si>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</si>
  <si>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11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</si>
  <si>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/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</si>
  <si>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1j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</si>
  <si>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1k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</si>
  <si>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1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</si>
  <si>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1.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</si>
  <si>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22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</si>
  <si>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2j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</si>
  <si>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2k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</si>
  <si>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</si>
  <si>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2.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</si>
  <si>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i1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</si>
  <si>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i2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</si>
  <si>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ij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</si>
  <si>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ik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</si>
  <si>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i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</si>
  <si>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i.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</si>
  <si>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k1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</si>
  <si>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k2</t>
    </r>
    <r>
      <rPr>
        <sz val="11"/>
        <color theme="1"/>
        <rFont val="Calibri"/>
        <family val="2"/>
        <scheme val="minor"/>
      </rPr>
      <t/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</si>
  <si>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kj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</si>
  <si>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kk</t>
    </r>
  </si>
  <si>
    <r>
      <t>U</t>
    </r>
    <r>
      <rPr>
        <i/>
        <vertAlign val="subscript"/>
        <sz val="11"/>
        <color theme="1"/>
        <rFont val="Calibri"/>
        <family val="2"/>
        <scheme val="minor"/>
      </rPr>
      <t>k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</si>
  <si>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k.</t>
    </r>
  </si>
  <si>
    <r>
      <t>E</t>
    </r>
    <r>
      <rPr>
        <i/>
        <vertAlign val="subscript"/>
        <sz val="11"/>
        <color theme="1"/>
        <rFont val="Calibri"/>
        <family val="2"/>
        <scheme val="minor"/>
      </rPr>
      <t>1</t>
    </r>
  </si>
  <si>
    <r>
      <t>E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</si>
  <si>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E</t>
    </r>
    <r>
      <rPr>
        <i/>
        <vertAlign val="subscript"/>
        <sz val="11"/>
        <color theme="1"/>
        <rFont val="Calibri"/>
        <family val="2"/>
        <scheme val="minor"/>
      </rPr>
      <t>j</t>
    </r>
  </si>
  <si>
    <r>
      <t>E</t>
    </r>
    <r>
      <rPr>
        <i/>
        <vertAlign val="subscript"/>
        <sz val="11"/>
        <color theme="1"/>
        <rFont val="Calibri"/>
        <family val="2"/>
        <scheme val="minor"/>
      </rPr>
      <t>k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</si>
  <si>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.1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</si>
  <si>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.2</t>
    </r>
    <r>
      <rPr>
        <sz val="11"/>
        <color theme="1"/>
        <rFont val="Calibri"/>
        <family val="2"/>
        <scheme val="minor"/>
      </rPr>
      <t/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</si>
  <si>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.j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</si>
  <si>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.k</t>
    </r>
  </si>
  <si>
    <r>
      <t>n</t>
    </r>
    <r>
      <rPr>
        <i/>
        <vertAlign val="subscript"/>
        <sz val="11"/>
        <color theme="1"/>
        <rFont val="Calibri"/>
        <family val="2"/>
        <scheme val="minor"/>
      </rPr>
      <t>..(t)</t>
    </r>
    <r>
      <rPr>
        <i/>
        <sz val="11"/>
        <color theme="1"/>
        <rFont val="Calibri"/>
        <family val="2"/>
        <scheme val="minor"/>
      </rPr>
      <t>/n</t>
    </r>
    <r>
      <rPr>
        <i/>
        <vertAlign val="subscript"/>
        <sz val="11"/>
        <color theme="1"/>
        <rFont val="Calibri"/>
        <family val="2"/>
        <scheme val="minor"/>
      </rPr>
      <t>..(t-1)</t>
    </r>
  </si>
  <si>
    <t>Matrice di transizione tra diversi stati professionali degli occupati tra il tempo t e t-1</t>
  </si>
  <si>
    <t>Prospetto dei tassi di permanenza e transizione</t>
  </si>
  <si>
    <t>Previsione dei diversi stati professionali al tempo t</t>
  </si>
  <si>
    <t xml:space="preserve">Bene 1 </t>
  </si>
  <si>
    <t>Prezzo</t>
  </si>
  <si>
    <r>
      <t>0</t>
    </r>
    <r>
      <rPr>
        <b/>
        <vertAlign val="superscript"/>
        <sz val="14"/>
        <color rgb="FF000000"/>
        <rFont val="Aptos"/>
        <family val="2"/>
      </rPr>
      <t>p</t>
    </r>
    <r>
      <rPr>
        <b/>
        <vertAlign val="subscript"/>
        <sz val="14"/>
        <color rgb="FF000000"/>
        <rFont val="Aptos"/>
        <family val="2"/>
      </rPr>
      <t xml:space="preserve"> </t>
    </r>
    <r>
      <rPr>
        <b/>
        <sz val="14"/>
        <color rgb="FF000000"/>
        <rFont val="Aptos"/>
        <family val="2"/>
      </rPr>
      <t>I</t>
    </r>
    <r>
      <rPr>
        <b/>
        <vertAlign val="superscript"/>
        <sz val="14"/>
        <color rgb="FF000000"/>
        <rFont val="Aptos"/>
        <family val="2"/>
      </rPr>
      <t>L</t>
    </r>
    <r>
      <rPr>
        <b/>
        <sz val="14"/>
        <color rgb="FF000000"/>
        <rFont val="Aptos"/>
        <family val="2"/>
      </rPr>
      <t xml:space="preserve"> </t>
    </r>
    <r>
      <rPr>
        <b/>
        <vertAlign val="subscript"/>
        <sz val="14"/>
        <color rgb="FF000000"/>
        <rFont val="Aptos"/>
        <family val="2"/>
      </rPr>
      <t xml:space="preserve">1  </t>
    </r>
  </si>
  <si>
    <r>
      <t>0</t>
    </r>
    <r>
      <rPr>
        <b/>
        <vertAlign val="superscript"/>
        <sz val="14"/>
        <color rgb="FF000000"/>
        <rFont val="Aptos"/>
        <family val="2"/>
      </rPr>
      <t>p</t>
    </r>
    <r>
      <rPr>
        <b/>
        <vertAlign val="subscript"/>
        <sz val="14"/>
        <color rgb="FF000000"/>
        <rFont val="Aptos"/>
        <family val="2"/>
      </rPr>
      <t xml:space="preserve"> </t>
    </r>
    <r>
      <rPr>
        <b/>
        <sz val="14"/>
        <color rgb="FF000000"/>
        <rFont val="Aptos"/>
        <family val="2"/>
      </rPr>
      <t>I</t>
    </r>
    <r>
      <rPr>
        <b/>
        <vertAlign val="superscript"/>
        <sz val="14"/>
        <color rgb="FF000000"/>
        <rFont val="Aptos"/>
        <family val="2"/>
      </rPr>
      <t>P</t>
    </r>
    <r>
      <rPr>
        <b/>
        <sz val="14"/>
        <color rgb="FF000000"/>
        <rFont val="Aptos"/>
        <family val="2"/>
      </rPr>
      <t xml:space="preserve"> </t>
    </r>
    <r>
      <rPr>
        <b/>
        <vertAlign val="subscript"/>
        <sz val="14"/>
        <color rgb="FF000000"/>
        <rFont val="Aptos"/>
        <family val="2"/>
      </rPr>
      <t xml:space="preserve">1  </t>
    </r>
  </si>
  <si>
    <t>Indice di Lasperyres</t>
  </si>
  <si>
    <t>Indice di Paasche</t>
  </si>
  <si>
    <t>Indice di valore</t>
  </si>
  <si>
    <t>Valore</t>
  </si>
  <si>
    <r>
      <t xml:space="preserve">0 </t>
    </r>
    <r>
      <rPr>
        <b/>
        <sz val="14"/>
        <color rgb="FF000000"/>
        <rFont val="Aptos"/>
        <family val="2"/>
      </rPr>
      <t xml:space="preserve">F </t>
    </r>
    <r>
      <rPr>
        <b/>
        <vertAlign val="subscript"/>
        <sz val="14"/>
        <color rgb="FF000000"/>
        <rFont val="Aptos"/>
        <family val="2"/>
      </rPr>
      <t xml:space="preserve">1  </t>
    </r>
  </si>
  <si>
    <t>Calcolare gli indici di valore e di quantità</t>
  </si>
  <si>
    <t>Calcolare gli indici di Laspeyres, Paasche e Fisher</t>
  </si>
  <si>
    <r>
      <t>0</t>
    </r>
    <r>
      <rPr>
        <b/>
        <vertAlign val="superscript"/>
        <sz val="14"/>
        <color rgb="FF000000"/>
        <rFont val="Aptos"/>
        <family val="2"/>
      </rPr>
      <t>q</t>
    </r>
    <r>
      <rPr>
        <b/>
        <vertAlign val="subscript"/>
        <sz val="14"/>
        <color rgb="FF000000"/>
        <rFont val="Aptos"/>
        <family val="2"/>
      </rPr>
      <t xml:space="preserve"> </t>
    </r>
    <r>
      <rPr>
        <b/>
        <sz val="14"/>
        <color rgb="FF000000"/>
        <rFont val="Aptos"/>
        <family val="2"/>
      </rPr>
      <t xml:space="preserve">I </t>
    </r>
    <r>
      <rPr>
        <b/>
        <vertAlign val="subscript"/>
        <sz val="14"/>
        <color rgb="FF000000"/>
        <rFont val="Aptos"/>
        <family val="2"/>
      </rPr>
      <t xml:space="preserve">1  </t>
    </r>
  </si>
  <si>
    <r>
      <t>0</t>
    </r>
    <r>
      <rPr>
        <b/>
        <vertAlign val="superscript"/>
        <sz val="14"/>
        <color rgb="FF000000"/>
        <rFont val="Aptos"/>
        <family val="2"/>
      </rPr>
      <t>v</t>
    </r>
    <r>
      <rPr>
        <b/>
        <vertAlign val="subscript"/>
        <sz val="14"/>
        <color rgb="FF000000"/>
        <rFont val="Aptos"/>
        <family val="2"/>
      </rPr>
      <t xml:space="preserve"> </t>
    </r>
    <r>
      <rPr>
        <b/>
        <sz val="14"/>
        <color rgb="FF000000"/>
        <rFont val="Aptos"/>
        <family val="2"/>
      </rPr>
      <t xml:space="preserve">I </t>
    </r>
    <r>
      <rPr>
        <b/>
        <vertAlign val="subscript"/>
        <sz val="14"/>
        <color rgb="FF000000"/>
        <rFont val="Aptos"/>
        <family val="2"/>
      </rPr>
      <t xml:space="preserve">1  </t>
    </r>
  </si>
  <si>
    <t>Totale valore deflazionato a 0</t>
  </si>
  <si>
    <t>Indice di quantità</t>
  </si>
  <si>
    <t>Indice dei prezzi di Laspeyres base anno 0</t>
  </si>
  <si>
    <t>Indice dei prezzi di Paasche base anno 0</t>
  </si>
  <si>
    <t>Indice dei prezzi di Fisher base anno 0</t>
  </si>
  <si>
    <t>Si calcoli la variazione nominale e reale del fatturato al tempo 1 rispetto al tempo 0</t>
  </si>
  <si>
    <t>TASSO MEDIO SEMPLICE</t>
  </si>
  <si>
    <t>Tasso medio semplice</t>
  </si>
  <si>
    <r>
      <t>n</t>
    </r>
    <r>
      <rPr>
        <i/>
        <vertAlign val="subscript"/>
        <sz val="11"/>
        <color theme="1"/>
        <rFont val="Calibri"/>
        <family val="2"/>
        <scheme val="minor"/>
      </rPr>
      <t>21</t>
    </r>
  </si>
  <si>
    <t>NI Fatturato</t>
  </si>
  <si>
    <t>NI Prezzo</t>
  </si>
  <si>
    <t>NI Quantità</t>
  </si>
  <si>
    <t>Per prima cosa devo calcolare i valori. Poi calcolo le variazioni degli indici</t>
  </si>
  <si>
    <r>
      <t>A</t>
    </r>
    <r>
      <rPr>
        <b/>
        <vertAlign val="subscript"/>
        <sz val="14"/>
        <color rgb="FF000000"/>
        <rFont val="Aptos"/>
        <family val="2"/>
      </rPr>
      <t>t</t>
    </r>
    <r>
      <rPr>
        <b/>
        <sz val="14"/>
        <color rgb="FF000000"/>
        <rFont val="Aptos"/>
        <family val="2"/>
      </rPr>
      <t>/A</t>
    </r>
    <r>
      <rPr>
        <b/>
        <vertAlign val="subscript"/>
        <sz val="14"/>
        <color rgb="FF000000"/>
        <rFont val="Aptos"/>
        <family val="2"/>
      </rPr>
      <t>0</t>
    </r>
    <r>
      <rPr>
        <b/>
        <sz val="14"/>
        <color rgb="FF000000"/>
        <rFont val="Aptos"/>
        <family val="2"/>
      </rPr>
      <t>-1</t>
    </r>
  </si>
  <si>
    <r>
      <t>A</t>
    </r>
    <r>
      <rPr>
        <b/>
        <vertAlign val="subscript"/>
        <sz val="14"/>
        <color rgb="FF000000"/>
        <rFont val="Aptos"/>
        <family val="2"/>
      </rPr>
      <t>t(0)</t>
    </r>
    <r>
      <rPr>
        <b/>
        <sz val="14"/>
        <color rgb="FF000000"/>
        <rFont val="Aptos"/>
        <family val="2"/>
      </rPr>
      <t>/A</t>
    </r>
    <r>
      <rPr>
        <b/>
        <vertAlign val="subscript"/>
        <sz val="14"/>
        <color rgb="FF000000"/>
        <rFont val="Aptos"/>
        <family val="2"/>
      </rPr>
      <t>0</t>
    </r>
    <r>
      <rPr>
        <b/>
        <sz val="14"/>
        <color rgb="FF000000"/>
        <rFont val="Aptos"/>
        <family val="2"/>
      </rPr>
      <t>-1</t>
    </r>
  </si>
  <si>
    <t>Totale (t)</t>
  </si>
  <si>
    <t>Totale (t+1)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</si>
</sst>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##,###,###,##0"/>
    <numFmt numFmtId="167" formatCode="0.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4"/>
      <color rgb="FF000000"/>
      <name val="Aptos"/>
      <family val="2"/>
    </font>
    <font>
      <b/>
      <vertAlign val="superscript"/>
      <sz val="14"/>
      <color rgb="FF000000"/>
      <name val="Aptos"/>
      <family val="2"/>
    </font>
    <font>
      <b/>
      <sz val="14"/>
      <color rgb="FF000000"/>
      <name val="Aptos"/>
      <family val="2"/>
    </font>
    <font>
      <b/>
      <sz val="12"/>
      <color indexed="62"/>
      <name val="Trebuchet MS"/>
      <family val="2"/>
    </font>
    <font>
      <b/>
      <sz val="12"/>
      <color theme="3"/>
      <name val="Trebuchet MS"/>
      <family val="2"/>
    </font>
    <font>
      <b/>
      <sz val="9"/>
      <color indexed="62"/>
      <name val="Trebuchet MS"/>
      <family val="2"/>
    </font>
    <font>
      <sz val="9"/>
      <color theme="3"/>
      <name val="Trebuchet MS"/>
      <family val="2"/>
    </font>
    <font>
      <b/>
      <u/>
      <sz val="9"/>
      <color theme="3"/>
      <name val="Trebuchet MS"/>
      <family val="2"/>
    </font>
    <font>
      <i/>
      <sz val="12"/>
      <color indexed="62"/>
      <name val="Trebuchet MS"/>
      <family val="2"/>
    </font>
    <font>
      <b/>
      <sz val="14"/>
      <color theme="3"/>
      <name val="Arial"/>
      <family val="2"/>
    </font>
    <font>
      <b/>
      <sz val="8"/>
      <color theme="3"/>
      <name val="Arial"/>
      <family val="2"/>
    </font>
    <font>
      <b/>
      <vertAlign val="superscript"/>
      <sz val="8"/>
      <color theme="3"/>
      <name val="Arial"/>
      <family val="2"/>
    </font>
    <font>
      <sz val="8"/>
      <color theme="3"/>
      <name val="Arial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i/>
      <sz val="9"/>
      <color theme="3"/>
      <name val="Arial"/>
      <family val="2"/>
    </font>
    <font>
      <b/>
      <i/>
      <sz val="9"/>
      <color theme="3"/>
      <name val="Arial"/>
      <family val="2"/>
    </font>
    <font>
      <sz val="10"/>
      <color theme="3"/>
      <name val="Trebuchet MS"/>
      <family val="2"/>
    </font>
    <font>
      <b/>
      <sz val="10"/>
      <color theme="3"/>
      <name val="Trebuchet MS"/>
      <family val="2"/>
    </font>
    <font>
      <vertAlign val="superscript"/>
      <sz val="10"/>
      <color theme="3"/>
      <name val="Trebuchet MS"/>
      <family val="2"/>
    </font>
    <font>
      <b/>
      <sz val="16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F5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3" fontId="0" fillId="0" borderId="0" xfId="0" applyNumberFormat="1"/>
    <xf numFmtId="164" fontId="0" fillId="0" borderId="5" xfId="1" applyNumberFormat="1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" fontId="2" fillId="0" borderId="10" xfId="0" applyNumberFormat="1" applyFont="1" applyBorder="1"/>
    <xf numFmtId="164" fontId="2" fillId="0" borderId="11" xfId="1" applyNumberFormat="1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0" fillId="0" borderId="0" xfId="1" applyNumberFormat="1" applyFont="1" applyBorder="1"/>
    <xf numFmtId="164" fontId="2" fillId="0" borderId="5" xfId="1" applyNumberFormat="1" applyFont="1" applyBorder="1"/>
    <xf numFmtId="164" fontId="2" fillId="0" borderId="10" xfId="1" applyNumberFormat="1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/>
    <xf numFmtId="10" fontId="0" fillId="0" borderId="0" xfId="1" applyNumberFormat="1" applyFont="1" applyBorder="1" applyAlignment="1">
      <alignment horizontal="right"/>
    </xf>
    <xf numFmtId="10" fontId="2" fillId="0" borderId="12" xfId="1" applyNumberFormat="1" applyFont="1" applyBorder="1"/>
    <xf numFmtId="10" fontId="2" fillId="0" borderId="13" xfId="1" applyNumberFormat="1" applyFont="1" applyBorder="1"/>
    <xf numFmtId="10" fontId="2" fillId="0" borderId="10" xfId="1" applyNumberFormat="1" applyFont="1" applyBorder="1"/>
    <xf numFmtId="10" fontId="2" fillId="0" borderId="1" xfId="1" applyNumberFormat="1" applyFont="1" applyBorder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7" xfId="0" applyNumberForma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5" xfId="1" applyNumberFormat="1" applyFont="1" applyBorder="1" applyAlignment="1">
      <alignment horizontal="center"/>
    </xf>
    <xf numFmtId="164" fontId="0" fillId="2" borderId="5" xfId="1" applyNumberFormat="1" applyFont="1" applyFill="1" applyBorder="1"/>
    <xf numFmtId="164" fontId="0" fillId="2" borderId="0" xfId="1" applyNumberFormat="1" applyFont="1" applyFill="1" applyBorder="1"/>
    <xf numFmtId="165" fontId="0" fillId="0" borderId="0" xfId="0" applyNumberFormat="1"/>
    <xf numFmtId="164" fontId="0" fillId="0" borderId="0" xfId="1" applyNumberFormat="1" applyFont="1"/>
    <xf numFmtId="0" fontId="3" fillId="0" borderId="0" xfId="0" applyFont="1"/>
    <xf numFmtId="165" fontId="3" fillId="0" borderId="0" xfId="0" applyNumberFormat="1" applyFont="1"/>
    <xf numFmtId="9" fontId="0" fillId="0" borderId="0" xfId="0" applyNumberFormat="1"/>
    <xf numFmtId="14" fontId="2" fillId="0" borderId="0" xfId="0" applyNumberFormat="1" applyFont="1"/>
    <xf numFmtId="0" fontId="0" fillId="0" borderId="0" xfId="0" applyAlignment="1">
      <alignment horizontal="center"/>
    </xf>
    <xf numFmtId="0" fontId="6" fillId="0" borderId="0" xfId="0" applyFont="1"/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166" fontId="0" fillId="0" borderId="0" xfId="0" applyNumberFormat="1"/>
    <xf numFmtId="0" fontId="14" fillId="0" borderId="0" xfId="0" applyFont="1"/>
    <xf numFmtId="0" fontId="15" fillId="4" borderId="0" xfId="0" applyFont="1" applyFill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17" fontId="16" fillId="5" borderId="14" xfId="0" quotePrefix="1" applyNumberFormat="1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left" vertical="center"/>
    </xf>
    <xf numFmtId="166" fontId="20" fillId="5" borderId="15" xfId="0" applyNumberFormat="1" applyFont="1" applyFill="1" applyBorder="1" applyAlignment="1">
      <alignment horizontal="right" vertical="center"/>
    </xf>
    <xf numFmtId="164" fontId="20" fillId="5" borderId="15" xfId="0" applyNumberFormat="1" applyFont="1" applyFill="1" applyBorder="1" applyAlignment="1">
      <alignment horizontal="right" vertical="center"/>
    </xf>
    <xf numFmtId="166" fontId="19" fillId="3" borderId="15" xfId="0" applyNumberFormat="1" applyFont="1" applyFill="1" applyBorder="1" applyAlignment="1">
      <alignment horizontal="right" vertical="center"/>
    </xf>
    <xf numFmtId="166" fontId="21" fillId="3" borderId="15" xfId="0" applyNumberFormat="1" applyFont="1" applyFill="1" applyBorder="1" applyAlignment="1">
      <alignment horizontal="right" vertical="center"/>
    </xf>
    <xf numFmtId="166" fontId="20" fillId="5" borderId="15" xfId="0" applyNumberFormat="1" applyFont="1" applyFill="1" applyBorder="1" applyAlignment="1">
      <alignment vertical="center"/>
    </xf>
    <xf numFmtId="166" fontId="22" fillId="5" borderId="15" xfId="0" applyNumberFormat="1" applyFont="1" applyFill="1" applyBorder="1" applyAlignment="1">
      <alignment vertical="center"/>
    </xf>
    <xf numFmtId="164" fontId="20" fillId="4" borderId="15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9" fillId="6" borderId="15" xfId="0" applyFont="1" applyFill="1" applyBorder="1" applyAlignment="1">
      <alignment horizontal="left" vertical="center" wrapText="1"/>
    </xf>
    <xf numFmtId="164" fontId="20" fillId="5" borderId="15" xfId="0" quotePrefix="1" applyNumberFormat="1" applyFont="1" applyFill="1" applyBorder="1" applyAlignment="1">
      <alignment horizontal="right" vertical="center"/>
    </xf>
    <xf numFmtId="166" fontId="20" fillId="3" borderId="15" xfId="0" applyNumberFormat="1" applyFont="1" applyFill="1" applyBorder="1" applyAlignment="1">
      <alignment horizontal="right" vertical="center"/>
    </xf>
    <xf numFmtId="166" fontId="22" fillId="3" borderId="15" xfId="0" applyNumberFormat="1" applyFont="1" applyFill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6" fillId="0" borderId="2" xfId="0" applyFont="1" applyBorder="1"/>
    <xf numFmtId="0" fontId="0" fillId="0" borderId="16" xfId="0" applyBorder="1"/>
    <xf numFmtId="0" fontId="26" fillId="0" borderId="16" xfId="0" applyFont="1" applyBorder="1"/>
    <xf numFmtId="0" fontId="26" fillId="0" borderId="6" xfId="0" applyFont="1" applyBorder="1"/>
    <xf numFmtId="0" fontId="26" fillId="0" borderId="7" xfId="0" applyFont="1" applyBorder="1"/>
    <xf numFmtId="164" fontId="26" fillId="0" borderId="12" xfId="1" applyNumberFormat="1" applyFont="1" applyBorder="1"/>
    <xf numFmtId="164" fontId="26" fillId="0" borderId="17" xfId="1" applyNumberFormat="1" applyFont="1" applyBorder="1"/>
    <xf numFmtId="0" fontId="2" fillId="0" borderId="4" xfId="0" applyFont="1" applyBorder="1"/>
    <xf numFmtId="3" fontId="0" fillId="0" borderId="7" xfId="0" applyNumberForma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2" fillId="0" borderId="17" xfId="0" applyFont="1" applyBorder="1"/>
    <xf numFmtId="0" fontId="2" fillId="0" borderId="13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2" fillId="0" borderId="5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1" fontId="0" fillId="0" borderId="0" xfId="0" applyNumberFormat="1"/>
    <xf numFmtId="1" fontId="2" fillId="0" borderId="10" xfId="0" applyNumberFormat="1" applyFont="1" applyBorder="1"/>
    <xf numFmtId="0" fontId="0" fillId="0" borderId="17" xfId="0" applyBorder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0" fillId="2" borderId="5" xfId="1" applyNumberFormat="1" applyFont="1" applyFill="1" applyBorder="1" applyAlignment="1">
      <alignment horizontal="right"/>
    </xf>
    <xf numFmtId="167" fontId="0" fillId="0" borderId="0" xfId="0" applyNumberFormat="1"/>
    <xf numFmtId="165" fontId="0" fillId="0" borderId="5" xfId="0" applyNumberFormat="1" applyBorder="1"/>
    <xf numFmtId="165" fontId="0" fillId="0" borderId="8" xfId="0" applyNumberFormat="1" applyBorder="1"/>
    <xf numFmtId="0" fontId="2" fillId="0" borderId="12" xfId="0" applyFont="1" applyBorder="1" applyAlignment="1">
      <alignment horizontal="center"/>
    </xf>
    <xf numFmtId="165" fontId="0" fillId="0" borderId="13" xfId="0" applyNumberFormat="1" applyBorder="1"/>
    <xf numFmtId="165" fontId="0" fillId="0" borderId="17" xfId="0" applyNumberFormat="1" applyBorder="1"/>
    <xf numFmtId="0" fontId="8" fillId="0" borderId="0" xfId="0" applyFont="1"/>
    <xf numFmtId="164" fontId="0" fillId="0" borderId="0" xfId="1" applyNumberFormat="1" applyFont="1" applyFill="1" applyBorder="1"/>
    <xf numFmtId="164" fontId="0" fillId="0" borderId="0" xfId="0" applyNumberFormat="1"/>
    <xf numFmtId="0" fontId="0" fillId="0" borderId="2" xfId="0" applyBorder="1"/>
    <xf numFmtId="164" fontId="0" fillId="0" borderId="16" xfId="1" applyNumberFormat="1" applyFont="1" applyBorder="1"/>
    <xf numFmtId="164" fontId="0" fillId="0" borderId="3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2" xfId="0" applyFont="1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Crescita</a:t>
            </a:r>
            <a:r>
              <a:rPr lang="it-IT" baseline="0"/>
              <a:t> assoluta vs relativa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'Variazione assoluta e relativa'!$E$3</c:f>
              <c:strCache>
                <c:ptCount val="1"/>
                <c:pt idx="0">
                  <c:v>Var. relative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'Variazione assoluta e relativa'!$D$4:$D$6</c:f>
              <c:numCache>
                <c:formatCode>#,##0</c:formatCode>
                <c:ptCount val="3"/>
                <c:pt idx="0">
                  <c:v>20000</c:v>
                </c:pt>
                <c:pt idx="1">
                  <c:v>5000</c:v>
                </c:pt>
                <c:pt idx="2">
                  <c:v>20000</c:v>
                </c:pt>
              </c:numCache>
            </c:numRef>
          </c:xVal>
          <c:yVal>
            <c:numRef>
              <c:f>'Variazione assoluta e relativa'!$E$4:$E$6</c:f>
              <c:numCache>
                <c:formatCode>0.0%</c:formatCode>
                <c:ptCount val="3"/>
                <c:pt idx="0">
                  <c:v>8.6956521739130432E-2</c:v>
                </c:pt>
                <c:pt idx="1">
                  <c:v>1</c:v>
                </c:pt>
                <c:pt idx="2">
                  <c:v>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7FD-4916-9815-4C95055D7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9142767"/>
        <c:axId val="1163140175"/>
      </c:scatterChart>
      <c:valAx>
        <c:axId val="1169142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63140175"/>
        <c:crosses val="autoZero"/>
        <c:crossBetween val="midCat"/>
      </c:valAx>
      <c:valAx>
        <c:axId val="1163140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691427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Scomposizione delle cause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'Scomposizione delle cause'!$B$13</c:f>
              <c:strCache>
                <c:ptCount val="1"/>
                <c:pt idx="0">
                  <c:v>NI Fatturato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'Scomposizione delle cause'!$B$14:$B$18</c:f>
              <c:numCache>
                <c:formatCode>0.0%</c:formatCode>
                <c:ptCount val="5"/>
                <c:pt idx="0">
                  <c:v>1</c:v>
                </c:pt>
                <c:pt idx="1">
                  <c:v>1.0449999999999999</c:v>
                </c:pt>
                <c:pt idx="2">
                  <c:v>1.0289999999999999</c:v>
                </c:pt>
                <c:pt idx="3">
                  <c:v>1.08</c:v>
                </c:pt>
                <c:pt idx="4">
                  <c:v>1.2350000000000001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29-48F1-B566-138AB3356103}"/>
            </c:ext>
          </c:extLst>
        </c:ser>
        <c:ser>
          <c:idx val="1"/>
          <c:order val="1"/>
          <c:tx>
            <c:strRef>
              <c:f>'Scomposizione delle cause'!$C$13</c:f>
              <c:strCache>
                <c:ptCount val="1"/>
                <c:pt idx="0">
                  <c:v>NI Prezzo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'Scomposizione delle cause'!$C$14:$C$18</c:f>
              <c:numCache>
                <c:formatCode>0.0%</c:formatCode>
                <c:ptCount val="5"/>
                <c:pt idx="0">
                  <c:v>1</c:v>
                </c:pt>
                <c:pt idx="1">
                  <c:v>1.1000000000000001</c:v>
                </c:pt>
                <c:pt idx="2">
                  <c:v>1.05</c:v>
                </c:pt>
                <c:pt idx="3">
                  <c:v>1.2</c:v>
                </c:pt>
                <c:pt idx="4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29-48F1-B566-138AB3356103}"/>
            </c:ext>
          </c:extLst>
        </c:ser>
        <c:ser>
          <c:idx val="2"/>
          <c:order val="2"/>
          <c:tx>
            <c:strRef>
              <c:f>'Scomposizione delle cause'!$D$13</c:f>
              <c:strCache>
                <c:ptCount val="1"/>
                <c:pt idx="0">
                  <c:v>NI Quantità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'Scomposizione delle cause'!$D$14:$D$18</c:f>
              <c:numCache>
                <c:formatCode>0.0%</c:formatCode>
                <c:ptCount val="5"/>
                <c:pt idx="0">
                  <c:v>1</c:v>
                </c:pt>
                <c:pt idx="1">
                  <c:v>0.95</c:v>
                </c:pt>
                <c:pt idx="2">
                  <c:v>0.98</c:v>
                </c:pt>
                <c:pt idx="3">
                  <c:v>0.9</c:v>
                </c:pt>
                <c:pt idx="4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29-48F1-B566-138AB3356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6935487"/>
        <c:axId val="1386813711"/>
      </c:lineChart>
      <c:catAx>
        <c:axId val="1386935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386813711"/>
        <c:crosses val="autoZero"/>
        <c:auto val="1"/>
        <c:lblAlgn val="ctr"/>
        <c:lblOffset val="100"/>
        <c:noMultiLvlLbl val="0"/>
      </c:catAx>
      <c:valAx>
        <c:axId val="1386813711"/>
        <c:scaling>
          <c:orientation val="minMax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386935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479425</xdr:colOff>
      <xdr:row>1</xdr:row>
      <xdr:rowOff>31750</xdr:rowOff>
    </xdr:from>
    <xdr:to>
      <xdr:col>13</xdr:col>
      <xdr:colOff>174625</xdr:colOff>
      <xdr:row>17</xdr:row>
      <xdr:rowOff>12700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7F21A71-CAB9-E37C-BC2F-2C859505BE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3</xdr:row>
      <xdr:rowOff>95250</xdr:rowOff>
    </xdr:from>
    <xdr:to>
      <xdr:col>14</xdr:col>
      <xdr:colOff>368300</xdr:colOff>
      <xdr:row>18</xdr:row>
      <xdr:rowOff>69850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C546402-2071-4A99-99C7-E686277CB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13</xdr:row>
      <xdr:rowOff>0</xdr:rowOff>
    </xdr:from>
    <xdr:to>
      <xdr:col>14</xdr:col>
      <xdr:colOff>181256</xdr:colOff>
      <xdr:row>17</xdr:row>
      <xdr:rowOff>25506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3C56082-0300-C572-D26E-A95663DB4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0" y="2393950"/>
          <a:ext cx="2010056" cy="762106"/>
        </a:xfrm>
        <a:prstGeom prst="rect">
          <a:avLst/>
        </a:prstGeom>
      </xdr:spPr>
    </xdr:pic>
    <xdr:clientData/>
  </xdr:twoCellAnchor>
  <xdr:twoCellAnchor editAs="oneCell">
    <xdr:from>
      <xdr:col>10</xdr:col>
      <xdr:colOff>438536</xdr:colOff>
      <xdr:row>2</xdr:row>
      <xdr:rowOff>69850</xdr:rowOff>
    </xdr:from>
    <xdr:to>
      <xdr:col>16</xdr:col>
      <xdr:colOff>137308</xdr:colOff>
      <xdr:row>6</xdr:row>
      <xdr:rowOff>176617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C2A59FE-8D4A-0356-24D2-E13D459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686" y="438150"/>
          <a:ext cx="3356372" cy="8433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203200</xdr:colOff>
      <xdr:row>2</xdr:row>
      <xdr:rowOff>38100</xdr:rowOff>
    </xdr:from>
    <xdr:to>
      <xdr:col>13</xdr:col>
      <xdr:colOff>384541</xdr:colOff>
      <xdr:row>7</xdr:row>
      <xdr:rowOff>66809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A483CF-7623-44EA-B0A5-D73811C69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06400"/>
          <a:ext cx="2619741" cy="962159"/>
        </a:xfrm>
        <a:prstGeom prst="rect">
          <a:avLst/>
        </a:prstGeom>
      </xdr:spPr>
    </xdr:pic>
    <xdr:clientData/>
  </xdr:twoCellAnchor>
  <xdr:twoCellAnchor editAs="oneCell">
    <xdr:from>
      <xdr:col>9</xdr:col>
      <xdr:colOff>158750</xdr:colOff>
      <xdr:row>8</xdr:row>
      <xdr:rowOff>171450</xdr:rowOff>
    </xdr:from>
    <xdr:to>
      <xdr:col>14</xdr:col>
      <xdr:colOff>25807</xdr:colOff>
      <xdr:row>13</xdr:row>
      <xdr:rowOff>38714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23BE795-3DCE-4C6D-924D-72D94CEC1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65800" y="1460500"/>
          <a:ext cx="2915057" cy="971686"/>
        </a:xfrm>
        <a:prstGeom prst="rect">
          <a:avLst/>
        </a:prstGeom>
      </xdr:spPr>
    </xdr:pic>
    <xdr:clientData/>
  </xdr:twoCellAnchor>
  <xdr:twoCellAnchor editAs="oneCell">
    <xdr:from>
      <xdr:col>9</xdr:col>
      <xdr:colOff>449552</xdr:colOff>
      <xdr:row>18</xdr:row>
      <xdr:rowOff>183194</xdr:rowOff>
    </xdr:from>
    <xdr:to>
      <xdr:col>13</xdr:col>
      <xdr:colOff>306997</xdr:colOff>
      <xdr:row>22</xdr:row>
      <xdr:rowOff>132503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D413CDE-A446-B59F-7E89-310C96C33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5358" y="3877119"/>
          <a:ext cx="2288198" cy="782319"/>
        </a:xfrm>
        <a:prstGeom prst="rect">
          <a:avLst/>
        </a:prstGeom>
      </xdr:spPr>
    </xdr:pic>
    <xdr:clientData/>
  </xdr:twoCellAnchor>
  <xdr:twoCellAnchor editAs="oneCell">
    <xdr:from>
      <xdr:col>10</xdr:col>
      <xdr:colOff>69850</xdr:colOff>
      <xdr:row>13</xdr:row>
      <xdr:rowOff>209550</xdr:rowOff>
    </xdr:from>
    <xdr:to>
      <xdr:col>13</xdr:col>
      <xdr:colOff>108212</xdr:colOff>
      <xdr:row>17</xdr:row>
      <xdr:rowOff>168383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DC0C6569-01C1-3EF2-E714-578681E1E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8300" y="2813050"/>
          <a:ext cx="1867161" cy="771633"/>
        </a:xfrm>
        <a:prstGeom prst="rect">
          <a:avLst/>
        </a:prstGeom>
      </xdr:spPr>
    </xdr:pic>
    <xdr:clientData/>
  </xdr:twoCellAnchor>
  <xdr:twoCellAnchor editAs="oneCell">
    <xdr:from>
      <xdr:col>16</xdr:col>
      <xdr:colOff>273117</xdr:colOff>
      <xdr:row>3</xdr:row>
      <xdr:rowOff>81937</xdr:rowOff>
    </xdr:from>
    <xdr:to>
      <xdr:col>21</xdr:col>
      <xdr:colOff>63996</xdr:colOff>
      <xdr:row>6</xdr:row>
      <xdr:rowOff>134427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38D2DDEA-7B59-7C58-F364-9C88372B5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18601" y="641829"/>
          <a:ext cx="2829320" cy="6192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235374</xdr:colOff>
      <xdr:row>1</xdr:row>
      <xdr:rowOff>73096</xdr:rowOff>
    </xdr:from>
    <xdr:to>
      <xdr:col>0</xdr:col>
      <xdr:colOff>1378374</xdr:colOff>
      <xdr:row>5</xdr:row>
      <xdr:rowOff>30199</xdr:rowOff>
    </xdr:to>
    <xdr:pic>
      <xdr:nvPicPr>
        <xdr:cNvPr id="2" name="Picture 5" descr="Logo ANFIA PANTONE">
          <a:extLst>
            <a:ext uri="{FF2B5EF4-FFF2-40B4-BE49-F238E27FC236}">
              <a16:creationId xmlns:a16="http://schemas.microsoft.com/office/drawing/2014/main" id="{04ABAEF2-9E5C-472F-8073-1B51BD4A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74" y="257246"/>
          <a:ext cx="1143000" cy="719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10</xdr:row>
      <xdr:rowOff>191707</xdr:rowOff>
    </xdr:from>
    <xdr:to>
      <xdr:col>14</xdr:col>
      <xdr:colOff>255343</xdr:colOff>
      <xdr:row>22</xdr:row>
      <xdr:rowOff>19483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09AD3F3-643E-E411-075B-30015E3B4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0150" y="2052257"/>
          <a:ext cx="6529143" cy="2107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"/>
  <sheetViews>
    <sheetView tabSelected="1" workbookViewId="0">
      <selection activeCell="A21" sqref="A21"/>
    </sheetView>
  </sheetViews>
  <sheetFormatPr defaultRowHeight="14.5" x14ac:dyDescent="0.35"/>
  <cols>
    <col min="1" max="1" width="18.26953125" bestFit="1" customWidth="1"/>
    <col min="4" max="4" width="11.54296875" bestFit="1" customWidth="1"/>
    <col min="5" max="5" width="10.81640625" bestFit="1" customWidth="1"/>
  </cols>
  <sheetData>
    <row r="2" spans="1:5" ht="15" thickBot="1" x14ac:dyDescent="0.4"/>
    <row r="3" spans="1:5" ht="15" thickBot="1" x14ac:dyDescent="0.4">
      <c r="A3" s="8" t="s">
        <v>5</v>
      </c>
      <c r="B3" s="9">
        <v>2023</v>
      </c>
      <c r="C3" s="9">
        <v>2022</v>
      </c>
      <c r="D3" s="9" t="s">
        <v>3</v>
      </c>
      <c r="E3" s="10" t="s">
        <v>4</v>
      </c>
    </row>
    <row r="4" spans="1:5" x14ac:dyDescent="0.35">
      <c r="A4" s="4" t="s">
        <v>0</v>
      </c>
      <c r="B4" s="5">
        <v>250000</v>
      </c>
      <c r="C4" s="5">
        <v>230000</v>
      </c>
      <c r="D4" s="5">
        <f>+B4-C4</f>
        <v>20000</v>
      </c>
      <c r="E4" s="6">
        <f>+D4/C4</f>
        <v>8.6956521739130432E-2</v>
      </c>
    </row>
    <row r="5" spans="1:5" x14ac:dyDescent="0.35">
      <c r="A5" s="4" t="s">
        <v>1</v>
      </c>
      <c r="B5" s="5">
        <v>10000</v>
      </c>
      <c r="C5" s="5">
        <v>5000</v>
      </c>
      <c r="D5" s="5">
        <f t="shared" ref="D5:D6" si="0">+B5-C5</f>
        <v>5000</v>
      </c>
      <c r="E5" s="6">
        <f t="shared" ref="E5:E6" si="1">+D5/C5</f>
        <v>1</v>
      </c>
    </row>
    <row r="6" spans="1:5" ht="15" thickBot="1" x14ac:dyDescent="0.4">
      <c r="A6" s="4" t="s">
        <v>6</v>
      </c>
      <c r="B6" s="5">
        <v>45000</v>
      </c>
      <c r="C6" s="5">
        <v>25000</v>
      </c>
      <c r="D6" s="5">
        <f t="shared" si="0"/>
        <v>20000</v>
      </c>
      <c r="E6" s="6">
        <f t="shared" si="1"/>
        <v>0.8</v>
      </c>
    </row>
    <row r="7" spans="1:5" ht="15" thickBot="1" x14ac:dyDescent="0.4">
      <c r="A7" s="8" t="s">
        <v>2</v>
      </c>
      <c r="B7" s="11">
        <f>+B4+B5+B6</f>
        <v>305000</v>
      </c>
      <c r="C7" s="11">
        <f>+C4+C5+C6</f>
        <v>260000</v>
      </c>
      <c r="D7" s="11">
        <f t="shared" ref="D7" si="2">+B7-C7</f>
        <v>45000</v>
      </c>
      <c r="E7" s="12">
        <f t="shared" ref="E7" si="3">+B7/C7-1</f>
        <v>0.17307692307692313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3BD4-8DC3-4EA4-BE55-85FCD1A089D7}">
  <dimension ref="B1:F28"/>
  <sheetViews>
    <sheetView workbookViewId="0">
      <selection activeCell="F13" sqref="F13"/>
    </sheetView>
  </sheetViews>
  <sheetFormatPr defaultRowHeight="14.5" x14ac:dyDescent="0.35"/>
  <cols>
    <col min="2" max="2" width="11.54296875" bestFit="1" customWidth="1"/>
  </cols>
  <sheetData>
    <row r="1" spans="2:6" ht="15" thickBot="1" x14ac:dyDescent="0.4"/>
    <row r="2" spans="2:6" ht="15" thickBot="1" x14ac:dyDescent="0.4">
      <c r="B2" s="15" t="s">
        <v>7</v>
      </c>
      <c r="C2" s="16" t="s">
        <v>13</v>
      </c>
      <c r="D2" s="16" t="s">
        <v>14</v>
      </c>
      <c r="E2" s="16" t="s">
        <v>15</v>
      </c>
      <c r="F2" s="17" t="s">
        <v>12</v>
      </c>
    </row>
    <row r="3" spans="2:6" x14ac:dyDescent="0.35">
      <c r="B3" s="4" t="s">
        <v>8</v>
      </c>
      <c r="C3">
        <v>2</v>
      </c>
      <c r="D3">
        <v>10</v>
      </c>
      <c r="E3">
        <v>11</v>
      </c>
      <c r="F3" s="13">
        <f>SUM(C3:E3)</f>
        <v>23</v>
      </c>
    </row>
    <row r="4" spans="2:6" x14ac:dyDescent="0.35">
      <c r="B4" s="4" t="s">
        <v>9</v>
      </c>
      <c r="C4">
        <v>10</v>
      </c>
      <c r="D4">
        <v>28</v>
      </c>
      <c r="E4">
        <v>20</v>
      </c>
      <c r="F4" s="13">
        <f t="shared" ref="F4:F7" si="0">SUM(C4:E4)</f>
        <v>58</v>
      </c>
    </row>
    <row r="5" spans="2:6" x14ac:dyDescent="0.35">
      <c r="B5" s="4" t="s">
        <v>10</v>
      </c>
      <c r="C5">
        <v>101</v>
      </c>
      <c r="D5">
        <v>177</v>
      </c>
      <c r="E5">
        <v>78</v>
      </c>
      <c r="F5" s="13">
        <f t="shared" si="0"/>
        <v>356</v>
      </c>
    </row>
    <row r="6" spans="2:6" ht="15" thickBot="1" x14ac:dyDescent="0.4">
      <c r="B6" s="4" t="s">
        <v>11</v>
      </c>
      <c r="C6">
        <v>98</v>
      </c>
      <c r="D6">
        <v>180</v>
      </c>
      <c r="E6">
        <v>34</v>
      </c>
      <c r="F6" s="13">
        <f t="shared" si="0"/>
        <v>312</v>
      </c>
    </row>
    <row r="7" spans="2:6" ht="15" thickBot="1" x14ac:dyDescent="0.4">
      <c r="B7" s="8" t="s">
        <v>12</v>
      </c>
      <c r="C7" s="9">
        <f>SUM(C3:C6)</f>
        <v>211</v>
      </c>
      <c r="D7" s="9">
        <f t="shared" ref="D7:E7" si="1">SUM(D3:D6)</f>
        <v>395</v>
      </c>
      <c r="E7" s="9">
        <f t="shared" si="1"/>
        <v>143</v>
      </c>
      <c r="F7" s="10">
        <f t="shared" si="0"/>
        <v>749</v>
      </c>
    </row>
    <row r="8" spans="2:6" ht="15" thickBot="1" x14ac:dyDescent="0.4"/>
    <row r="9" spans="2:6" ht="15" thickBot="1" x14ac:dyDescent="0.4">
      <c r="B9" s="15" t="s">
        <v>7</v>
      </c>
      <c r="C9" s="16" t="s">
        <v>13</v>
      </c>
      <c r="D9" s="16" t="s">
        <v>14</v>
      </c>
      <c r="E9" s="16" t="s">
        <v>15</v>
      </c>
      <c r="F9" s="17" t="s">
        <v>12</v>
      </c>
    </row>
    <row r="10" spans="2:6" x14ac:dyDescent="0.35">
      <c r="B10" s="4" t="s">
        <v>8</v>
      </c>
      <c r="C10" s="18">
        <f>+C3/$F$7</f>
        <v>2.6702269692923898E-3</v>
      </c>
      <c r="D10" s="18">
        <f t="shared" ref="D10:F10" si="2">+D3/$F$7</f>
        <v>1.335113484646195E-2</v>
      </c>
      <c r="E10" s="18">
        <f t="shared" si="2"/>
        <v>1.4686248331108143E-2</v>
      </c>
      <c r="F10" s="19">
        <f t="shared" si="2"/>
        <v>3.0707610146862484E-2</v>
      </c>
    </row>
    <row r="11" spans="2:6" x14ac:dyDescent="0.35">
      <c r="B11" s="4" t="s">
        <v>9</v>
      </c>
      <c r="C11" s="18">
        <f t="shared" ref="C11:F14" si="3">+C4/$F$7</f>
        <v>1.335113484646195E-2</v>
      </c>
      <c r="D11" s="18">
        <f t="shared" si="3"/>
        <v>3.7383177570093455E-2</v>
      </c>
      <c r="E11" s="18">
        <f t="shared" si="3"/>
        <v>2.67022696929239E-2</v>
      </c>
      <c r="F11" s="19">
        <f t="shared" si="3"/>
        <v>7.7436582109479304E-2</v>
      </c>
    </row>
    <row r="12" spans="2:6" x14ac:dyDescent="0.35">
      <c r="B12" s="4" t="s">
        <v>10</v>
      </c>
      <c r="C12" s="18">
        <f t="shared" si="3"/>
        <v>0.13484646194926569</v>
      </c>
      <c r="D12" s="18">
        <f t="shared" si="3"/>
        <v>0.2363150867823765</v>
      </c>
      <c r="E12" s="18">
        <f t="shared" si="3"/>
        <v>0.1041388518024032</v>
      </c>
      <c r="F12" s="19">
        <f t="shared" si="3"/>
        <v>0.47530040053404538</v>
      </c>
    </row>
    <row r="13" spans="2:6" ht="15" thickBot="1" x14ac:dyDescent="0.4">
      <c r="B13" s="4" t="s">
        <v>11</v>
      </c>
      <c r="C13" s="18">
        <f t="shared" si="3"/>
        <v>0.13084112149532709</v>
      </c>
      <c r="D13" s="18">
        <f t="shared" si="3"/>
        <v>0.24032042723631508</v>
      </c>
      <c r="E13" s="18">
        <f t="shared" si="3"/>
        <v>4.5393858477970631E-2</v>
      </c>
      <c r="F13" s="19">
        <f t="shared" si="3"/>
        <v>0.41655540720961282</v>
      </c>
    </row>
    <row r="14" spans="2:6" ht="15" thickBot="1" x14ac:dyDescent="0.4">
      <c r="B14" s="8" t="s">
        <v>12</v>
      </c>
      <c r="C14" s="20">
        <f t="shared" si="3"/>
        <v>0.28170894526034712</v>
      </c>
      <c r="D14" s="20">
        <f t="shared" si="3"/>
        <v>0.52736982643524699</v>
      </c>
      <c r="E14" s="20">
        <f t="shared" si="3"/>
        <v>0.19092122830440589</v>
      </c>
      <c r="F14" s="12">
        <f t="shared" si="3"/>
        <v>1</v>
      </c>
    </row>
    <row r="15" spans="2:6" ht="15" thickBot="1" x14ac:dyDescent="0.4"/>
    <row r="16" spans="2:6" ht="15" thickBot="1" x14ac:dyDescent="0.4">
      <c r="B16" s="15" t="s">
        <v>7</v>
      </c>
      <c r="C16" s="16" t="s">
        <v>13</v>
      </c>
      <c r="D16" s="16" t="s">
        <v>14</v>
      </c>
      <c r="E16" s="16" t="s">
        <v>15</v>
      </c>
      <c r="F16" s="17" t="s">
        <v>12</v>
      </c>
    </row>
    <row r="17" spans="2:6" x14ac:dyDescent="0.35">
      <c r="B17" s="4" t="s">
        <v>8</v>
      </c>
      <c r="C17" s="18">
        <f>+C3/$F3</f>
        <v>8.6956521739130432E-2</v>
      </c>
      <c r="D17" s="18">
        <f t="shared" ref="D17:F17" si="4">+D3/$F3</f>
        <v>0.43478260869565216</v>
      </c>
      <c r="E17" s="18">
        <f t="shared" si="4"/>
        <v>0.47826086956521741</v>
      </c>
      <c r="F17" s="19">
        <f t="shared" si="4"/>
        <v>1</v>
      </c>
    </row>
    <row r="18" spans="2:6" x14ac:dyDescent="0.35">
      <c r="B18" s="4" t="s">
        <v>9</v>
      </c>
      <c r="C18" s="18">
        <f t="shared" ref="C18:F18" si="5">+C4/$F4</f>
        <v>0.17241379310344829</v>
      </c>
      <c r="D18" s="18">
        <f t="shared" si="5"/>
        <v>0.48275862068965519</v>
      </c>
      <c r="E18" s="18">
        <f t="shared" si="5"/>
        <v>0.34482758620689657</v>
      </c>
      <c r="F18" s="19">
        <f t="shared" si="5"/>
        <v>1</v>
      </c>
    </row>
    <row r="19" spans="2:6" x14ac:dyDescent="0.35">
      <c r="B19" s="4" t="s">
        <v>10</v>
      </c>
      <c r="C19" s="18">
        <f t="shared" ref="C19:F19" si="6">+C5/$F5</f>
        <v>0.28370786516853935</v>
      </c>
      <c r="D19" s="18">
        <f t="shared" si="6"/>
        <v>0.49719101123595505</v>
      </c>
      <c r="E19" s="18">
        <f t="shared" si="6"/>
        <v>0.21910112359550563</v>
      </c>
      <c r="F19" s="19">
        <f t="shared" si="6"/>
        <v>1</v>
      </c>
    </row>
    <row r="20" spans="2:6" ht="15" thickBot="1" x14ac:dyDescent="0.4">
      <c r="B20" s="4" t="s">
        <v>11</v>
      </c>
      <c r="C20" s="18">
        <f t="shared" ref="C20:F20" si="7">+C6/$F6</f>
        <v>0.3141025641025641</v>
      </c>
      <c r="D20" s="18">
        <f t="shared" si="7"/>
        <v>0.57692307692307687</v>
      </c>
      <c r="E20" s="18">
        <f t="shared" si="7"/>
        <v>0.10897435897435898</v>
      </c>
      <c r="F20" s="19">
        <f t="shared" si="7"/>
        <v>1</v>
      </c>
    </row>
    <row r="21" spans="2:6" ht="15" thickBot="1" x14ac:dyDescent="0.4">
      <c r="B21" s="8" t="s">
        <v>12</v>
      </c>
      <c r="C21" s="20">
        <f t="shared" ref="C21:F21" si="8">+C7/$F7</f>
        <v>0.28170894526034712</v>
      </c>
      <c r="D21" s="20">
        <f t="shared" si="8"/>
        <v>0.52736982643524699</v>
      </c>
      <c r="E21" s="20">
        <f t="shared" si="8"/>
        <v>0.19092122830440589</v>
      </c>
      <c r="F21" s="12">
        <f t="shared" si="8"/>
        <v>1</v>
      </c>
    </row>
    <row r="22" spans="2:6" ht="15" thickBot="1" x14ac:dyDescent="0.4"/>
    <row r="23" spans="2:6" ht="15" thickBot="1" x14ac:dyDescent="0.4">
      <c r="B23" s="15" t="s">
        <v>7</v>
      </c>
      <c r="C23" s="16" t="s">
        <v>13</v>
      </c>
      <c r="D23" s="16" t="s">
        <v>14</v>
      </c>
      <c r="E23" s="16" t="s">
        <v>15</v>
      </c>
      <c r="F23" s="17" t="s">
        <v>12</v>
      </c>
    </row>
    <row r="24" spans="2:6" x14ac:dyDescent="0.35">
      <c r="B24" s="4" t="s">
        <v>8</v>
      </c>
      <c r="C24" s="18">
        <f>+C3/C$7</f>
        <v>9.4786729857819912E-3</v>
      </c>
      <c r="D24" s="18">
        <f t="shared" ref="D24:F24" si="9">+D3/D$7</f>
        <v>2.5316455696202531E-2</v>
      </c>
      <c r="E24" s="18">
        <f t="shared" si="9"/>
        <v>7.6923076923076927E-2</v>
      </c>
      <c r="F24" s="19">
        <f t="shared" si="9"/>
        <v>3.0707610146862484E-2</v>
      </c>
    </row>
    <row r="25" spans="2:6" x14ac:dyDescent="0.35">
      <c r="B25" s="4" t="s">
        <v>9</v>
      </c>
      <c r="C25" s="18">
        <f t="shared" ref="C25:F28" si="10">+C4/C$7</f>
        <v>4.7393364928909949E-2</v>
      </c>
      <c r="D25" s="18">
        <f t="shared" si="10"/>
        <v>7.0886075949367092E-2</v>
      </c>
      <c r="E25" s="18">
        <f t="shared" si="10"/>
        <v>0.13986013986013987</v>
      </c>
      <c r="F25" s="19">
        <f t="shared" si="10"/>
        <v>7.7436582109479304E-2</v>
      </c>
    </row>
    <row r="26" spans="2:6" x14ac:dyDescent="0.35">
      <c r="B26" s="4" t="s">
        <v>10</v>
      </c>
      <c r="C26" s="18">
        <f t="shared" si="10"/>
        <v>0.47867298578199052</v>
      </c>
      <c r="D26" s="18">
        <f t="shared" si="10"/>
        <v>0.44810126582278481</v>
      </c>
      <c r="E26" s="18">
        <f t="shared" si="10"/>
        <v>0.54545454545454541</v>
      </c>
      <c r="F26" s="19">
        <f t="shared" si="10"/>
        <v>0.47530040053404538</v>
      </c>
    </row>
    <row r="27" spans="2:6" ht="15" thickBot="1" x14ac:dyDescent="0.4">
      <c r="B27" s="4" t="s">
        <v>11</v>
      </c>
      <c r="C27" s="18">
        <f t="shared" si="10"/>
        <v>0.46445497630331756</v>
      </c>
      <c r="D27" s="18">
        <f t="shared" si="10"/>
        <v>0.45569620253164556</v>
      </c>
      <c r="E27" s="18">
        <f t="shared" si="10"/>
        <v>0.23776223776223776</v>
      </c>
      <c r="F27" s="19">
        <f t="shared" si="10"/>
        <v>0.41655540720961282</v>
      </c>
    </row>
    <row r="28" spans="2:6" ht="15" thickBot="1" x14ac:dyDescent="0.4">
      <c r="B28" s="8" t="s">
        <v>12</v>
      </c>
      <c r="C28" s="20">
        <f t="shared" si="10"/>
        <v>1</v>
      </c>
      <c r="D28" s="20">
        <f t="shared" si="10"/>
        <v>1</v>
      </c>
      <c r="E28" s="20">
        <f t="shared" si="10"/>
        <v>1</v>
      </c>
      <c r="F28" s="12">
        <f t="shared" si="1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8368-6E2E-455C-9174-ABAC7ECFA175}">
  <dimension ref="A1:D21"/>
  <sheetViews>
    <sheetView workbookViewId="0">
      <selection activeCell="B12" sqref="B12"/>
    </sheetView>
  </sheetViews>
  <sheetFormatPr defaultRowHeight="14.5" x14ac:dyDescent="0.35"/>
  <cols>
    <col min="1" max="1" width="29.453125" bestFit="1" customWidth="1"/>
  </cols>
  <sheetData>
    <row r="1" spans="1:4" ht="15" thickBot="1" x14ac:dyDescent="0.4"/>
    <row r="2" spans="1:4" x14ac:dyDescent="0.35">
      <c r="A2" s="2" t="s">
        <v>16</v>
      </c>
      <c r="B2" s="134" t="s">
        <v>17</v>
      </c>
      <c r="C2" s="135"/>
      <c r="D2" s="3"/>
    </row>
    <row r="3" spans="1:4" ht="15" thickBot="1" x14ac:dyDescent="0.4">
      <c r="A3" s="7" t="s">
        <v>24</v>
      </c>
      <c r="B3" s="21" t="s">
        <v>20</v>
      </c>
      <c r="C3" s="22" t="s">
        <v>21</v>
      </c>
      <c r="D3" s="14" t="s">
        <v>12</v>
      </c>
    </row>
    <row r="4" spans="1:4" x14ac:dyDescent="0.35">
      <c r="A4" s="24" t="s">
        <v>18</v>
      </c>
      <c r="B4" s="23">
        <v>5</v>
      </c>
      <c r="C4" s="23">
        <v>7</v>
      </c>
      <c r="D4" s="26">
        <f>+B4+C4</f>
        <v>12</v>
      </c>
    </row>
    <row r="5" spans="1:4" x14ac:dyDescent="0.35">
      <c r="A5" s="25" t="s">
        <v>23</v>
      </c>
      <c r="B5" s="23">
        <v>7</v>
      </c>
      <c r="C5" s="23">
        <v>5</v>
      </c>
      <c r="D5" s="27">
        <f t="shared" ref="D5:D7" si="0">+B5+C5</f>
        <v>12</v>
      </c>
    </row>
    <row r="6" spans="1:4" ht="15" thickBot="1" x14ac:dyDescent="0.4">
      <c r="A6" s="25" t="s">
        <v>19</v>
      </c>
      <c r="B6" s="23">
        <v>6</v>
      </c>
      <c r="C6" s="23">
        <v>11</v>
      </c>
      <c r="D6" s="27">
        <f t="shared" si="0"/>
        <v>17</v>
      </c>
    </row>
    <row r="7" spans="1:4" ht="15" thickBot="1" x14ac:dyDescent="0.4">
      <c r="A7" s="28" t="s">
        <v>12</v>
      </c>
      <c r="B7" s="9">
        <f>SUM(B3:B6)</f>
        <v>18</v>
      </c>
      <c r="C7" s="9">
        <f>SUM(C3:C6)</f>
        <v>23</v>
      </c>
      <c r="D7" s="28">
        <f t="shared" si="0"/>
        <v>41</v>
      </c>
    </row>
    <row r="8" spans="1:4" ht="15" thickBot="1" x14ac:dyDescent="0.4"/>
    <row r="9" spans="1:4" x14ac:dyDescent="0.35">
      <c r="A9" s="2" t="s">
        <v>22</v>
      </c>
      <c r="B9" s="134" t="s">
        <v>17</v>
      </c>
      <c r="C9" s="135"/>
      <c r="D9" s="3"/>
    </row>
    <row r="10" spans="1:4" ht="15" thickBot="1" x14ac:dyDescent="0.4">
      <c r="A10" s="7" t="s">
        <v>24</v>
      </c>
      <c r="B10" s="21" t="s">
        <v>20</v>
      </c>
      <c r="C10" s="22" t="s">
        <v>21</v>
      </c>
      <c r="D10" s="14" t="s">
        <v>12</v>
      </c>
    </row>
    <row r="11" spans="1:4" x14ac:dyDescent="0.35">
      <c r="A11" s="24" t="s">
        <v>18</v>
      </c>
      <c r="B11" s="23">
        <v>200</v>
      </c>
      <c r="C11" s="23">
        <v>300</v>
      </c>
      <c r="D11" s="26">
        <f>+B11+C11</f>
        <v>500</v>
      </c>
    </row>
    <row r="12" spans="1:4" x14ac:dyDescent="0.35">
      <c r="A12" s="25" t="s">
        <v>23</v>
      </c>
      <c r="B12" s="23">
        <v>600</v>
      </c>
      <c r="C12" s="23">
        <v>400</v>
      </c>
      <c r="D12" s="27">
        <f t="shared" ref="D12:D14" si="1">+B12+C12</f>
        <v>1000</v>
      </c>
    </row>
    <row r="13" spans="1:4" ht="15" thickBot="1" x14ac:dyDescent="0.4">
      <c r="A13" s="25" t="s">
        <v>19</v>
      </c>
      <c r="B13" s="23">
        <v>100</v>
      </c>
      <c r="C13" s="23">
        <v>200</v>
      </c>
      <c r="D13" s="27">
        <f t="shared" si="1"/>
        <v>300</v>
      </c>
    </row>
    <row r="14" spans="1:4" ht="15" thickBot="1" x14ac:dyDescent="0.4">
      <c r="A14" s="28" t="s">
        <v>12</v>
      </c>
      <c r="B14" s="9">
        <f>SUM(B10:B13)</f>
        <v>900</v>
      </c>
      <c r="C14" s="9">
        <f>SUM(C10:C13)</f>
        <v>900</v>
      </c>
      <c r="D14" s="28">
        <f t="shared" si="1"/>
        <v>1800</v>
      </c>
    </row>
    <row r="15" spans="1:4" ht="15" thickBot="1" x14ac:dyDescent="0.4"/>
    <row r="16" spans="1:4" x14ac:dyDescent="0.35">
      <c r="A16" s="2" t="s">
        <v>25</v>
      </c>
      <c r="B16" s="134" t="s">
        <v>17</v>
      </c>
      <c r="C16" s="135"/>
      <c r="D16" s="3"/>
    </row>
    <row r="17" spans="1:4" ht="15" thickBot="1" x14ac:dyDescent="0.4">
      <c r="A17" s="7" t="s">
        <v>24</v>
      </c>
      <c r="B17" s="21" t="s">
        <v>20</v>
      </c>
      <c r="C17" s="22" t="s">
        <v>21</v>
      </c>
      <c r="D17" s="14" t="s">
        <v>12</v>
      </c>
    </row>
    <row r="18" spans="1:4" x14ac:dyDescent="0.35">
      <c r="A18" s="24" t="s">
        <v>18</v>
      </c>
      <c r="B18" s="29">
        <f>+B4/B11</f>
        <v>2.5000000000000001E-2</v>
      </c>
      <c r="C18" s="29">
        <f t="shared" ref="C18:D18" si="2">+C4/C11</f>
        <v>2.3333333333333334E-2</v>
      </c>
      <c r="D18" s="30">
        <f t="shared" si="2"/>
        <v>2.4E-2</v>
      </c>
    </row>
    <row r="19" spans="1:4" x14ac:dyDescent="0.35">
      <c r="A19" s="25" t="s">
        <v>23</v>
      </c>
      <c r="B19" s="29">
        <f t="shared" ref="B19:B21" si="3">+B5/B12</f>
        <v>1.1666666666666667E-2</v>
      </c>
      <c r="C19" s="29">
        <f t="shared" ref="C19:D19" si="4">+C5/C12</f>
        <v>1.2500000000000001E-2</v>
      </c>
      <c r="D19" s="31">
        <f t="shared" si="4"/>
        <v>1.2E-2</v>
      </c>
    </row>
    <row r="20" spans="1:4" ht="15" thickBot="1" x14ac:dyDescent="0.4">
      <c r="A20" s="25" t="s">
        <v>19</v>
      </c>
      <c r="B20" s="29">
        <f t="shared" si="3"/>
        <v>0.06</v>
      </c>
      <c r="C20" s="29">
        <f t="shared" ref="C20:D20" si="5">+C6/C13</f>
        <v>5.5E-2</v>
      </c>
      <c r="D20" s="31">
        <f t="shared" si="5"/>
        <v>5.6666666666666664E-2</v>
      </c>
    </row>
    <row r="21" spans="1:4" ht="15" thickBot="1" x14ac:dyDescent="0.4">
      <c r="A21" s="28" t="s">
        <v>12</v>
      </c>
      <c r="B21" s="32">
        <f t="shared" si="3"/>
        <v>0.02</v>
      </c>
      <c r="C21" s="32">
        <f t="shared" ref="C21:D21" si="6">+C7/C14</f>
        <v>2.5555555555555557E-2</v>
      </c>
      <c r="D21" s="33">
        <f t="shared" si="6"/>
        <v>2.2777777777777779E-2</v>
      </c>
    </row>
  </sheetData>
  <mergeCells count="3">
    <mergeCell ref="B2:C2"/>
    <mergeCell ref="B9:C9"/>
    <mergeCell ref="B16: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62CD3-D0B6-48EE-9F4C-56DBEF139D12}">
  <dimension ref="A4:I18"/>
  <sheetViews>
    <sheetView workbookViewId="0">
      <selection activeCell="G26" sqref="G26"/>
    </sheetView>
  </sheetViews>
  <sheetFormatPr defaultRowHeight="14.5" x14ac:dyDescent="0.35"/>
  <cols>
    <col min="2" max="2" width="10.81640625" bestFit="1" customWidth="1"/>
    <col min="4" max="4" width="11.54296875" customWidth="1"/>
    <col min="5" max="5" width="7.26953125" customWidth="1"/>
  </cols>
  <sheetData>
    <row r="4" spans="1:9" ht="15" thickBot="1" x14ac:dyDescent="0.4"/>
    <row r="5" spans="1:9" ht="15" thickBot="1" x14ac:dyDescent="0.4">
      <c r="A5" s="8" t="s">
        <v>101</v>
      </c>
      <c r="B5" s="9" t="s">
        <v>37</v>
      </c>
      <c r="C5" s="9" t="s">
        <v>156</v>
      </c>
      <c r="D5" s="10" t="s">
        <v>50</v>
      </c>
    </row>
    <row r="6" spans="1:9" x14ac:dyDescent="0.35">
      <c r="A6" s="4">
        <v>2019</v>
      </c>
      <c r="B6">
        <f>+C6*D6</f>
        <v>1000</v>
      </c>
      <c r="C6">
        <v>10</v>
      </c>
      <c r="D6" s="98">
        <v>100</v>
      </c>
      <c r="I6" s="48"/>
    </row>
    <row r="7" spans="1:9" x14ac:dyDescent="0.35">
      <c r="A7" s="4">
        <v>2020</v>
      </c>
      <c r="B7">
        <f>+C7*D7</f>
        <v>1045</v>
      </c>
      <c r="C7">
        <v>11</v>
      </c>
      <c r="D7" s="98">
        <v>95</v>
      </c>
      <c r="I7" s="48"/>
    </row>
    <row r="8" spans="1:9" x14ac:dyDescent="0.35">
      <c r="A8" s="4">
        <v>2021</v>
      </c>
      <c r="B8">
        <f>+C8*D8</f>
        <v>1029</v>
      </c>
      <c r="C8">
        <v>10.5</v>
      </c>
      <c r="D8" s="98">
        <v>98</v>
      </c>
      <c r="I8" s="48"/>
    </row>
    <row r="9" spans="1:9" x14ac:dyDescent="0.35">
      <c r="A9" s="4">
        <v>2022</v>
      </c>
      <c r="B9">
        <f>+C9*D9</f>
        <v>1080</v>
      </c>
      <c r="C9">
        <v>12</v>
      </c>
      <c r="D9" s="98">
        <v>90</v>
      </c>
      <c r="I9" s="48"/>
    </row>
    <row r="10" spans="1:9" ht="15" thickBot="1" x14ac:dyDescent="0.4">
      <c r="A10" s="39">
        <v>2023</v>
      </c>
      <c r="B10" s="40">
        <f>+C10*D10</f>
        <v>1235</v>
      </c>
      <c r="C10" s="40">
        <v>13</v>
      </c>
      <c r="D10" s="99">
        <v>95</v>
      </c>
      <c r="I10" s="48"/>
    </row>
    <row r="12" spans="1:9" ht="15" thickBot="1" x14ac:dyDescent="0.4"/>
    <row r="13" spans="1:9" ht="15" thickBot="1" x14ac:dyDescent="0.4">
      <c r="A13" s="8" t="s">
        <v>101</v>
      </c>
      <c r="B13" s="9" t="s">
        <v>177</v>
      </c>
      <c r="C13" s="9" t="s">
        <v>178</v>
      </c>
      <c r="D13" s="10" t="s">
        <v>179</v>
      </c>
    </row>
    <row r="14" spans="1:9" x14ac:dyDescent="0.35">
      <c r="A14" s="131">
        <v>2019</v>
      </c>
      <c r="B14" s="132">
        <v>1</v>
      </c>
      <c r="C14" s="132">
        <v>1</v>
      </c>
      <c r="D14" s="133">
        <v>1</v>
      </c>
    </row>
    <row r="15" spans="1:9" x14ac:dyDescent="0.35">
      <c r="A15" s="4">
        <v>2020</v>
      </c>
      <c r="B15" s="18">
        <f t="shared" ref="B15:D18" si="0">+B7/B$6</f>
        <v>1.0449999999999999</v>
      </c>
      <c r="C15" s="18">
        <f t="shared" si="0"/>
        <v>1.1000000000000001</v>
      </c>
      <c r="D15" s="6">
        <f t="shared" si="0"/>
        <v>0.95</v>
      </c>
    </row>
    <row r="16" spans="1:9" x14ac:dyDescent="0.35">
      <c r="A16" s="4">
        <v>2021</v>
      </c>
      <c r="B16" s="18">
        <f t="shared" si="0"/>
        <v>1.0289999999999999</v>
      </c>
      <c r="C16" s="18">
        <f t="shared" si="0"/>
        <v>1.05</v>
      </c>
      <c r="D16" s="6">
        <f t="shared" si="0"/>
        <v>0.98</v>
      </c>
    </row>
    <row r="17" spans="1:4" x14ac:dyDescent="0.35">
      <c r="A17" s="4">
        <v>2022</v>
      </c>
      <c r="B17" s="18">
        <f t="shared" si="0"/>
        <v>1.08</v>
      </c>
      <c r="C17" s="18">
        <f t="shared" si="0"/>
        <v>1.2</v>
      </c>
      <c r="D17" s="6">
        <f t="shared" si="0"/>
        <v>0.9</v>
      </c>
    </row>
    <row r="18" spans="1:4" ht="15" thickBot="1" x14ac:dyDescent="0.4">
      <c r="A18" s="39">
        <v>2023</v>
      </c>
      <c r="B18" s="42">
        <f t="shared" si="0"/>
        <v>1.2350000000000001</v>
      </c>
      <c r="C18" s="42">
        <f t="shared" si="0"/>
        <v>1.3</v>
      </c>
      <c r="D18" s="43">
        <f t="shared" si="0"/>
        <v>0.95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9128-3D11-4687-B869-F6D2C64826F3}">
  <dimension ref="A2:H18"/>
  <sheetViews>
    <sheetView workbookViewId="0">
      <selection activeCell="F18" sqref="F18"/>
    </sheetView>
  </sheetViews>
  <sheetFormatPr defaultRowHeight="14.5" x14ac:dyDescent="0.35"/>
  <cols>
    <col min="4" max="4" width="13.90625" customWidth="1"/>
    <col min="5" max="5" width="12.90625" customWidth="1"/>
    <col min="6" max="6" width="13.6328125" customWidth="1"/>
    <col min="7" max="7" width="13.08984375" customWidth="1"/>
    <col min="8" max="8" width="12" customWidth="1"/>
  </cols>
  <sheetData>
    <row r="2" spans="1:8" ht="15" thickBot="1" x14ac:dyDescent="0.4">
      <c r="A2" s="1" t="s">
        <v>32</v>
      </c>
    </row>
    <row r="3" spans="1:8" ht="44" thickBot="1" x14ac:dyDescent="0.4">
      <c r="A3" s="34" t="s">
        <v>26</v>
      </c>
      <c r="B3" s="35" t="s">
        <v>28</v>
      </c>
      <c r="C3" s="35" t="s">
        <v>27</v>
      </c>
      <c r="D3" s="36" t="s">
        <v>29</v>
      </c>
      <c r="E3" s="37" t="s">
        <v>30</v>
      </c>
    </row>
    <row r="4" spans="1:8" x14ac:dyDescent="0.35">
      <c r="A4" s="4">
        <v>2018</v>
      </c>
      <c r="B4">
        <v>0</v>
      </c>
      <c r="C4">
        <v>1.65</v>
      </c>
      <c r="D4" s="18">
        <f>+C4/$C$4</f>
        <v>1</v>
      </c>
      <c r="E4" s="38" t="s">
        <v>31</v>
      </c>
    </row>
    <row r="5" spans="1:8" x14ac:dyDescent="0.35">
      <c r="A5" s="4">
        <v>2019</v>
      </c>
      <c r="B5">
        <v>1</v>
      </c>
      <c r="C5">
        <v>1.68</v>
      </c>
      <c r="D5" s="18">
        <f t="shared" ref="D5:D8" si="0">+C5/$C$4</f>
        <v>1.0181818181818183</v>
      </c>
      <c r="E5" s="6">
        <f>+C5/C4</f>
        <v>1.0181818181818183</v>
      </c>
    </row>
    <row r="6" spans="1:8" x14ac:dyDescent="0.35">
      <c r="A6" s="4">
        <v>2020</v>
      </c>
      <c r="B6">
        <v>2</v>
      </c>
      <c r="C6">
        <v>1.55</v>
      </c>
      <c r="D6" s="18">
        <f t="shared" si="0"/>
        <v>0.93939393939393945</v>
      </c>
      <c r="E6" s="6">
        <f t="shared" ref="E6:E8" si="1">+C6/C5</f>
        <v>0.92261904761904767</v>
      </c>
    </row>
    <row r="7" spans="1:8" x14ac:dyDescent="0.35">
      <c r="A7" s="4">
        <v>2021</v>
      </c>
      <c r="B7">
        <v>3</v>
      </c>
      <c r="C7">
        <v>1.65</v>
      </c>
      <c r="D7" s="18">
        <f t="shared" si="0"/>
        <v>1</v>
      </c>
      <c r="E7" s="6">
        <f t="shared" si="1"/>
        <v>1.064516129032258</v>
      </c>
    </row>
    <row r="8" spans="1:8" ht="15" thickBot="1" x14ac:dyDescent="0.4">
      <c r="A8" s="39">
        <v>2022</v>
      </c>
      <c r="B8" s="40">
        <v>4</v>
      </c>
      <c r="C8" s="41">
        <v>2.1</v>
      </c>
      <c r="D8" s="42">
        <f t="shared" si="0"/>
        <v>1.2727272727272729</v>
      </c>
      <c r="E8" s="43">
        <f t="shared" si="1"/>
        <v>1.2727272727272729</v>
      </c>
    </row>
    <row r="10" spans="1:8" ht="15" thickBot="1" x14ac:dyDescent="0.4">
      <c r="A10" s="1" t="s">
        <v>32</v>
      </c>
    </row>
    <row r="11" spans="1:8" ht="58.5" thickBot="1" x14ac:dyDescent="0.4">
      <c r="A11" s="34" t="s">
        <v>26</v>
      </c>
      <c r="B11" s="35" t="s">
        <v>28</v>
      </c>
      <c r="C11" s="35" t="s">
        <v>27</v>
      </c>
      <c r="D11" s="36" t="s">
        <v>29</v>
      </c>
      <c r="E11" s="37" t="s">
        <v>33</v>
      </c>
      <c r="F11" s="37" t="s">
        <v>34</v>
      </c>
      <c r="G11" s="37" t="s">
        <v>36</v>
      </c>
      <c r="H11" s="37" t="s">
        <v>35</v>
      </c>
    </row>
    <row r="12" spans="1:8" x14ac:dyDescent="0.35">
      <c r="A12" s="4">
        <v>2018</v>
      </c>
      <c r="B12">
        <v>0</v>
      </c>
      <c r="C12">
        <v>1.65</v>
      </c>
      <c r="D12" s="46">
        <f>+C12/$C$4</f>
        <v>1</v>
      </c>
      <c r="E12" s="6">
        <f>+D12/$D$14</f>
        <v>1.064516129032258</v>
      </c>
      <c r="F12" s="44" t="s">
        <v>31</v>
      </c>
      <c r="G12" s="121">
        <v>1</v>
      </c>
      <c r="H12" s="6">
        <f>+G12/G14</f>
        <v>1.064516129032258</v>
      </c>
    </row>
    <row r="13" spans="1:8" x14ac:dyDescent="0.35">
      <c r="A13" s="4">
        <v>2019</v>
      </c>
      <c r="B13">
        <v>1</v>
      </c>
      <c r="C13">
        <v>1.68</v>
      </c>
      <c r="D13" s="18">
        <f t="shared" ref="D13:D16" si="2">+C13/$C$4</f>
        <v>1.0181818181818183</v>
      </c>
      <c r="E13" s="6">
        <f t="shared" ref="E13:E16" si="3">+D13/$D$14</f>
        <v>1.0838709677419356</v>
      </c>
      <c r="F13" s="6">
        <f>+E13/E12</f>
        <v>1.0181818181818183</v>
      </c>
      <c r="G13" s="6">
        <f>+G12*F13</f>
        <v>1.0181818181818183</v>
      </c>
      <c r="H13" s="6">
        <f>+G13/G14</f>
        <v>1.0838709677419356</v>
      </c>
    </row>
    <row r="14" spans="1:8" x14ac:dyDescent="0.35">
      <c r="A14" s="4">
        <v>2020</v>
      </c>
      <c r="B14">
        <v>2</v>
      </c>
      <c r="C14">
        <v>1.55</v>
      </c>
      <c r="D14" s="18">
        <f t="shared" si="2"/>
        <v>0.93939393939393945</v>
      </c>
      <c r="E14" s="45">
        <f t="shared" si="3"/>
        <v>1</v>
      </c>
      <c r="F14" s="6">
        <f t="shared" ref="F14:F16" si="4">+E14/E13</f>
        <v>0.92261904761904756</v>
      </c>
      <c r="G14" s="6">
        <f>+G12*F13*F14</f>
        <v>0.93939393939393945</v>
      </c>
      <c r="H14" s="45">
        <f>+G14/G14</f>
        <v>1</v>
      </c>
    </row>
    <row r="15" spans="1:8" x14ac:dyDescent="0.35">
      <c r="A15" s="4">
        <v>2021</v>
      </c>
      <c r="B15">
        <v>3</v>
      </c>
      <c r="C15">
        <v>1.65</v>
      </c>
      <c r="D15" s="18">
        <f t="shared" si="2"/>
        <v>1</v>
      </c>
      <c r="E15" s="6">
        <f t="shared" si="3"/>
        <v>1.064516129032258</v>
      </c>
      <c r="F15" s="6">
        <f t="shared" si="4"/>
        <v>1.064516129032258</v>
      </c>
      <c r="G15" s="6">
        <f>+G12*F13*F14*F15</f>
        <v>1</v>
      </c>
      <c r="H15" s="6">
        <f>+G15/G14</f>
        <v>1.064516129032258</v>
      </c>
    </row>
    <row r="16" spans="1:8" ht="15" thickBot="1" x14ac:dyDescent="0.4">
      <c r="A16" s="39">
        <v>2022</v>
      </c>
      <c r="B16" s="40">
        <v>4</v>
      </c>
      <c r="C16" s="41">
        <v>2.1</v>
      </c>
      <c r="D16" s="42">
        <f t="shared" si="2"/>
        <v>1.2727272727272729</v>
      </c>
      <c r="E16" s="43">
        <f t="shared" si="3"/>
        <v>1.3548387096774195</v>
      </c>
      <c r="F16" s="43">
        <f t="shared" si="4"/>
        <v>1.2727272727272729</v>
      </c>
      <c r="G16" s="43">
        <f>+G12*F13*F14*F15*F16</f>
        <v>1.2727272727272729</v>
      </c>
      <c r="H16" s="43">
        <f>+G16/G14</f>
        <v>1.3548387096774195</v>
      </c>
    </row>
    <row r="18" spans="4:7" x14ac:dyDescent="0.35">
      <c r="D18" s="129"/>
      <c r="G18" s="4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B301-12B7-4F45-ABE8-6BA8663AC12E}">
  <dimension ref="A2:L18"/>
  <sheetViews>
    <sheetView workbookViewId="0">
      <selection activeCell="I4" sqref="I4"/>
    </sheetView>
  </sheetViews>
  <sheetFormatPr defaultRowHeight="14.5" x14ac:dyDescent="0.35"/>
  <cols>
    <col min="1" max="1" width="21.90625" bestFit="1" customWidth="1"/>
    <col min="2" max="6" width="10.453125" bestFit="1" customWidth="1"/>
    <col min="7" max="7" width="3" customWidth="1"/>
    <col min="8" max="8" width="10.54296875" customWidth="1"/>
    <col min="9" max="9" width="12.90625" customWidth="1"/>
    <col min="10" max="10" width="3.81640625" customWidth="1"/>
  </cols>
  <sheetData>
    <row r="2" spans="1:12" x14ac:dyDescent="0.35">
      <c r="H2" s="49" t="s">
        <v>46</v>
      </c>
      <c r="I2" s="49" t="s">
        <v>45</v>
      </c>
    </row>
    <row r="3" spans="1:12" x14ac:dyDescent="0.35">
      <c r="A3" s="1" t="s">
        <v>42</v>
      </c>
      <c r="B3" s="52">
        <v>43830</v>
      </c>
      <c r="C3" s="52">
        <v>44196</v>
      </c>
      <c r="D3" s="52">
        <v>44561</v>
      </c>
      <c r="E3" s="52">
        <v>44926</v>
      </c>
      <c r="F3" s="52">
        <v>45291</v>
      </c>
      <c r="H3" s="1" t="s">
        <v>44</v>
      </c>
      <c r="I3" s="1" t="s">
        <v>44</v>
      </c>
    </row>
    <row r="4" spans="1:12" x14ac:dyDescent="0.35">
      <c r="A4" t="s">
        <v>37</v>
      </c>
      <c r="B4" s="47">
        <v>125.6</v>
      </c>
      <c r="C4" s="47">
        <v>111.6</v>
      </c>
      <c r="D4" s="47">
        <v>115</v>
      </c>
      <c r="E4" s="47">
        <v>129</v>
      </c>
      <c r="F4" s="47">
        <v>145</v>
      </c>
      <c r="H4" s="48">
        <f>+(F4/B4)^(0.25)-1</f>
        <v>3.6560345960458207E-2</v>
      </c>
      <c r="I4" s="48">
        <f>_xlfn.RRI(4,B4,F4)</f>
        <v>3.6560345960458207E-2</v>
      </c>
      <c r="K4" s="51"/>
    </row>
    <row r="5" spans="1:12" x14ac:dyDescent="0.35">
      <c r="A5" t="s">
        <v>38</v>
      </c>
      <c r="B5" s="47">
        <v>110.1</v>
      </c>
      <c r="C5" s="47">
        <v>125.1</v>
      </c>
      <c r="D5" s="47">
        <v>115</v>
      </c>
      <c r="E5" s="47">
        <v>121</v>
      </c>
      <c r="F5" s="47">
        <v>125</v>
      </c>
      <c r="H5" s="48">
        <f>+(F5/B5)^(0.25)-1</f>
        <v>3.2239974433442065E-2</v>
      </c>
      <c r="I5" s="48">
        <f t="shared" ref="I5:I9" si="0">_xlfn.RRI(4,B5,F5)</f>
        <v>3.2239974433442065E-2</v>
      </c>
    </row>
    <row r="6" spans="1:12" x14ac:dyDescent="0.35">
      <c r="A6" s="49" t="s">
        <v>39</v>
      </c>
      <c r="B6" s="50">
        <f>+B4-B5</f>
        <v>15.5</v>
      </c>
      <c r="C6" s="50">
        <f t="shared" ref="C6:F6" si="1">+C4-C5</f>
        <v>-13.5</v>
      </c>
      <c r="D6" s="50">
        <f t="shared" si="1"/>
        <v>0</v>
      </c>
      <c r="E6" s="50">
        <f t="shared" si="1"/>
        <v>8</v>
      </c>
      <c r="F6" s="50">
        <f t="shared" si="1"/>
        <v>20</v>
      </c>
      <c r="G6" s="49"/>
      <c r="H6" s="48">
        <f t="shared" ref="H6:H9" si="2">+(F6/B6)^(0.25)-1</f>
        <v>6.5797198576788229E-2</v>
      </c>
      <c r="I6" s="48">
        <f t="shared" si="0"/>
        <v>6.5797198576788229E-2</v>
      </c>
    </row>
    <row r="7" spans="1:12" x14ac:dyDescent="0.35">
      <c r="A7" t="s">
        <v>40</v>
      </c>
      <c r="B7" s="47">
        <v>2</v>
      </c>
      <c r="C7" s="47">
        <v>5</v>
      </c>
      <c r="D7" s="47">
        <v>3</v>
      </c>
      <c r="E7" s="47">
        <v>4</v>
      </c>
      <c r="F7" s="47">
        <v>4.5</v>
      </c>
      <c r="H7" s="48">
        <f t="shared" si="2"/>
        <v>0.22474487139158894</v>
      </c>
      <c r="I7" s="48">
        <f t="shared" si="0"/>
        <v>0.22474487139158894</v>
      </c>
    </row>
    <row r="8" spans="1:12" x14ac:dyDescent="0.35">
      <c r="A8" t="s">
        <v>43</v>
      </c>
      <c r="B8" s="47">
        <v>5</v>
      </c>
      <c r="C8" s="47">
        <v>5</v>
      </c>
      <c r="D8" s="47">
        <v>3</v>
      </c>
      <c r="E8" s="47">
        <v>4</v>
      </c>
      <c r="F8" s="47">
        <v>4.5</v>
      </c>
      <c r="H8" s="48">
        <f t="shared" si="2"/>
        <v>-2.5996253574703254E-2</v>
      </c>
      <c r="I8" s="48">
        <f t="shared" si="0"/>
        <v>-2.5996253574703254E-2</v>
      </c>
    </row>
    <row r="9" spans="1:12" x14ac:dyDescent="0.35">
      <c r="A9" s="49" t="s">
        <v>41</v>
      </c>
      <c r="B9" s="50">
        <f>+B6+B7-B8</f>
        <v>12.5</v>
      </c>
      <c r="C9" s="50">
        <f t="shared" ref="C9:F9" si="3">+C6+C7-C8</f>
        <v>-13.5</v>
      </c>
      <c r="D9" s="50">
        <f t="shared" si="3"/>
        <v>0</v>
      </c>
      <c r="E9" s="50">
        <f t="shared" si="3"/>
        <v>8</v>
      </c>
      <c r="F9" s="50">
        <f t="shared" si="3"/>
        <v>20</v>
      </c>
      <c r="G9" s="49"/>
      <c r="H9" s="48">
        <f t="shared" si="2"/>
        <v>0.12468265038069815</v>
      </c>
      <c r="I9" s="48">
        <f t="shared" si="0"/>
        <v>0.12468265038069815</v>
      </c>
    </row>
    <row r="11" spans="1:12" x14ac:dyDescent="0.35">
      <c r="H11" s="49" t="s">
        <v>46</v>
      </c>
    </row>
    <row r="12" spans="1:12" x14ac:dyDescent="0.35">
      <c r="A12" s="1" t="s">
        <v>42</v>
      </c>
      <c r="B12" s="52">
        <v>43830</v>
      </c>
      <c r="C12" s="52">
        <v>44196</v>
      </c>
      <c r="D12" s="52">
        <v>44561</v>
      </c>
      <c r="E12" s="52">
        <v>44926</v>
      </c>
      <c r="F12" s="52">
        <v>45291</v>
      </c>
      <c r="H12" s="1" t="s">
        <v>175</v>
      </c>
    </row>
    <row r="13" spans="1:12" x14ac:dyDescent="0.35">
      <c r="A13" t="s">
        <v>37</v>
      </c>
      <c r="B13" s="47">
        <v>125.6</v>
      </c>
      <c r="C13" s="47">
        <v>111.6</v>
      </c>
      <c r="D13" s="47">
        <v>115</v>
      </c>
      <c r="E13" s="47">
        <v>129</v>
      </c>
      <c r="F13" s="47">
        <v>145</v>
      </c>
      <c r="H13" s="48">
        <f>(1/4)*(F13-B13)/B13</f>
        <v>3.8614649681528675E-2</v>
      </c>
      <c r="L13" s="1" t="s">
        <v>174</v>
      </c>
    </row>
    <row r="14" spans="1:12" x14ac:dyDescent="0.35">
      <c r="A14" t="s">
        <v>38</v>
      </c>
      <c r="B14" s="47">
        <v>110.1</v>
      </c>
      <c r="C14" s="47">
        <v>125.1</v>
      </c>
      <c r="D14" s="47">
        <v>115</v>
      </c>
      <c r="E14" s="47">
        <v>121</v>
      </c>
      <c r="F14" s="47">
        <v>125</v>
      </c>
      <c r="H14" s="48">
        <f t="shared" ref="H14:H18" si="4">(1/4)*(F14-B14)/B14</f>
        <v>3.3832879200726626E-2</v>
      </c>
    </row>
    <row r="15" spans="1:12" x14ac:dyDescent="0.35">
      <c r="A15" s="49" t="s">
        <v>39</v>
      </c>
      <c r="B15" s="50">
        <f>+B13-B14</f>
        <v>15.5</v>
      </c>
      <c r="C15" s="50">
        <f t="shared" ref="C15:F15" si="5">+C13-C14</f>
        <v>-13.5</v>
      </c>
      <c r="D15" s="50">
        <f t="shared" si="5"/>
        <v>0</v>
      </c>
      <c r="E15" s="50">
        <f t="shared" si="5"/>
        <v>8</v>
      </c>
      <c r="F15" s="50">
        <f t="shared" si="5"/>
        <v>20</v>
      </c>
      <c r="G15" s="49"/>
      <c r="H15" s="48">
        <f t="shared" si="4"/>
        <v>7.2580645161290328E-2</v>
      </c>
    </row>
    <row r="16" spans="1:12" x14ac:dyDescent="0.35">
      <c r="A16" t="s">
        <v>40</v>
      </c>
      <c r="B16" s="47">
        <v>2</v>
      </c>
      <c r="C16" s="47">
        <v>5</v>
      </c>
      <c r="D16" s="47">
        <v>3</v>
      </c>
      <c r="E16" s="47">
        <v>4</v>
      </c>
      <c r="F16" s="47">
        <v>4.5</v>
      </c>
      <c r="H16" s="48">
        <f t="shared" si="4"/>
        <v>0.3125</v>
      </c>
    </row>
    <row r="17" spans="1:8" x14ac:dyDescent="0.35">
      <c r="A17" t="s">
        <v>43</v>
      </c>
      <c r="B17" s="47">
        <v>5</v>
      </c>
      <c r="C17" s="47">
        <v>5</v>
      </c>
      <c r="D17" s="47">
        <v>3</v>
      </c>
      <c r="E17" s="47">
        <v>4</v>
      </c>
      <c r="F17" s="47">
        <v>4.5</v>
      </c>
      <c r="H17" s="48">
        <f t="shared" si="4"/>
        <v>-2.5000000000000001E-2</v>
      </c>
    </row>
    <row r="18" spans="1:8" x14ac:dyDescent="0.35">
      <c r="A18" s="49" t="s">
        <v>41</v>
      </c>
      <c r="B18" s="50">
        <f>+B15+B16-B17</f>
        <v>12.5</v>
      </c>
      <c r="C18" s="50">
        <f t="shared" ref="C18:F18" si="6">+C15+C16-C17</f>
        <v>-13.5</v>
      </c>
      <c r="D18" s="50">
        <f t="shared" si="6"/>
        <v>0</v>
      </c>
      <c r="E18" s="50">
        <f t="shared" si="6"/>
        <v>8</v>
      </c>
      <c r="F18" s="50">
        <f t="shared" si="6"/>
        <v>20</v>
      </c>
      <c r="G18" s="49"/>
      <c r="H18" s="48">
        <f t="shared" si="4"/>
        <v>0.15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C73-1F86-4E4B-B758-8A6E372B52F8}">
  <dimension ref="A2:O22"/>
  <sheetViews>
    <sheetView zoomScale="93" zoomScaleNormal="93" workbookViewId="0">
      <selection activeCell="B10" sqref="B10"/>
    </sheetView>
  </sheetViews>
  <sheetFormatPr defaultRowHeight="14.5" x14ac:dyDescent="0.35"/>
  <cols>
    <col min="3" max="3" width="9.1796875" bestFit="1" customWidth="1"/>
    <col min="6" max="6" width="3.7265625" customWidth="1"/>
    <col min="7" max="7" width="11.1796875" customWidth="1"/>
  </cols>
  <sheetData>
    <row r="2" spans="1:15" ht="15" thickBot="1" x14ac:dyDescent="0.4"/>
    <row r="3" spans="1:15" x14ac:dyDescent="0.35">
      <c r="A3" s="125"/>
      <c r="B3" s="134" t="s">
        <v>155</v>
      </c>
      <c r="C3" s="136"/>
      <c r="D3" s="136" t="s">
        <v>48</v>
      </c>
      <c r="E3" s="135"/>
      <c r="G3" s="125" t="s">
        <v>12</v>
      </c>
    </row>
    <row r="4" spans="1:15" ht="15" thickBot="1" x14ac:dyDescent="0.4">
      <c r="A4" s="105" t="s">
        <v>94</v>
      </c>
      <c r="B4" s="21" t="s">
        <v>156</v>
      </c>
      <c r="C4" s="97" t="s">
        <v>50</v>
      </c>
      <c r="D4" s="97" t="s">
        <v>156</v>
      </c>
      <c r="E4" s="22" t="s">
        <v>50</v>
      </c>
      <c r="G4" s="105" t="s">
        <v>162</v>
      </c>
      <c r="O4" t="s">
        <v>159</v>
      </c>
    </row>
    <row r="5" spans="1:15" x14ac:dyDescent="0.35">
      <c r="A5" s="25">
        <v>0</v>
      </c>
      <c r="B5" s="4">
        <v>1.8</v>
      </c>
      <c r="C5">
        <v>12</v>
      </c>
      <c r="D5">
        <v>7.2</v>
      </c>
      <c r="E5" s="98">
        <v>7</v>
      </c>
      <c r="G5" s="126">
        <f>+B5*C5+D5*E5</f>
        <v>72</v>
      </c>
    </row>
    <row r="6" spans="1:15" ht="15" thickBot="1" x14ac:dyDescent="0.4">
      <c r="A6" s="115">
        <v>1</v>
      </c>
      <c r="B6" s="39">
        <v>2.2000000000000002</v>
      </c>
      <c r="C6" s="40">
        <v>14</v>
      </c>
      <c r="D6" s="40">
        <v>8.1999999999999993</v>
      </c>
      <c r="E6" s="99">
        <v>10</v>
      </c>
      <c r="G6" s="127">
        <f>+B6*C6+D6*E6</f>
        <v>112.80000000000001</v>
      </c>
    </row>
    <row r="8" spans="1:15" x14ac:dyDescent="0.35">
      <c r="A8" s="49" t="s">
        <v>165</v>
      </c>
    </row>
    <row r="10" spans="1:15" ht="21.5" customHeight="1" x14ac:dyDescent="0.55000000000000004">
      <c r="A10" s="54" t="s">
        <v>157</v>
      </c>
      <c r="B10">
        <f>+(B6*C5+D6*E5)/(B5*C5+D5*E5)</f>
        <v>1.1638888888888888</v>
      </c>
      <c r="C10" s="48">
        <f>+(B6*C5+D6*E5)/(B5*C5+D5*E5)</f>
        <v>1.1638888888888888</v>
      </c>
      <c r="D10" t="s">
        <v>170</v>
      </c>
    </row>
    <row r="11" spans="1:15" x14ac:dyDescent="0.35">
      <c r="C11" s="130"/>
      <c r="O11" t="s">
        <v>160</v>
      </c>
    </row>
    <row r="12" spans="1:15" ht="22" x14ac:dyDescent="0.55000000000000004">
      <c r="A12" s="54" t="s">
        <v>158</v>
      </c>
      <c r="B12" s="122">
        <f>+(B6*C6+D6*E6)/(B5*C6+D5*E6)</f>
        <v>1.1604938271604939</v>
      </c>
      <c r="C12" s="48">
        <f>+(B6*C6+D6*E6)/(B5*C6+D5*E6)</f>
        <v>1.1604938271604939</v>
      </c>
      <c r="D12" t="s">
        <v>171</v>
      </c>
    </row>
    <row r="13" spans="1:15" x14ac:dyDescent="0.35">
      <c r="C13" s="130"/>
    </row>
    <row r="14" spans="1:15" ht="20.5" x14ac:dyDescent="0.55000000000000004">
      <c r="A14" s="54" t="s">
        <v>163</v>
      </c>
      <c r="B14">
        <f>SQRT(B10*B12)</f>
        <v>1.1621901182922876</v>
      </c>
      <c r="C14" s="48">
        <f>SQRT(C10*C12)</f>
        <v>1.1621901182922876</v>
      </c>
      <c r="D14" t="s">
        <v>172</v>
      </c>
    </row>
    <row r="16" spans="1:15" x14ac:dyDescent="0.35">
      <c r="A16" t="s">
        <v>164</v>
      </c>
      <c r="O16" t="s">
        <v>169</v>
      </c>
    </row>
    <row r="18" spans="1:15" ht="22" x14ac:dyDescent="0.55000000000000004">
      <c r="A18" s="54" t="s">
        <v>166</v>
      </c>
      <c r="B18">
        <f>+(B6*C6+D6*E6)/(B6*C5+D6*E5)</f>
        <v>1.3460620525059668</v>
      </c>
      <c r="C18">
        <f>+(B6*C6+D6*E6)/(B6*C5+D6*E5)</f>
        <v>1.3460620525059668</v>
      </c>
      <c r="D18" t="s">
        <v>169</v>
      </c>
    </row>
    <row r="20" spans="1:15" ht="22" x14ac:dyDescent="0.55000000000000004">
      <c r="A20" s="54" t="s">
        <v>167</v>
      </c>
      <c r="B20">
        <f>+G6/G5</f>
        <v>1.5666666666666669</v>
      </c>
      <c r="C20">
        <f>+(B6*C6+D6*E6)/(B5*C5+D5*E5)</f>
        <v>1.5666666666666669</v>
      </c>
      <c r="D20" t="s">
        <v>161</v>
      </c>
    </row>
    <row r="22" spans="1:15" x14ac:dyDescent="0.35">
      <c r="O22" t="s">
        <v>161</v>
      </c>
    </row>
  </sheetData>
  <mergeCells count="2">
    <mergeCell ref="B3:C3"/>
    <mergeCell ref="D3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245B-1749-4B1A-9C96-0E1AC73FA13F}">
  <dimension ref="A1:AJ16"/>
  <sheetViews>
    <sheetView workbookViewId="0">
      <selection activeCell="U16" sqref="U16"/>
    </sheetView>
  </sheetViews>
  <sheetFormatPr defaultRowHeight="14.5" x14ac:dyDescent="0.35"/>
  <cols>
    <col min="1" max="1" width="34.54296875" bestFit="1" customWidth="1"/>
    <col min="2" max="3" width="10.6328125" hidden="1" customWidth="1"/>
    <col min="4" max="4" width="8.08984375" hidden="1" customWidth="1"/>
    <col min="5" max="8" width="7.54296875" hidden="1" customWidth="1"/>
    <col min="9" max="16" width="7.54296875" bestFit="1" customWidth="1"/>
    <col min="17" max="17" width="7.54296875" customWidth="1"/>
    <col min="18" max="19" width="7.54296875" bestFit="1" customWidth="1"/>
    <col min="20" max="20" width="11.08984375" customWidth="1"/>
    <col min="21" max="22" width="8" bestFit="1" customWidth="1"/>
    <col min="23" max="26" width="7.54296875" bestFit="1" customWidth="1"/>
    <col min="27" max="28" width="8.6328125" customWidth="1"/>
    <col min="29" max="29" width="10" customWidth="1"/>
    <col min="30" max="30" width="9.453125" bestFit="1" customWidth="1"/>
    <col min="31" max="31" width="10.6328125" style="56" customWidth="1"/>
    <col min="32" max="32" width="10.6328125" customWidth="1"/>
  </cols>
  <sheetData>
    <row r="1" spans="1:36" x14ac:dyDescent="0.35">
      <c r="C1" s="55"/>
      <c r="D1" s="55"/>
    </row>
    <row r="2" spans="1:36" ht="15.5" x14ac:dyDescent="0.35">
      <c r="A2" s="57"/>
      <c r="C2" s="58"/>
      <c r="D2" s="58"/>
      <c r="E2" s="58"/>
      <c r="F2" s="58"/>
      <c r="G2" s="58"/>
      <c r="H2" s="58"/>
      <c r="I2" s="58" t="s">
        <v>52</v>
      </c>
      <c r="J2" s="58"/>
      <c r="K2" s="58"/>
      <c r="L2" s="58"/>
      <c r="M2" s="58"/>
      <c r="N2" s="58"/>
      <c r="O2" s="58"/>
    </row>
    <row r="3" spans="1:36" x14ac:dyDescent="0.35">
      <c r="A3" s="59"/>
      <c r="C3" s="55"/>
      <c r="D3" s="55"/>
      <c r="E3" s="61"/>
      <c r="F3" s="61"/>
      <c r="G3" s="61"/>
      <c r="H3" s="61"/>
      <c r="I3" s="60" t="s">
        <v>53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AC3" s="61"/>
      <c r="AD3" s="61"/>
    </row>
    <row r="4" spans="1:36" x14ac:dyDescent="0.35">
      <c r="A4" s="59"/>
      <c r="C4" s="55"/>
      <c r="D4" s="55"/>
      <c r="I4" s="60" t="s">
        <v>54</v>
      </c>
      <c r="Q4" s="47"/>
      <c r="R4" s="47"/>
      <c r="S4" s="47"/>
      <c r="T4" s="47"/>
      <c r="U4" s="47"/>
      <c r="V4" s="47"/>
    </row>
    <row r="5" spans="1:36" ht="15.5" x14ac:dyDescent="0.35">
      <c r="B5" s="62"/>
      <c r="C5" s="55"/>
      <c r="D5" s="55"/>
    </row>
    <row r="6" spans="1:36" ht="31.5" x14ac:dyDescent="0.35">
      <c r="A6" s="63"/>
      <c r="B6" s="64" t="s">
        <v>55</v>
      </c>
      <c r="C6" s="64" t="s">
        <v>56</v>
      </c>
      <c r="D6" s="64" t="s">
        <v>57</v>
      </c>
      <c r="E6" s="65" t="s">
        <v>58</v>
      </c>
      <c r="F6" s="65" t="s">
        <v>59</v>
      </c>
      <c r="G6" s="65" t="s">
        <v>60</v>
      </c>
      <c r="H6" s="65" t="s">
        <v>61</v>
      </c>
      <c r="I6" s="65" t="s">
        <v>62</v>
      </c>
      <c r="J6" s="65" t="s">
        <v>63</v>
      </c>
      <c r="K6" s="65" t="s">
        <v>64</v>
      </c>
      <c r="L6" s="65" t="s">
        <v>65</v>
      </c>
      <c r="M6" s="65" t="s">
        <v>66</v>
      </c>
      <c r="N6" s="65" t="s">
        <v>67</v>
      </c>
      <c r="O6" s="65" t="s">
        <v>68</v>
      </c>
      <c r="P6" s="65" t="s">
        <v>69</v>
      </c>
      <c r="Q6" s="66" t="s">
        <v>70</v>
      </c>
      <c r="R6" s="66" t="s">
        <v>71</v>
      </c>
      <c r="S6" s="66" t="s">
        <v>72</v>
      </c>
      <c r="T6" s="66" t="s">
        <v>73</v>
      </c>
      <c r="U6" s="66" t="s">
        <v>74</v>
      </c>
      <c r="V6" s="66" t="s">
        <v>75</v>
      </c>
      <c r="W6" s="66" t="s">
        <v>76</v>
      </c>
      <c r="X6" s="66" t="s">
        <v>77</v>
      </c>
      <c r="Y6" s="66" t="s">
        <v>78</v>
      </c>
      <c r="Z6" s="66" t="s">
        <v>79</v>
      </c>
      <c r="AA6" s="66" t="s">
        <v>80</v>
      </c>
      <c r="AB6" s="66" t="s">
        <v>81</v>
      </c>
      <c r="AC6" s="67" t="s">
        <v>82</v>
      </c>
      <c r="AD6" s="67" t="s">
        <v>83</v>
      </c>
      <c r="AE6" s="67" t="s">
        <v>84</v>
      </c>
      <c r="AF6" s="64" t="s">
        <v>85</v>
      </c>
    </row>
    <row r="7" spans="1:36" s="79" customFormat="1" ht="24" customHeight="1" x14ac:dyDescent="0.35">
      <c r="A7" s="68" t="s">
        <v>86</v>
      </c>
      <c r="B7" s="69">
        <v>1316926</v>
      </c>
      <c r="C7" s="69">
        <f>SUM(E7:P7)</f>
        <v>1565139</v>
      </c>
      <c r="D7" s="70">
        <f>(C7-B7)/B7</f>
        <v>0.18847907931045479</v>
      </c>
      <c r="E7" s="71">
        <v>128223</v>
      </c>
      <c r="F7" s="71">
        <v>130310</v>
      </c>
      <c r="G7" s="71">
        <v>168153</v>
      </c>
      <c r="H7" s="71">
        <v>125644</v>
      </c>
      <c r="I7" s="71">
        <v>149308</v>
      </c>
      <c r="J7" s="71">
        <v>139031</v>
      </c>
      <c r="K7" s="71">
        <v>119120</v>
      </c>
      <c r="L7" s="71">
        <v>79725</v>
      </c>
      <c r="M7" s="71">
        <v>136227</v>
      </c>
      <c r="N7" s="71">
        <v>139040</v>
      </c>
      <c r="O7" s="71">
        <v>139211</v>
      </c>
      <c r="P7" s="71">
        <v>111147</v>
      </c>
      <c r="Q7" s="71">
        <v>141909</v>
      </c>
      <c r="R7" s="71">
        <v>147071</v>
      </c>
      <c r="S7" s="71">
        <v>161923</v>
      </c>
      <c r="T7" s="71">
        <v>135339</v>
      </c>
      <c r="U7" s="71">
        <v>139509</v>
      </c>
      <c r="V7" s="71"/>
      <c r="W7" s="72"/>
      <c r="X7" s="72"/>
      <c r="Y7" s="72"/>
      <c r="Z7" s="72"/>
      <c r="AA7" s="72"/>
      <c r="AB7" s="71"/>
      <c r="AC7" s="73">
        <f>SUM(E7:I7)</f>
        <v>701638</v>
      </c>
      <c r="AD7" s="74">
        <f>SUM(Q7:AB7)</f>
        <v>725751</v>
      </c>
      <c r="AE7" s="75">
        <f>(U7-I7)/I7</f>
        <v>-6.5629437136657115E-2</v>
      </c>
      <c r="AF7" s="70">
        <f>(AD7-AC7)/AC7</f>
        <v>3.4366724721295025E-2</v>
      </c>
      <c r="AG7" s="76"/>
      <c r="AH7" s="77"/>
      <c r="AI7" s="77"/>
      <c r="AJ7" s="78"/>
    </row>
    <row r="8" spans="1:36" s="79" customFormat="1" ht="24" customHeight="1" x14ac:dyDescent="0.35">
      <c r="A8" s="68" t="s">
        <v>87</v>
      </c>
      <c r="B8" s="69">
        <v>159714</v>
      </c>
      <c r="C8" s="69">
        <f>SUM(E8:P8)</f>
        <v>195649</v>
      </c>
      <c r="D8" s="70">
        <f>(C8-B8)/B8</f>
        <v>0.2249959302252777</v>
      </c>
      <c r="E8" s="71">
        <v>13151</v>
      </c>
      <c r="F8" s="71">
        <v>14732</v>
      </c>
      <c r="G8" s="71">
        <v>18956</v>
      </c>
      <c r="H8" s="71">
        <v>13559</v>
      </c>
      <c r="I8" s="71">
        <v>17271</v>
      </c>
      <c r="J8" s="71">
        <v>16940</v>
      </c>
      <c r="K8" s="71">
        <v>16403</v>
      </c>
      <c r="L8" s="71">
        <v>10895</v>
      </c>
      <c r="M8" s="71">
        <v>17557</v>
      </c>
      <c r="N8" s="71">
        <v>19414</v>
      </c>
      <c r="O8" s="71">
        <v>19107</v>
      </c>
      <c r="P8" s="71">
        <v>17664</v>
      </c>
      <c r="Q8" s="71">
        <v>17887</v>
      </c>
      <c r="R8" s="71">
        <v>18021</v>
      </c>
      <c r="S8" s="71">
        <v>20219</v>
      </c>
      <c r="T8" s="71">
        <v>16424</v>
      </c>
      <c r="U8" s="71">
        <v>18407</v>
      </c>
      <c r="V8" s="71"/>
      <c r="W8" s="72"/>
      <c r="X8" s="72"/>
      <c r="Y8" s="72"/>
      <c r="Z8" s="72"/>
      <c r="AA8" s="72"/>
      <c r="AB8" s="71"/>
      <c r="AC8" s="73">
        <f t="shared" ref="AC8:AC10" si="0">SUM(E8:I8)</f>
        <v>77669</v>
      </c>
      <c r="AD8" s="74">
        <f t="shared" ref="AD8:AD10" si="1">SUM(Q8:AB8)</f>
        <v>90958</v>
      </c>
      <c r="AE8" s="75">
        <f>(U8-I8)/I8</f>
        <v>6.5774998552486821E-2</v>
      </c>
      <c r="AF8" s="70">
        <f>(AD8-AC8)/AC8</f>
        <v>0.17109786401266916</v>
      </c>
      <c r="AG8" s="76"/>
      <c r="AH8" s="77"/>
      <c r="AI8" s="77"/>
      <c r="AJ8" s="78"/>
    </row>
    <row r="9" spans="1:36" s="79" customFormat="1" ht="23" x14ac:dyDescent="0.35">
      <c r="A9" s="80" t="s">
        <v>88</v>
      </c>
      <c r="B9" s="69">
        <v>15</v>
      </c>
      <c r="C9" s="69">
        <f>SUM(E9:P9)</f>
        <v>23</v>
      </c>
      <c r="D9" s="70">
        <f>(C9-B9)/B9</f>
        <v>0.53333333333333333</v>
      </c>
      <c r="E9" s="71">
        <v>1</v>
      </c>
      <c r="F9" s="71">
        <v>0</v>
      </c>
      <c r="G9" s="71">
        <v>2</v>
      </c>
      <c r="H9" s="71">
        <v>1</v>
      </c>
      <c r="I9" s="71">
        <v>3</v>
      </c>
      <c r="J9" s="71">
        <v>1</v>
      </c>
      <c r="K9" s="71">
        <v>2</v>
      </c>
      <c r="L9" s="71">
        <v>1</v>
      </c>
      <c r="M9" s="71">
        <v>5</v>
      </c>
      <c r="N9" s="71">
        <v>2</v>
      </c>
      <c r="O9" s="71">
        <v>4</v>
      </c>
      <c r="P9" s="71">
        <v>1</v>
      </c>
      <c r="Q9" s="71">
        <v>2</v>
      </c>
      <c r="R9" s="71">
        <v>1</v>
      </c>
      <c r="S9" s="71">
        <v>1</v>
      </c>
      <c r="T9" s="71">
        <v>5</v>
      </c>
      <c r="U9" s="71">
        <v>6</v>
      </c>
      <c r="V9" s="71"/>
      <c r="W9" s="72"/>
      <c r="X9" s="72"/>
      <c r="Y9" s="72"/>
      <c r="Z9" s="72"/>
      <c r="AA9" s="72"/>
      <c r="AB9" s="71"/>
      <c r="AC9" s="73">
        <f t="shared" si="0"/>
        <v>7</v>
      </c>
      <c r="AD9" s="74">
        <f t="shared" si="1"/>
        <v>15</v>
      </c>
      <c r="AE9" s="75" t="s">
        <v>31</v>
      </c>
      <c r="AF9" s="81" t="s">
        <v>31</v>
      </c>
      <c r="AG9" s="76"/>
      <c r="AH9" s="77"/>
      <c r="AI9" s="77"/>
      <c r="AJ9" s="78"/>
    </row>
    <row r="10" spans="1:36" s="79" customFormat="1" ht="24" customHeight="1" x14ac:dyDescent="0.35">
      <c r="A10" s="68" t="s">
        <v>89</v>
      </c>
      <c r="B10" s="69">
        <v>1476655</v>
      </c>
      <c r="C10" s="69">
        <f>+C8+C7+C9</f>
        <v>1760811</v>
      </c>
      <c r="D10" s="70">
        <f>(C10-B10)/B10</f>
        <v>0.19243222011912059</v>
      </c>
      <c r="E10" s="82">
        <f t="shared" ref="E10:AB10" si="2">+E8+E7+E9</f>
        <v>141375</v>
      </c>
      <c r="F10" s="82">
        <f t="shared" si="2"/>
        <v>145042</v>
      </c>
      <c r="G10" s="82">
        <f t="shared" si="2"/>
        <v>187111</v>
      </c>
      <c r="H10" s="82">
        <f t="shared" si="2"/>
        <v>139204</v>
      </c>
      <c r="I10" s="82">
        <f t="shared" si="2"/>
        <v>166582</v>
      </c>
      <c r="J10" s="82">
        <f t="shared" si="2"/>
        <v>155972</v>
      </c>
      <c r="K10" s="82">
        <f t="shared" si="2"/>
        <v>135525</v>
      </c>
      <c r="L10" s="82">
        <f t="shared" si="2"/>
        <v>90621</v>
      </c>
      <c r="M10" s="82">
        <f t="shared" si="2"/>
        <v>153789</v>
      </c>
      <c r="N10" s="82">
        <f t="shared" si="2"/>
        <v>158456</v>
      </c>
      <c r="O10" s="82">
        <f t="shared" si="2"/>
        <v>158322</v>
      </c>
      <c r="P10" s="82">
        <f t="shared" si="2"/>
        <v>128812</v>
      </c>
      <c r="Q10" s="82">
        <f t="shared" si="2"/>
        <v>159798</v>
      </c>
      <c r="R10" s="82">
        <f t="shared" si="2"/>
        <v>165093</v>
      </c>
      <c r="S10" s="82">
        <f t="shared" si="2"/>
        <v>182143</v>
      </c>
      <c r="T10" s="82">
        <f t="shared" si="2"/>
        <v>151768</v>
      </c>
      <c r="U10" s="82">
        <f t="shared" si="2"/>
        <v>157922</v>
      </c>
      <c r="V10" s="82">
        <f t="shared" si="2"/>
        <v>0</v>
      </c>
      <c r="W10" s="83">
        <f t="shared" si="2"/>
        <v>0</v>
      </c>
      <c r="X10" s="83">
        <f t="shared" si="2"/>
        <v>0</v>
      </c>
      <c r="Y10" s="83">
        <f t="shared" si="2"/>
        <v>0</v>
      </c>
      <c r="Z10" s="83">
        <f t="shared" si="2"/>
        <v>0</v>
      </c>
      <c r="AA10" s="83">
        <f t="shared" si="2"/>
        <v>0</v>
      </c>
      <c r="AB10" s="83">
        <f t="shared" si="2"/>
        <v>0</v>
      </c>
      <c r="AC10" s="73">
        <f t="shared" si="0"/>
        <v>779314</v>
      </c>
      <c r="AD10" s="74">
        <f t="shared" si="1"/>
        <v>816724</v>
      </c>
      <c r="AE10" s="75">
        <f>(U10-I10)/I10</f>
        <v>-5.1986409095820675E-2</v>
      </c>
      <c r="AF10" s="70">
        <f>(AD10-AC10)/AC10</f>
        <v>4.8003757150519556E-2</v>
      </c>
      <c r="AG10" s="76"/>
      <c r="AH10" s="77"/>
      <c r="AI10" s="77"/>
      <c r="AJ10" s="78"/>
    </row>
    <row r="12" spans="1:36" x14ac:dyDescent="0.35">
      <c r="A12" s="84" t="s">
        <v>90</v>
      </c>
    </row>
    <row r="13" spans="1:36" ht="15.5" x14ac:dyDescent="0.35">
      <c r="A13" s="84" t="s">
        <v>91</v>
      </c>
    </row>
    <row r="14" spans="1:36" ht="15" thickBot="1" x14ac:dyDescent="0.4">
      <c r="A14" s="84"/>
    </row>
    <row r="15" spans="1:36" ht="21" x14ac:dyDescent="0.5">
      <c r="Q15" s="85" t="s">
        <v>93</v>
      </c>
      <c r="R15" s="86"/>
      <c r="S15" s="86"/>
      <c r="T15" s="87"/>
      <c r="U15" s="90">
        <f>+U7/T7-1</f>
        <v>3.0811517744330885E-2</v>
      </c>
    </row>
    <row r="16" spans="1:36" ht="21.5" thickBot="1" x14ac:dyDescent="0.55000000000000004">
      <c r="Q16" s="88" t="s">
        <v>92</v>
      </c>
      <c r="R16" s="40"/>
      <c r="S16" s="40"/>
      <c r="T16" s="89"/>
      <c r="U16" s="91">
        <f>+U7/I7-1</f>
        <v>-6.5629437136657143E-2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C4FD-7F19-4F19-A380-8F80254A144C}">
  <dimension ref="A1:O19"/>
  <sheetViews>
    <sheetView workbookViewId="0">
      <selection activeCell="D26" sqref="D26"/>
    </sheetView>
  </sheetViews>
  <sheetFormatPr defaultRowHeight="14.5" x14ac:dyDescent="0.35"/>
  <cols>
    <col min="1" max="1" width="13.453125" customWidth="1"/>
    <col min="8" max="8" width="4.36328125" customWidth="1"/>
    <col min="9" max="9" width="18.08984375" customWidth="1"/>
    <col min="10" max="10" width="20.1796875" customWidth="1"/>
  </cols>
  <sheetData>
    <row r="1" spans="1:10" ht="15" thickBot="1" x14ac:dyDescent="0.4"/>
    <row r="2" spans="1:10" x14ac:dyDescent="0.35">
      <c r="A2" s="26"/>
      <c r="B2" s="136" t="s">
        <v>47</v>
      </c>
      <c r="C2" s="136"/>
      <c r="D2" s="136" t="s">
        <v>48</v>
      </c>
      <c r="E2" s="136"/>
      <c r="F2" s="136" t="s">
        <v>49</v>
      </c>
      <c r="G2" s="135"/>
      <c r="I2" s="125" t="s">
        <v>12</v>
      </c>
      <c r="J2" s="137" t="s">
        <v>168</v>
      </c>
    </row>
    <row r="3" spans="1:10" ht="15" thickBot="1" x14ac:dyDescent="0.4">
      <c r="A3" s="100" t="s">
        <v>101</v>
      </c>
      <c r="B3" s="97" t="s">
        <v>103</v>
      </c>
      <c r="C3" s="97" t="s">
        <v>104</v>
      </c>
      <c r="D3" s="97" t="s">
        <v>103</v>
      </c>
      <c r="E3" s="97" t="s">
        <v>104</v>
      </c>
      <c r="F3" s="97" t="s">
        <v>103</v>
      </c>
      <c r="G3" s="22" t="s">
        <v>104</v>
      </c>
      <c r="I3" s="105" t="s">
        <v>162</v>
      </c>
      <c r="J3" s="138"/>
    </row>
    <row r="4" spans="1:10" x14ac:dyDescent="0.35">
      <c r="A4" s="101">
        <v>0</v>
      </c>
      <c r="B4">
        <v>1000</v>
      </c>
      <c r="C4">
        <v>1.2</v>
      </c>
      <c r="D4">
        <v>800</v>
      </c>
      <c r="E4">
        <v>2.5</v>
      </c>
      <c r="F4">
        <v>500</v>
      </c>
      <c r="G4" s="98">
        <v>10</v>
      </c>
      <c r="I4" s="126">
        <f>+B4*C4+D4*E4+F4*G4</f>
        <v>8200</v>
      </c>
      <c r="J4" s="123">
        <f>+B4*C4+D4*E4+F4*G4</f>
        <v>8200</v>
      </c>
    </row>
    <row r="5" spans="1:10" ht="15" thickBot="1" x14ac:dyDescent="0.4">
      <c r="A5" s="102" t="s">
        <v>102</v>
      </c>
      <c r="B5" s="40">
        <v>1100</v>
      </c>
      <c r="C5" s="40">
        <v>1.6</v>
      </c>
      <c r="D5" s="40">
        <v>850</v>
      </c>
      <c r="E5" s="40">
        <v>2.2999999999999998</v>
      </c>
      <c r="F5" s="40">
        <v>600</v>
      </c>
      <c r="G5" s="99">
        <v>8</v>
      </c>
      <c r="I5" s="127">
        <f>+B5*C5+D5*E5+F5*G5</f>
        <v>8515</v>
      </c>
      <c r="J5" s="124">
        <f>+B5*C4+D5*E4+F5*G4</f>
        <v>9445</v>
      </c>
    </row>
    <row r="7" spans="1:10" x14ac:dyDescent="0.35">
      <c r="A7" t="s">
        <v>173</v>
      </c>
    </row>
    <row r="9" spans="1:10" x14ac:dyDescent="0.35">
      <c r="A9" t="s">
        <v>180</v>
      </c>
    </row>
    <row r="11" spans="1:10" ht="20.5" x14ac:dyDescent="0.55000000000000004">
      <c r="A11" s="128" t="s">
        <v>181</v>
      </c>
      <c r="B11" s="53" t="s">
        <v>51</v>
      </c>
      <c r="C11" s="48">
        <f>+I5/I4-1</f>
        <v>3.8414634146341387E-2</v>
      </c>
    </row>
    <row r="12" spans="1:10" ht="8" customHeight="1" x14ac:dyDescent="0.35"/>
    <row r="13" spans="1:10" ht="20.5" x14ac:dyDescent="0.55000000000000004">
      <c r="A13" s="128" t="s">
        <v>182</v>
      </c>
      <c r="B13" s="53" t="s">
        <v>51</v>
      </c>
      <c r="C13" s="48">
        <f>+J5/J4-1</f>
        <v>0.15182926829268295</v>
      </c>
    </row>
    <row r="18" spans="15:15" x14ac:dyDescent="0.35">
      <c r="O18" s="48"/>
    </row>
    <row r="19" spans="15:15" x14ac:dyDescent="0.35">
      <c r="O19" s="48"/>
    </row>
  </sheetData>
  <mergeCells count="4">
    <mergeCell ref="B2:C2"/>
    <mergeCell ref="D2:E2"/>
    <mergeCell ref="F2:G2"/>
    <mergeCell ref="J2:J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37D4-D1BC-450C-9E9E-63ABFB8CED5B}">
  <dimension ref="A3:F8"/>
  <sheetViews>
    <sheetView workbookViewId="0">
      <selection activeCell="E16" sqref="E16"/>
    </sheetView>
  </sheetViews>
  <sheetFormatPr defaultRowHeight="14.5" x14ac:dyDescent="0.35"/>
  <cols>
    <col min="2" max="2" width="20.7265625" customWidth="1"/>
    <col min="3" max="3" width="14" customWidth="1"/>
    <col min="4" max="4" width="16.6328125" customWidth="1"/>
    <col min="5" max="5" width="20.26953125" customWidth="1"/>
    <col min="6" max="6" width="14" customWidth="1"/>
  </cols>
  <sheetData>
    <row r="3" spans="1:6" ht="15" thickBot="1" x14ac:dyDescent="0.4"/>
    <row r="4" spans="1:6" ht="58.5" thickBot="1" x14ac:dyDescent="0.4">
      <c r="A4" s="94" t="s">
        <v>94</v>
      </c>
      <c r="B4" s="95" t="s">
        <v>97</v>
      </c>
      <c r="C4" s="95" t="s">
        <v>98</v>
      </c>
      <c r="D4" s="95" t="s">
        <v>99</v>
      </c>
      <c r="E4" s="95" t="s">
        <v>95</v>
      </c>
      <c r="F4" s="96" t="s">
        <v>96</v>
      </c>
    </row>
    <row r="5" spans="1:6" x14ac:dyDescent="0.35">
      <c r="A5" s="92">
        <v>2021</v>
      </c>
      <c r="B5" s="5">
        <v>10500</v>
      </c>
      <c r="C5" s="53" t="s">
        <v>31</v>
      </c>
      <c r="D5" s="18">
        <v>1.042</v>
      </c>
      <c r="E5" s="5">
        <f>+B5/D5</f>
        <v>10076.775431861804</v>
      </c>
      <c r="F5" s="38" t="s">
        <v>31</v>
      </c>
    </row>
    <row r="6" spans="1:6" ht="15" thickBot="1" x14ac:dyDescent="0.4">
      <c r="A6" s="7">
        <v>2022</v>
      </c>
      <c r="B6" s="93">
        <v>12650</v>
      </c>
      <c r="C6" s="42">
        <f>+B6/B5-1</f>
        <v>0.2047619047619047</v>
      </c>
      <c r="D6" s="42">
        <v>1.1259999999999999</v>
      </c>
      <c r="E6" s="93">
        <f>+B6/D6</f>
        <v>11234.458259325045</v>
      </c>
      <c r="F6" s="43">
        <f>+E6/E5-1</f>
        <v>0.11488623868730441</v>
      </c>
    </row>
    <row r="7" spans="1:6" ht="3" customHeight="1" x14ac:dyDescent="0.35"/>
    <row r="8" spans="1:6" x14ac:dyDescent="0.35">
      <c r="A8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632C-72AA-474A-90D4-127F3416A7BA}">
  <dimension ref="A2:Q27"/>
  <sheetViews>
    <sheetView workbookViewId="0">
      <selection activeCell="C24" sqref="C24"/>
    </sheetView>
  </sheetViews>
  <sheetFormatPr defaultRowHeight="14.5" x14ac:dyDescent="0.35"/>
  <cols>
    <col min="1" max="1" width="25.7265625" customWidth="1"/>
    <col min="2" max="4" width="9.36328125" bestFit="1" customWidth="1"/>
    <col min="5" max="5" width="8.81640625" bestFit="1" customWidth="1"/>
    <col min="6" max="6" width="10.1796875" bestFit="1" customWidth="1"/>
    <col min="8" max="8" width="3.90625" customWidth="1"/>
  </cols>
  <sheetData>
    <row r="2" spans="1:17" ht="15" thickBot="1" x14ac:dyDescent="0.4">
      <c r="A2" s="1" t="s">
        <v>152</v>
      </c>
    </row>
    <row r="3" spans="1:17" ht="15" thickBot="1" x14ac:dyDescent="0.4">
      <c r="A3" s="26"/>
      <c r="B3" s="136" t="s">
        <v>106</v>
      </c>
      <c r="C3" s="136"/>
      <c r="D3" s="136"/>
      <c r="E3" s="136"/>
      <c r="F3" s="3"/>
      <c r="I3" s="26"/>
      <c r="J3" s="136" t="s">
        <v>111</v>
      </c>
      <c r="K3" s="141"/>
      <c r="L3" s="141"/>
      <c r="M3" s="141"/>
      <c r="N3" s="141"/>
      <c r="O3" s="141"/>
      <c r="P3" s="26"/>
      <c r="Q3" s="26"/>
    </row>
    <row r="4" spans="1:17" ht="17" thickBot="1" x14ac:dyDescent="0.5">
      <c r="A4" s="105" t="s">
        <v>105</v>
      </c>
      <c r="B4" s="104">
        <v>1</v>
      </c>
      <c r="C4" s="104">
        <v>2</v>
      </c>
      <c r="D4" s="104">
        <v>3</v>
      </c>
      <c r="E4" s="104">
        <v>4</v>
      </c>
      <c r="F4" s="14" t="s">
        <v>107</v>
      </c>
      <c r="I4" s="100"/>
      <c r="J4" s="8" t="s">
        <v>115</v>
      </c>
      <c r="K4" s="9" t="s">
        <v>116</v>
      </c>
      <c r="L4" s="9" t="s">
        <v>112</v>
      </c>
      <c r="M4" s="9" t="s">
        <v>119</v>
      </c>
      <c r="N4" s="9" t="s">
        <v>112</v>
      </c>
      <c r="O4" s="10" t="s">
        <v>118</v>
      </c>
      <c r="P4" s="105" t="s">
        <v>114</v>
      </c>
      <c r="Q4" s="105" t="s">
        <v>12</v>
      </c>
    </row>
    <row r="5" spans="1:17" ht="16.5" x14ac:dyDescent="0.45">
      <c r="A5" s="106">
        <v>1</v>
      </c>
      <c r="B5">
        <v>400</v>
      </c>
      <c r="C5">
        <v>50</v>
      </c>
      <c r="D5" s="53" t="s">
        <v>31</v>
      </c>
      <c r="E5" s="53" t="s">
        <v>31</v>
      </c>
      <c r="F5" s="13">
        <f>SUM(B5:E5)</f>
        <v>450</v>
      </c>
      <c r="H5" s="142" t="s">
        <v>110</v>
      </c>
      <c r="I5" s="26" t="s">
        <v>115</v>
      </c>
      <c r="J5" s="116" t="s">
        <v>120</v>
      </c>
      <c r="K5" s="116" t="s">
        <v>121</v>
      </c>
      <c r="L5" s="116"/>
      <c r="M5" s="116" t="s">
        <v>122</v>
      </c>
      <c r="N5" s="116"/>
      <c r="O5" s="116" t="s">
        <v>123</v>
      </c>
      <c r="P5" s="117" t="s">
        <v>124</v>
      </c>
      <c r="Q5" s="117" t="s">
        <v>125</v>
      </c>
    </row>
    <row r="6" spans="1:17" ht="16.5" x14ac:dyDescent="0.45">
      <c r="A6" s="106">
        <v>2</v>
      </c>
      <c r="B6" s="53" t="s">
        <v>31</v>
      </c>
      <c r="C6">
        <v>270</v>
      </c>
      <c r="D6">
        <v>30</v>
      </c>
      <c r="F6" s="13">
        <f t="shared" ref="F6:F8" si="0">SUM(B6:E6)</f>
        <v>300</v>
      </c>
      <c r="H6" s="143"/>
      <c r="I6" s="27" t="s">
        <v>116</v>
      </c>
      <c r="J6" s="116" t="s">
        <v>176</v>
      </c>
      <c r="K6" s="116" t="s">
        <v>126</v>
      </c>
      <c r="L6" s="116"/>
      <c r="M6" s="116" t="s">
        <v>127</v>
      </c>
      <c r="N6" s="116"/>
      <c r="O6" s="116" t="s">
        <v>128</v>
      </c>
      <c r="P6" s="117" t="s">
        <v>129</v>
      </c>
      <c r="Q6" s="117" t="s">
        <v>130</v>
      </c>
    </row>
    <row r="7" spans="1:17" x14ac:dyDescent="0.35">
      <c r="A7" s="106">
        <v>3</v>
      </c>
      <c r="B7" s="53" t="s">
        <v>31</v>
      </c>
      <c r="C7" s="53" t="s">
        <v>31</v>
      </c>
      <c r="D7">
        <v>70</v>
      </c>
      <c r="E7">
        <v>30</v>
      </c>
      <c r="F7" s="13">
        <f t="shared" si="0"/>
        <v>100</v>
      </c>
      <c r="H7" s="143"/>
      <c r="I7" s="27" t="s">
        <v>112</v>
      </c>
      <c r="J7" s="116"/>
      <c r="K7" s="116"/>
      <c r="L7" s="116"/>
      <c r="M7" s="116"/>
      <c r="N7" s="116"/>
      <c r="O7" s="116"/>
      <c r="P7" s="117"/>
      <c r="Q7" s="117"/>
    </row>
    <row r="8" spans="1:17" ht="17" thickBot="1" x14ac:dyDescent="0.5">
      <c r="A8" s="106">
        <v>4</v>
      </c>
      <c r="B8" s="53" t="s">
        <v>31</v>
      </c>
      <c r="C8" s="53" t="s">
        <v>31</v>
      </c>
      <c r="D8" s="53" t="s">
        <v>31</v>
      </c>
      <c r="E8">
        <v>25</v>
      </c>
      <c r="F8" s="13">
        <f t="shared" si="0"/>
        <v>25</v>
      </c>
      <c r="H8" s="143"/>
      <c r="I8" s="27" t="s">
        <v>117</v>
      </c>
      <c r="J8" s="116" t="s">
        <v>131</v>
      </c>
      <c r="K8" s="116" t="s">
        <v>132</v>
      </c>
      <c r="L8" s="116"/>
      <c r="M8" s="116" t="s">
        <v>133</v>
      </c>
      <c r="N8" s="116"/>
      <c r="O8" s="116" t="s">
        <v>134</v>
      </c>
      <c r="P8" s="117" t="s">
        <v>135</v>
      </c>
      <c r="Q8" s="117" t="s">
        <v>136</v>
      </c>
    </row>
    <row r="9" spans="1:17" ht="15" thickBot="1" x14ac:dyDescent="0.4">
      <c r="A9" s="107" t="s">
        <v>108</v>
      </c>
      <c r="B9" s="9">
        <f>SUM(B5:B8)</f>
        <v>400</v>
      </c>
      <c r="C9" s="9">
        <f t="shared" ref="C9:E9" si="1">SUM(C5:C8)</f>
        <v>320</v>
      </c>
      <c r="D9" s="9">
        <f t="shared" si="1"/>
        <v>100</v>
      </c>
      <c r="E9" s="9">
        <f t="shared" si="1"/>
        <v>55</v>
      </c>
      <c r="F9" s="10">
        <f>SUM(F5:F8)</f>
        <v>875</v>
      </c>
      <c r="H9" s="143"/>
      <c r="I9" s="27" t="s">
        <v>112</v>
      </c>
      <c r="J9" s="116"/>
      <c r="K9" s="116"/>
      <c r="L9" s="116"/>
      <c r="M9" s="116"/>
      <c r="N9" s="116"/>
      <c r="O9" s="116"/>
      <c r="P9" s="117"/>
      <c r="Q9" s="117"/>
    </row>
    <row r="10" spans="1:17" ht="17" thickBot="1" x14ac:dyDescent="0.5">
      <c r="A10" s="103"/>
      <c r="B10" s="1"/>
      <c r="C10" s="1"/>
      <c r="D10" s="1"/>
      <c r="E10" s="1"/>
      <c r="F10" s="1"/>
      <c r="H10" s="144"/>
      <c r="I10" s="27" t="s">
        <v>118</v>
      </c>
      <c r="J10" s="116" t="s">
        <v>137</v>
      </c>
      <c r="K10" s="116" t="s">
        <v>138</v>
      </c>
      <c r="L10" s="116"/>
      <c r="M10" s="116" t="s">
        <v>139</v>
      </c>
      <c r="N10" s="116"/>
      <c r="O10" s="116" t="s">
        <v>140</v>
      </c>
      <c r="P10" s="117" t="s">
        <v>141</v>
      </c>
      <c r="Q10" s="117" t="s">
        <v>142</v>
      </c>
    </row>
    <row r="11" spans="1:17" ht="17" thickBot="1" x14ac:dyDescent="0.5">
      <c r="A11" s="1" t="s">
        <v>153</v>
      </c>
      <c r="H11" s="25"/>
      <c r="I11" s="28" t="s">
        <v>113</v>
      </c>
      <c r="J11" s="118" t="s">
        <v>143</v>
      </c>
      <c r="K11" s="118" t="s">
        <v>144</v>
      </c>
      <c r="L11" s="118"/>
      <c r="M11" s="118" t="s">
        <v>145</v>
      </c>
      <c r="N11" s="118"/>
      <c r="O11" s="118" t="s">
        <v>146</v>
      </c>
      <c r="P11" s="119"/>
      <c r="Q11" s="119"/>
    </row>
    <row r="12" spans="1:17" ht="17" thickBot="1" x14ac:dyDescent="0.5">
      <c r="A12" s="26"/>
      <c r="B12" s="136" t="s">
        <v>106</v>
      </c>
      <c r="C12" s="136"/>
      <c r="D12" s="136"/>
      <c r="E12" s="136"/>
      <c r="F12" s="3"/>
      <c r="H12" s="115"/>
      <c r="I12" s="100" t="s">
        <v>12</v>
      </c>
      <c r="J12" s="120" t="s">
        <v>147</v>
      </c>
      <c r="K12" s="120" t="s">
        <v>148</v>
      </c>
      <c r="L12" s="120"/>
      <c r="M12" s="120" t="s">
        <v>149</v>
      </c>
      <c r="N12" s="120"/>
      <c r="O12" s="120" t="s">
        <v>150</v>
      </c>
      <c r="P12" s="139" t="s">
        <v>151</v>
      </c>
      <c r="Q12" s="140"/>
    </row>
    <row r="13" spans="1:17" ht="15" thickBot="1" x14ac:dyDescent="0.4">
      <c r="A13" s="105" t="s">
        <v>105</v>
      </c>
      <c r="B13" s="104">
        <v>1</v>
      </c>
      <c r="C13" s="104">
        <v>2</v>
      </c>
      <c r="D13" s="104">
        <v>3</v>
      </c>
      <c r="E13" s="104">
        <v>4</v>
      </c>
      <c r="F13" s="14" t="s">
        <v>107</v>
      </c>
    </row>
    <row r="14" spans="1:17" x14ac:dyDescent="0.35">
      <c r="A14" s="106">
        <v>1</v>
      </c>
      <c r="B14" s="108">
        <f>+B5/$F5</f>
        <v>0.88888888888888884</v>
      </c>
      <c r="C14" s="108">
        <f>+C5/$F5</f>
        <v>0.1111111111111111</v>
      </c>
      <c r="D14" s="109" t="s">
        <v>31</v>
      </c>
      <c r="E14" s="109" t="s">
        <v>31</v>
      </c>
      <c r="F14" s="110">
        <f>SUM(B14:E14)</f>
        <v>1</v>
      </c>
    </row>
    <row r="15" spans="1:17" x14ac:dyDescent="0.35">
      <c r="A15" s="106">
        <v>2</v>
      </c>
      <c r="B15" s="109" t="s">
        <v>31</v>
      </c>
      <c r="C15" s="108">
        <f>+C6/$F6</f>
        <v>0.9</v>
      </c>
      <c r="D15" s="108">
        <f>+D6/$F6</f>
        <v>0.1</v>
      </c>
      <c r="E15" s="108"/>
      <c r="F15" s="110">
        <f t="shared" ref="F15:F17" si="2">SUM(B15:E15)</f>
        <v>1</v>
      </c>
    </row>
    <row r="16" spans="1:17" x14ac:dyDescent="0.35">
      <c r="A16" s="106">
        <v>3</v>
      </c>
      <c r="B16" s="109" t="s">
        <v>31</v>
      </c>
      <c r="C16" s="109" t="s">
        <v>31</v>
      </c>
      <c r="D16" s="108">
        <f>+D7/$F7</f>
        <v>0.7</v>
      </c>
      <c r="E16" s="108">
        <f>+E7/$F7</f>
        <v>0.3</v>
      </c>
      <c r="F16" s="110">
        <f t="shared" si="2"/>
        <v>1</v>
      </c>
    </row>
    <row r="17" spans="1:6" ht="15" thickBot="1" x14ac:dyDescent="0.4">
      <c r="A17" s="106">
        <v>4</v>
      </c>
      <c r="B17" s="109" t="s">
        <v>31</v>
      </c>
      <c r="C17" s="109" t="s">
        <v>31</v>
      </c>
      <c r="D17" s="109" t="s">
        <v>31</v>
      </c>
      <c r="E17" s="108">
        <f>+E8/$F8</f>
        <v>1</v>
      </c>
      <c r="F17" s="110">
        <f t="shared" si="2"/>
        <v>1</v>
      </c>
    </row>
    <row r="18" spans="1:6" ht="15" thickBot="1" x14ac:dyDescent="0.4">
      <c r="A18" s="107" t="s">
        <v>108</v>
      </c>
      <c r="B18" s="111">
        <f>+B9/$F9</f>
        <v>0.45714285714285713</v>
      </c>
      <c r="C18" s="111">
        <f t="shared" ref="C18:F18" si="3">+C9/$F9</f>
        <v>0.36571428571428571</v>
      </c>
      <c r="D18" s="111">
        <f t="shared" si="3"/>
        <v>0.11428571428571428</v>
      </c>
      <c r="E18" s="111">
        <f t="shared" si="3"/>
        <v>6.2857142857142861E-2</v>
      </c>
      <c r="F18" s="112">
        <f t="shared" si="3"/>
        <v>1</v>
      </c>
    </row>
    <row r="20" spans="1:6" ht="15" thickBot="1" x14ac:dyDescent="0.4">
      <c r="A20" s="1" t="s">
        <v>154</v>
      </c>
    </row>
    <row r="21" spans="1:6" x14ac:dyDescent="0.35">
      <c r="A21" s="26"/>
      <c r="B21" s="136" t="s">
        <v>109</v>
      </c>
      <c r="C21" s="136"/>
      <c r="D21" s="136"/>
      <c r="E21" s="136"/>
      <c r="F21" s="3"/>
    </row>
    <row r="22" spans="1:6" ht="15" thickBot="1" x14ac:dyDescent="0.4">
      <c r="A22" s="105" t="s">
        <v>106</v>
      </c>
      <c r="B22" s="104">
        <v>1</v>
      </c>
      <c r="C22" s="104">
        <v>2</v>
      </c>
      <c r="D22" s="104">
        <v>3</v>
      </c>
      <c r="E22" s="104">
        <v>4</v>
      </c>
      <c r="F22" s="14" t="s">
        <v>183</v>
      </c>
    </row>
    <row r="23" spans="1:6" x14ac:dyDescent="0.35">
      <c r="A23" s="106">
        <v>1</v>
      </c>
      <c r="B23" s="113">
        <f>+B14*$F23</f>
        <v>355.55555555555554</v>
      </c>
      <c r="C23" s="113">
        <f>+C14*$F23</f>
        <v>44.444444444444443</v>
      </c>
      <c r="D23" s="113" t="s">
        <v>31</v>
      </c>
      <c r="E23" s="113" t="s">
        <v>31</v>
      </c>
      <c r="F23" s="13">
        <f>+B9</f>
        <v>400</v>
      </c>
    </row>
    <row r="24" spans="1:6" x14ac:dyDescent="0.35">
      <c r="A24" s="106">
        <v>2</v>
      </c>
      <c r="B24" s="53" t="s">
        <v>31</v>
      </c>
      <c r="C24" s="113">
        <f>+C15*$F24</f>
        <v>288</v>
      </c>
      <c r="D24" s="113">
        <f>+D15*$F24</f>
        <v>32</v>
      </c>
      <c r="E24" s="113"/>
      <c r="F24" s="13">
        <f>+C9</f>
        <v>320</v>
      </c>
    </row>
    <row r="25" spans="1:6" x14ac:dyDescent="0.35">
      <c r="A25" s="106">
        <v>3</v>
      </c>
      <c r="B25" s="53" t="s">
        <v>31</v>
      </c>
      <c r="C25" s="113" t="s">
        <v>31</v>
      </c>
      <c r="D25" s="113">
        <f>+D16*$F25</f>
        <v>70</v>
      </c>
      <c r="E25" s="113">
        <f>+E16*$F25</f>
        <v>30</v>
      </c>
      <c r="F25" s="13">
        <f>+D9</f>
        <v>100</v>
      </c>
    </row>
    <row r="26" spans="1:6" ht="15" thickBot="1" x14ac:dyDescent="0.4">
      <c r="A26" s="106">
        <v>4</v>
      </c>
      <c r="B26" s="53" t="s">
        <v>31</v>
      </c>
      <c r="C26" s="113" t="s">
        <v>31</v>
      </c>
      <c r="D26" s="113" t="s">
        <v>31</v>
      </c>
      <c r="E26" s="113">
        <f>+E17*$F26</f>
        <v>55</v>
      </c>
      <c r="F26" s="13">
        <f>+E9</f>
        <v>55</v>
      </c>
    </row>
    <row r="27" spans="1:6" ht="15" thickBot="1" x14ac:dyDescent="0.4">
      <c r="A27" s="107" t="s">
        <v>184</v>
      </c>
      <c r="B27" s="114">
        <f>SUM(B23:B26)</f>
        <v>355.55555555555554</v>
      </c>
      <c r="C27" s="114">
        <f t="shared" ref="C27" si="4">SUM(C23:C26)</f>
        <v>332.44444444444446</v>
      </c>
      <c r="D27" s="114">
        <f t="shared" ref="D27" si="5">SUM(D23:D26)</f>
        <v>102</v>
      </c>
      <c r="E27" s="114">
        <f t="shared" ref="E27" si="6">SUM(E23:E26)</f>
        <v>85</v>
      </c>
      <c r="F27" s="10">
        <f>SUM(F23:F26)</f>
        <v>875</v>
      </c>
    </row>
  </sheetData>
  <mergeCells count="6">
    <mergeCell ref="P12:Q12"/>
    <mergeCell ref="B3:E3"/>
    <mergeCell ref="B12:E12"/>
    <mergeCell ref="B21:E21"/>
    <mergeCell ref="J3:O3"/>
    <mergeCell ref="H5:H1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Variazione assoluta e relativa</vt:lpstr>
      <vt:lpstr>Rapporti di composizione</vt:lpstr>
      <vt:lpstr>Rapporti di derivazione</vt:lpstr>
      <vt:lpstr>Scomposizione delle cause</vt:lpstr>
      <vt:lpstr>Numeri Indice</vt:lpstr>
      <vt:lpstr>Tassi medi di variazione in t</vt:lpstr>
      <vt:lpstr>Indice di Laspeyres-Paasche</vt:lpstr>
      <vt:lpstr>Var. congiunturale e tendenzial</vt:lpstr>
      <vt:lpstr>Indici prezzi e deflazionamento</vt:lpstr>
      <vt:lpstr>Deflazionamento_2</vt:lpstr>
      <vt:lpstr>Tabella di transizione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Cannata</dc:creator>
  <cp:lastModifiedBy>CANNATA ROBERTO</cp:lastModifiedBy>
  <dcterms:created xsi:type="dcterms:W3CDTF">2015-06-05T18:19:34Z</dcterms:created>
  <dcterms:modified xsi:type="dcterms:W3CDTF">2026-01-09T18:53:47Z</dcterms:modified>
</cp:coreProperties>
</file>